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3012968C-DADF-4D24-B50E-9B1A4A6310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P470" i="1" s="1"/>
  <c r="BO469" i="1"/>
  <c r="BM469" i="1"/>
  <c r="Y469" i="1"/>
  <c r="Y472" i="1" s="1"/>
  <c r="P469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P462" i="1"/>
  <c r="BO461" i="1"/>
  <c r="BM461" i="1"/>
  <c r="Y461" i="1"/>
  <c r="Y466" i="1" s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3" i="1"/>
  <c r="X452" i="1"/>
  <c r="BO451" i="1"/>
  <c r="BM451" i="1"/>
  <c r="Y451" i="1"/>
  <c r="Y453" i="1" s="1"/>
  <c r="P451" i="1"/>
  <c r="BP450" i="1"/>
  <c r="BO450" i="1"/>
  <c r="BN450" i="1"/>
  <c r="BM450" i="1"/>
  <c r="Z450" i="1"/>
  <c r="Y450" i="1"/>
  <c r="Y452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Y447" i="1" s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X431" i="1"/>
  <c r="X430" i="1"/>
  <c r="BO429" i="1"/>
  <c r="BM429" i="1"/>
  <c r="Y429" i="1"/>
  <c r="Y431" i="1" s="1"/>
  <c r="X427" i="1"/>
  <c r="X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BO421" i="1"/>
  <c r="BM421" i="1"/>
  <c r="Y421" i="1"/>
  <c r="Y426" i="1" s="1"/>
  <c r="P421" i="1"/>
  <c r="X419" i="1"/>
  <c r="X418" i="1"/>
  <c r="BO417" i="1"/>
  <c r="BM417" i="1"/>
  <c r="Y417" i="1"/>
  <c r="Y419" i="1" s="1"/>
  <c r="P417" i="1"/>
  <c r="BP416" i="1"/>
  <c r="BO416" i="1"/>
  <c r="BN416" i="1"/>
  <c r="BM416" i="1"/>
  <c r="Z416" i="1"/>
  <c r="Y416" i="1"/>
  <c r="Y418" i="1" s="1"/>
  <c r="P416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X607" i="1" s="1"/>
  <c r="P407" i="1"/>
  <c r="X404" i="1"/>
  <c r="X403" i="1"/>
  <c r="BO402" i="1"/>
  <c r="BM402" i="1"/>
  <c r="Y402" i="1"/>
  <c r="Y404" i="1" s="1"/>
  <c r="X400" i="1"/>
  <c r="Y399" i="1"/>
  <c r="X399" i="1"/>
  <c r="BP398" i="1"/>
  <c r="BO398" i="1"/>
  <c r="BN398" i="1"/>
  <c r="BM398" i="1"/>
  <c r="Z398" i="1"/>
  <c r="Y398" i="1"/>
  <c r="BP397" i="1"/>
  <c r="BO397" i="1"/>
  <c r="BN397" i="1"/>
  <c r="BM397" i="1"/>
  <c r="Z397" i="1"/>
  <c r="Z399" i="1" s="1"/>
  <c r="Y397" i="1"/>
  <c r="Y400" i="1" s="1"/>
  <c r="X395" i="1"/>
  <c r="X394" i="1"/>
  <c r="BO393" i="1"/>
  <c r="BM393" i="1"/>
  <c r="Y393" i="1"/>
  <c r="Y395" i="1" s="1"/>
  <c r="P393" i="1"/>
  <c r="BP392" i="1"/>
  <c r="BO392" i="1"/>
  <c r="BN392" i="1"/>
  <c r="BM392" i="1"/>
  <c r="Z392" i="1"/>
  <c r="Y392" i="1"/>
  <c r="Y394" i="1" s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Y336" i="1" s="1"/>
  <c r="P332" i="1"/>
  <c r="BP331" i="1"/>
  <c r="BO331" i="1"/>
  <c r="BN331" i="1"/>
  <c r="BM331" i="1"/>
  <c r="Z331" i="1"/>
  <c r="Y331" i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X317" i="1"/>
  <c r="Y316" i="1"/>
  <c r="X316" i="1"/>
  <c r="BP315" i="1"/>
  <c r="BO315" i="1"/>
  <c r="BN315" i="1"/>
  <c r="BM315" i="1"/>
  <c r="Z315" i="1"/>
  <c r="Z316" i="1" s="1"/>
  <c r="Y315" i="1"/>
  <c r="T607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Y311" i="1" s="1"/>
  <c r="P309" i="1"/>
  <c r="X307" i="1"/>
  <c r="X306" i="1"/>
  <c r="BO305" i="1"/>
  <c r="BM305" i="1"/>
  <c r="Y305" i="1"/>
  <c r="S607" i="1" s="1"/>
  <c r="P305" i="1"/>
  <c r="X302" i="1"/>
  <c r="X301" i="1"/>
  <c r="BO300" i="1"/>
  <c r="BM300" i="1"/>
  <c r="Y300" i="1"/>
  <c r="Y302" i="1" s="1"/>
  <c r="P300" i="1"/>
  <c r="BP299" i="1"/>
  <c r="BO299" i="1"/>
  <c r="BN299" i="1"/>
  <c r="BM299" i="1"/>
  <c r="Z299" i="1"/>
  <c r="Y299" i="1"/>
  <c r="Y301" i="1" s="1"/>
  <c r="P299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Q607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Y278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Y269" i="1" s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Z262" i="1" s="1"/>
  <c r="Y261" i="1"/>
  <c r="M607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L607" i="1" s="1"/>
  <c r="P249" i="1"/>
  <c r="X246" i="1"/>
  <c r="X245" i="1"/>
  <c r="BO244" i="1"/>
  <c r="BM244" i="1"/>
  <c r="Y244" i="1"/>
  <c r="Y246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K607" i="1" s="1"/>
  <c r="P232" i="1"/>
  <c r="X229" i="1"/>
  <c r="X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29" i="1" s="1"/>
  <c r="P225" i="1"/>
  <c r="BP224" i="1"/>
  <c r="BO224" i="1"/>
  <c r="BN224" i="1"/>
  <c r="BM224" i="1"/>
  <c r="Z224" i="1"/>
  <c r="Y224" i="1"/>
  <c r="Y228" i="1" s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Y222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Y208" i="1" s="1"/>
  <c r="P200" i="1"/>
  <c r="X198" i="1"/>
  <c r="X197" i="1"/>
  <c r="BO196" i="1"/>
  <c r="BM196" i="1"/>
  <c r="Y196" i="1"/>
  <c r="Y198" i="1" s="1"/>
  <c r="P196" i="1"/>
  <c r="BP195" i="1"/>
  <c r="BO195" i="1"/>
  <c r="BN195" i="1"/>
  <c r="BM195" i="1"/>
  <c r="Z195" i="1"/>
  <c r="Y195" i="1"/>
  <c r="Y197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J607" i="1" s="1"/>
  <c r="P190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7" i="1" s="1"/>
  <c r="P178" i="1"/>
  <c r="BP177" i="1"/>
  <c r="BO177" i="1"/>
  <c r="BN177" i="1"/>
  <c r="BM177" i="1"/>
  <c r="Z177" i="1"/>
  <c r="Y177" i="1"/>
  <c r="Y186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4" i="1" s="1"/>
  <c r="P158" i="1"/>
  <c r="X156" i="1"/>
  <c r="X155" i="1"/>
  <c r="BO154" i="1"/>
  <c r="BM154" i="1"/>
  <c r="Y154" i="1"/>
  <c r="H607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BO121" i="1"/>
  <c r="BM121" i="1"/>
  <c r="Y121" i="1"/>
  <c r="Y130" i="1" s="1"/>
  <c r="P121" i="1"/>
  <c r="BP120" i="1"/>
  <c r="BO120" i="1"/>
  <c r="BN120" i="1"/>
  <c r="BM120" i="1"/>
  <c r="Z120" i="1"/>
  <c r="Y120" i="1"/>
  <c r="Y129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Y117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Y102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3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97" i="1" s="1"/>
  <c r="X26" i="1"/>
  <c r="X601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99" i="1" s="1"/>
  <c r="BM22" i="1"/>
  <c r="X598" i="1" s="1"/>
  <c r="X600" i="1" s="1"/>
  <c r="Y22" i="1"/>
  <c r="B607" i="1" s="1"/>
  <c r="P22" i="1"/>
  <c r="H10" i="1"/>
  <c r="A9" i="1"/>
  <c r="A10" i="1" s="1"/>
  <c r="D7" i="1"/>
  <c r="Q6" i="1"/>
  <c r="P2" i="1"/>
  <c r="Z150" i="1" l="1"/>
  <c r="F9" i="1"/>
  <c r="J9" i="1"/>
  <c r="F10" i="1"/>
  <c r="Z22" i="1"/>
  <c r="BN22" i="1"/>
  <c r="BP22" i="1"/>
  <c r="Z24" i="1"/>
  <c r="BN24" i="1"/>
  <c r="Y27" i="1"/>
  <c r="C607" i="1"/>
  <c r="Z36" i="1"/>
  <c r="Z40" i="1" s="1"/>
  <c r="BN36" i="1"/>
  <c r="BP36" i="1"/>
  <c r="Z38" i="1"/>
  <c r="BN38" i="1"/>
  <c r="Y41" i="1"/>
  <c r="D607" i="1"/>
  <c r="Z49" i="1"/>
  <c r="BN49" i="1"/>
  <c r="BP49" i="1"/>
  <c r="Z51" i="1"/>
  <c r="Z55" i="1" s="1"/>
  <c r="BN51" i="1"/>
  <c r="Z53" i="1"/>
  <c r="BN53" i="1"/>
  <c r="Y56" i="1"/>
  <c r="Z59" i="1"/>
  <c r="Z62" i="1" s="1"/>
  <c r="BN59" i="1"/>
  <c r="BP59" i="1"/>
  <c r="Z61" i="1"/>
  <c r="BN61" i="1"/>
  <c r="Z65" i="1"/>
  <c r="Z68" i="1" s="1"/>
  <c r="BN65" i="1"/>
  <c r="BP65" i="1"/>
  <c r="Z67" i="1"/>
  <c r="BN67" i="1"/>
  <c r="Y68" i="1"/>
  <c r="Z71" i="1"/>
  <c r="Z77" i="1" s="1"/>
  <c r="BN71" i="1"/>
  <c r="BP71" i="1"/>
  <c r="Z73" i="1"/>
  <c r="BN73" i="1"/>
  <c r="Z75" i="1"/>
  <c r="BN75" i="1"/>
  <c r="Y78" i="1"/>
  <c r="Z81" i="1"/>
  <c r="Z83" i="1" s="1"/>
  <c r="BN81" i="1"/>
  <c r="BP81" i="1"/>
  <c r="E607" i="1"/>
  <c r="Z88" i="1"/>
  <c r="Z90" i="1" s="1"/>
  <c r="BN88" i="1"/>
  <c r="BP88" i="1"/>
  <c r="Y91" i="1"/>
  <c r="Z94" i="1"/>
  <c r="Z102" i="1" s="1"/>
  <c r="BN94" i="1"/>
  <c r="BP94" i="1"/>
  <c r="Z95" i="1"/>
  <c r="BN95" i="1"/>
  <c r="Z96" i="1"/>
  <c r="BN96" i="1"/>
  <c r="Z97" i="1"/>
  <c r="BN97" i="1"/>
  <c r="Z98" i="1"/>
  <c r="BN98" i="1"/>
  <c r="Z100" i="1"/>
  <c r="BN100" i="1"/>
  <c r="F607" i="1"/>
  <c r="Z107" i="1"/>
  <c r="Z111" i="1" s="1"/>
  <c r="BN107" i="1"/>
  <c r="BP107" i="1"/>
  <c r="Z109" i="1"/>
  <c r="BN109" i="1"/>
  <c r="Y112" i="1"/>
  <c r="Z115" i="1"/>
  <c r="Z117" i="1" s="1"/>
  <c r="BN115" i="1"/>
  <c r="BP115" i="1"/>
  <c r="Z121" i="1"/>
  <c r="BN121" i="1"/>
  <c r="BP121" i="1"/>
  <c r="Z122" i="1"/>
  <c r="Z129" i="1" s="1"/>
  <c r="BN122" i="1"/>
  <c r="Z125" i="1"/>
  <c r="BN125" i="1"/>
  <c r="Z126" i="1"/>
  <c r="BN126" i="1"/>
  <c r="Z128" i="1"/>
  <c r="BN128" i="1"/>
  <c r="Z132" i="1"/>
  <c r="Z134" i="1" s="1"/>
  <c r="BN132" i="1"/>
  <c r="BP132" i="1"/>
  <c r="Y135" i="1"/>
  <c r="G607" i="1"/>
  <c r="Z139" i="1"/>
  <c r="Z140" i="1" s="1"/>
  <c r="BN139" i="1"/>
  <c r="BP139" i="1"/>
  <c r="Y140" i="1"/>
  <c r="Z143" i="1"/>
  <c r="Z145" i="1" s="1"/>
  <c r="BN143" i="1"/>
  <c r="BP143" i="1"/>
  <c r="Y146" i="1"/>
  <c r="Z149" i="1"/>
  <c r="BN149" i="1"/>
  <c r="BP149" i="1"/>
  <c r="Z154" i="1"/>
  <c r="Z155" i="1" s="1"/>
  <c r="BN154" i="1"/>
  <c r="BP154" i="1"/>
  <c r="Y155" i="1"/>
  <c r="Z158" i="1"/>
  <c r="Z163" i="1" s="1"/>
  <c r="BN158" i="1"/>
  <c r="BP158" i="1"/>
  <c r="Z160" i="1"/>
  <c r="BN160" i="1"/>
  <c r="Z162" i="1"/>
  <c r="BN162" i="1"/>
  <c r="Y163" i="1"/>
  <c r="Z166" i="1"/>
  <c r="Z168" i="1" s="1"/>
  <c r="BN166" i="1"/>
  <c r="BP166" i="1"/>
  <c r="Y169" i="1"/>
  <c r="I607" i="1"/>
  <c r="Y175" i="1"/>
  <c r="Z178" i="1"/>
  <c r="Z186" i="1" s="1"/>
  <c r="BN178" i="1"/>
  <c r="BP178" i="1"/>
  <c r="Z180" i="1"/>
  <c r="BN180" i="1"/>
  <c r="Z183" i="1"/>
  <c r="BN183" i="1"/>
  <c r="Z185" i="1"/>
  <c r="BN185" i="1"/>
  <c r="Z190" i="1"/>
  <c r="Z192" i="1" s="1"/>
  <c r="BN190" i="1"/>
  <c r="BP190" i="1"/>
  <c r="Y193" i="1"/>
  <c r="Z196" i="1"/>
  <c r="Z197" i="1" s="1"/>
  <c r="BN196" i="1"/>
  <c r="BP196" i="1"/>
  <c r="Z200" i="1"/>
  <c r="Z208" i="1" s="1"/>
  <c r="BN200" i="1"/>
  <c r="BP200" i="1"/>
  <c r="Z202" i="1"/>
  <c r="BN202" i="1"/>
  <c r="Z204" i="1"/>
  <c r="BN204" i="1"/>
  <c r="Z206" i="1"/>
  <c r="BN206" i="1"/>
  <c r="Y209" i="1"/>
  <c r="Z212" i="1"/>
  <c r="Z221" i="1" s="1"/>
  <c r="BN212" i="1"/>
  <c r="Z214" i="1"/>
  <c r="BN214" i="1"/>
  <c r="Z216" i="1"/>
  <c r="BN216" i="1"/>
  <c r="Z218" i="1"/>
  <c r="BN218" i="1"/>
  <c r="Z220" i="1"/>
  <c r="BN220" i="1"/>
  <c r="Y221" i="1"/>
  <c r="Z225" i="1"/>
  <c r="Z228" i="1" s="1"/>
  <c r="BN225" i="1"/>
  <c r="BP225" i="1"/>
  <c r="Z227" i="1"/>
  <c r="BN227" i="1"/>
  <c r="Z232" i="1"/>
  <c r="Z241" i="1" s="1"/>
  <c r="BN232" i="1"/>
  <c r="BP232" i="1"/>
  <c r="Z234" i="1"/>
  <c r="BN234" i="1"/>
  <c r="Z236" i="1"/>
  <c r="BN236" i="1"/>
  <c r="Z238" i="1"/>
  <c r="BN238" i="1"/>
  <c r="Z240" i="1"/>
  <c r="BN240" i="1"/>
  <c r="Y241" i="1"/>
  <c r="Z244" i="1"/>
  <c r="Z245" i="1" s="1"/>
  <c r="BN244" i="1"/>
  <c r="BP244" i="1"/>
  <c r="Y245" i="1"/>
  <c r="Z249" i="1"/>
  <c r="Z257" i="1" s="1"/>
  <c r="BN249" i="1"/>
  <c r="BP249" i="1"/>
  <c r="Z251" i="1"/>
  <c r="BN251" i="1"/>
  <c r="Z253" i="1"/>
  <c r="BN253" i="1"/>
  <c r="Z255" i="1"/>
  <c r="BN255" i="1"/>
  <c r="Y258" i="1"/>
  <c r="Y263" i="1"/>
  <c r="O607" i="1"/>
  <c r="Z267" i="1"/>
  <c r="Z269" i="1" s="1"/>
  <c r="BN267" i="1"/>
  <c r="BP267" i="1"/>
  <c r="Y270" i="1"/>
  <c r="P607" i="1"/>
  <c r="Z274" i="1"/>
  <c r="Z278" i="1" s="1"/>
  <c r="BN274" i="1"/>
  <c r="BP274" i="1"/>
  <c r="Z276" i="1"/>
  <c r="BN276" i="1"/>
  <c r="Y279" i="1"/>
  <c r="Y284" i="1"/>
  <c r="R607" i="1"/>
  <c r="Y297" i="1"/>
  <c r="Z300" i="1"/>
  <c r="Z301" i="1" s="1"/>
  <c r="BN300" i="1"/>
  <c r="BP300" i="1"/>
  <c r="Z305" i="1"/>
  <c r="Z306" i="1" s="1"/>
  <c r="BN305" i="1"/>
  <c r="BP305" i="1"/>
  <c r="Y306" i="1"/>
  <c r="Z309" i="1"/>
  <c r="Z311" i="1" s="1"/>
  <c r="BN309" i="1"/>
  <c r="BP309" i="1"/>
  <c r="Y312" i="1"/>
  <c r="Y317" i="1"/>
  <c r="U607" i="1"/>
  <c r="Y329" i="1"/>
  <c r="Z321" i="1"/>
  <c r="Z328" i="1" s="1"/>
  <c r="BN321" i="1"/>
  <c r="BP322" i="1"/>
  <c r="BN322" i="1"/>
  <c r="Z322" i="1"/>
  <c r="BP326" i="1"/>
  <c r="BN326" i="1"/>
  <c r="Z326" i="1"/>
  <c r="Y335" i="1"/>
  <c r="BP334" i="1"/>
  <c r="BN334" i="1"/>
  <c r="Z334" i="1"/>
  <c r="Y345" i="1"/>
  <c r="BP338" i="1"/>
  <c r="BN338" i="1"/>
  <c r="Z338" i="1"/>
  <c r="BP342" i="1"/>
  <c r="BN342" i="1"/>
  <c r="Z342" i="1"/>
  <c r="Y351" i="1"/>
  <c r="Y357" i="1"/>
  <c r="BP353" i="1"/>
  <c r="BN353" i="1"/>
  <c r="Z353" i="1"/>
  <c r="BP356" i="1"/>
  <c r="BN356" i="1"/>
  <c r="Z356" i="1"/>
  <c r="Y358" i="1"/>
  <c r="Y363" i="1"/>
  <c r="BP360" i="1"/>
  <c r="BN360" i="1"/>
  <c r="Z360" i="1"/>
  <c r="BP373" i="1"/>
  <c r="BN373" i="1"/>
  <c r="Z373" i="1"/>
  <c r="W607" i="1"/>
  <c r="Y389" i="1"/>
  <c r="Y390" i="1"/>
  <c r="BP379" i="1"/>
  <c r="BN379" i="1"/>
  <c r="Z379" i="1"/>
  <c r="Z418" i="1"/>
  <c r="H9" i="1"/>
  <c r="Y26" i="1"/>
  <c r="Y156" i="1"/>
  <c r="Y192" i="1"/>
  <c r="Y242" i="1"/>
  <c r="Y257" i="1"/>
  <c r="Y307" i="1"/>
  <c r="BP324" i="1"/>
  <c r="BN324" i="1"/>
  <c r="Z324" i="1"/>
  <c r="Y328" i="1"/>
  <c r="BP332" i="1"/>
  <c r="BN332" i="1"/>
  <c r="Z332" i="1"/>
  <c r="Z335" i="1" s="1"/>
  <c r="BP340" i="1"/>
  <c r="BN340" i="1"/>
  <c r="Z340" i="1"/>
  <c r="Y344" i="1"/>
  <c r="BP348" i="1"/>
  <c r="BN348" i="1"/>
  <c r="Z348" i="1"/>
  <c r="Z350" i="1" s="1"/>
  <c r="BP354" i="1"/>
  <c r="BN354" i="1"/>
  <c r="Z354" i="1"/>
  <c r="BP362" i="1"/>
  <c r="BN362" i="1"/>
  <c r="Z362" i="1"/>
  <c r="Y364" i="1"/>
  <c r="V607" i="1"/>
  <c r="Y368" i="1"/>
  <c r="BP367" i="1"/>
  <c r="BN367" i="1"/>
  <c r="Z367" i="1"/>
  <c r="Z368" i="1" s="1"/>
  <c r="Y369" i="1"/>
  <c r="Y374" i="1"/>
  <c r="BP371" i="1"/>
  <c r="BN371" i="1"/>
  <c r="Z371" i="1"/>
  <c r="BP381" i="1"/>
  <c r="BN381" i="1"/>
  <c r="Z381" i="1"/>
  <c r="Z383" i="1"/>
  <c r="BN383" i="1"/>
  <c r="Z385" i="1"/>
  <c r="BN385" i="1"/>
  <c r="Z387" i="1"/>
  <c r="BN387" i="1"/>
  <c r="Z393" i="1"/>
  <c r="Z394" i="1" s="1"/>
  <c r="BN393" i="1"/>
  <c r="BP393" i="1"/>
  <c r="Z402" i="1"/>
  <c r="Z403" i="1" s="1"/>
  <c r="BN402" i="1"/>
  <c r="BP402" i="1"/>
  <c r="Y403" i="1"/>
  <c r="Z407" i="1"/>
  <c r="BN407" i="1"/>
  <c r="BP407" i="1"/>
  <c r="Z409" i="1"/>
  <c r="BN409" i="1"/>
  <c r="Z411" i="1"/>
  <c r="BN411" i="1"/>
  <c r="Y414" i="1"/>
  <c r="Z417" i="1"/>
  <c r="BN417" i="1"/>
  <c r="BP417" i="1"/>
  <c r="Z421" i="1"/>
  <c r="Z426" i="1" s="1"/>
  <c r="BN421" i="1"/>
  <c r="BP421" i="1"/>
  <c r="Z422" i="1"/>
  <c r="BN422" i="1"/>
  <c r="Z424" i="1"/>
  <c r="BN424" i="1"/>
  <c r="Y427" i="1"/>
  <c r="Z429" i="1"/>
  <c r="Z430" i="1" s="1"/>
  <c r="BN429" i="1"/>
  <c r="BP429" i="1"/>
  <c r="Y430" i="1"/>
  <c r="Y607" i="1"/>
  <c r="Z439" i="1"/>
  <c r="Z447" i="1" s="1"/>
  <c r="BN439" i="1"/>
  <c r="BP439" i="1"/>
  <c r="Z440" i="1"/>
  <c r="BN440" i="1"/>
  <c r="Z442" i="1"/>
  <c r="BN442" i="1"/>
  <c r="Z445" i="1"/>
  <c r="BN445" i="1"/>
  <c r="Y448" i="1"/>
  <c r="Z451" i="1"/>
  <c r="Z452" i="1" s="1"/>
  <c r="BN451" i="1"/>
  <c r="BP451" i="1"/>
  <c r="Z456" i="1"/>
  <c r="Z458" i="1" s="1"/>
  <c r="BN456" i="1"/>
  <c r="BP456" i="1"/>
  <c r="Y459" i="1"/>
  <c r="Z461" i="1"/>
  <c r="Z465" i="1" s="1"/>
  <c r="BN461" i="1"/>
  <c r="BP461" i="1"/>
  <c r="Z464" i="1"/>
  <c r="BN464" i="1"/>
  <c r="Y465" i="1"/>
  <c r="Z469" i="1"/>
  <c r="Z471" i="1" s="1"/>
  <c r="BN469" i="1"/>
  <c r="BP469" i="1"/>
  <c r="Z470" i="1"/>
  <c r="BN470" i="1"/>
  <c r="AB607" i="1"/>
  <c r="Y476" i="1"/>
  <c r="BP475" i="1"/>
  <c r="BN475" i="1"/>
  <c r="Z475" i="1"/>
  <c r="Z476" i="1" s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9" i="1"/>
  <c r="BN519" i="1"/>
  <c r="Z519" i="1"/>
  <c r="BP522" i="1"/>
  <c r="BN522" i="1"/>
  <c r="Z522" i="1"/>
  <c r="Z607" i="1"/>
  <c r="Y413" i="1"/>
  <c r="AA607" i="1"/>
  <c r="Y47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8" i="1"/>
  <c r="BN518" i="1"/>
  <c r="Z518" i="1"/>
  <c r="BP521" i="1"/>
  <c r="BN521" i="1"/>
  <c r="Z521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Z552" i="1" s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523" i="1" l="1"/>
  <c r="Z501" i="1"/>
  <c r="Z389" i="1"/>
  <c r="Y597" i="1"/>
  <c r="Y598" i="1"/>
  <c r="Z529" i="1"/>
  <c r="Z583" i="1"/>
  <c r="Z570" i="1"/>
  <c r="Z534" i="1"/>
  <c r="Z413" i="1"/>
  <c r="Z374" i="1"/>
  <c r="Y601" i="1"/>
  <c r="Z363" i="1"/>
  <c r="Z357" i="1"/>
  <c r="Z344" i="1"/>
  <c r="Y599" i="1"/>
  <c r="Z26" i="1"/>
  <c r="Z602" i="1" l="1"/>
  <c r="Y600" i="1"/>
</calcChain>
</file>

<file path=xl/sharedStrings.xml><?xml version="1.0" encoding="utf-8"?>
<sst xmlns="http://schemas.openxmlformats.org/spreadsheetml/2006/main" count="2785" uniqueCount="1000">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</sst>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7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68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0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1"/>
      <c r="R2" s="701"/>
      <c r="S2" s="701"/>
      <c r="T2" s="701"/>
      <c r="U2" s="701"/>
      <c r="V2" s="701"/>
      <c r="W2" s="701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1"/>
      <c r="Q3" s="701"/>
      <c r="R3" s="701"/>
      <c r="S3" s="701"/>
      <c r="T3" s="701"/>
      <c r="U3" s="701"/>
      <c r="V3" s="701"/>
      <c r="W3" s="701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4">
        <v>45740</v>
      </c>
      <c r="R5" s="813"/>
      <c r="T5" s="864" t="s">
        <v>11</v>
      </c>
      <c r="U5" s="738"/>
      <c r="V5" s="866" t="s">
        <v>12</v>
      </c>
      <c r="W5" s="813"/>
      <c r="AB5" s="51"/>
      <c r="AC5" s="51"/>
      <c r="AD5" s="51"/>
      <c r="AE5" s="51"/>
    </row>
    <row r="6" spans="1:32" s="684" customFormat="1" ht="24" customHeight="1" x14ac:dyDescent="0.2">
      <c r="A6" s="815" t="s">
        <v>13</v>
      </c>
      <c r="B6" s="816"/>
      <c r="C6" s="817"/>
      <c r="D6" s="966" t="s">
        <v>14</v>
      </c>
      <c r="E6" s="967"/>
      <c r="F6" s="967"/>
      <c r="G6" s="967"/>
      <c r="H6" s="967"/>
      <c r="I6" s="967"/>
      <c r="J6" s="967"/>
      <c r="K6" s="967"/>
      <c r="L6" s="967"/>
      <c r="M6" s="813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692"/>
      <c r="T6" s="873" t="s">
        <v>16</v>
      </c>
      <c r="U6" s="738"/>
      <c r="V6" s="948" t="s">
        <v>17</v>
      </c>
      <c r="W6" s="733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44" t="str">
        <f>IFERROR(VLOOKUP(DeliveryAddress,Table,3,0),1)</f>
        <v>4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701"/>
      <c r="U7" s="738"/>
      <c r="V7" s="949"/>
      <c r="W7" s="950"/>
      <c r="AB7" s="51"/>
      <c r="AC7" s="51"/>
      <c r="AD7" s="51"/>
      <c r="AE7" s="51"/>
    </row>
    <row r="8" spans="1:32" s="684" customFormat="1" ht="25.5" customHeight="1" x14ac:dyDescent="0.2">
      <c r="A8" s="1074" t="s">
        <v>18</v>
      </c>
      <c r="B8" s="704"/>
      <c r="C8" s="705"/>
      <c r="D8" s="754"/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19</v>
      </c>
      <c r="Q8" s="823">
        <v>0.41666666666666669</v>
      </c>
      <c r="R8" s="746"/>
      <c r="T8" s="701"/>
      <c r="U8" s="738"/>
      <c r="V8" s="949"/>
      <c r="W8" s="950"/>
      <c r="AB8" s="51"/>
      <c r="AC8" s="51"/>
      <c r="AD8" s="51"/>
      <c r="AE8" s="51"/>
    </row>
    <row r="9" spans="1:32" s="684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/>
      <c r="C9" s="701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85"/>
      <c r="P9" s="26" t="s">
        <v>20</v>
      </c>
      <c r="Q9" s="810"/>
      <c r="R9" s="811"/>
      <c r="T9" s="701"/>
      <c r="U9" s="738"/>
      <c r="V9" s="951"/>
      <c r="W9" s="952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/>
      <c r="C10" s="701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/>
      <c r="H10" s="937" t="str">
        <f>IFERROR(VLOOKUP($D$10,Proxy,2,FALSE),"")</f>
        <v/>
      </c>
      <c r="I10" s="701"/>
      <c r="J10" s="701"/>
      <c r="K10" s="701"/>
      <c r="L10" s="701"/>
      <c r="M10" s="701"/>
      <c r="N10" s="683"/>
      <c r="P10" s="26" t="s">
        <v>21</v>
      </c>
      <c r="Q10" s="875"/>
      <c r="R10" s="876"/>
      <c r="U10" s="24" t="s">
        <v>22</v>
      </c>
      <c r="V10" s="732" t="s">
        <v>23</v>
      </c>
      <c r="W10" s="733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2"/>
      <c r="R11" s="813"/>
      <c r="U11" s="24" t="s">
        <v>26</v>
      </c>
      <c r="V11" s="999" t="s">
        <v>27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57" t="s">
        <v>28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29</v>
      </c>
      <c r="Q12" s="823"/>
      <c r="R12" s="746"/>
      <c r="S12" s="23"/>
      <c r="U12" s="24"/>
      <c r="V12" s="720"/>
      <c r="W12" s="701"/>
      <c r="AB12" s="51"/>
      <c r="AC12" s="51"/>
      <c r="AD12" s="51"/>
      <c r="AE12" s="51"/>
    </row>
    <row r="13" spans="1:32" s="684" customFormat="1" ht="23.25" customHeight="1" x14ac:dyDescent="0.2">
      <c r="A13" s="857" t="s">
        <v>30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31</v>
      </c>
      <c r="Q13" s="999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57" t="s">
        <v>32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5" t="s">
        <v>34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6"/>
      <c r="Q16" s="846"/>
      <c r="R16" s="846"/>
      <c r="S16" s="846"/>
      <c r="T16" s="8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28" t="s">
        <v>37</v>
      </c>
      <c r="D17" s="729" t="s">
        <v>38</v>
      </c>
      <c r="E17" s="793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2"/>
      <c r="R17" s="792"/>
      <c r="S17" s="792"/>
      <c r="T17" s="793"/>
      <c r="U17" s="1070" t="s">
        <v>50</v>
      </c>
      <c r="V17" s="817"/>
      <c r="W17" s="729" t="s">
        <v>51</v>
      </c>
      <c r="X17" s="729" t="s">
        <v>52</v>
      </c>
      <c r="Y17" s="1071" t="s">
        <v>53</v>
      </c>
      <c r="Z17" s="961" t="s">
        <v>54</v>
      </c>
      <c r="AA17" s="938" t="s">
        <v>55</v>
      </c>
      <c r="AB17" s="938" t="s">
        <v>56</v>
      </c>
      <c r="AC17" s="938" t="s">
        <v>57</v>
      </c>
      <c r="AD17" s="938" t="s">
        <v>58</v>
      </c>
      <c r="AE17" s="1033"/>
      <c r="AF17" s="103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60</v>
      </c>
      <c r="V18" s="67" t="s">
        <v>61</v>
      </c>
      <c r="W18" s="730"/>
      <c r="X18" s="730"/>
      <c r="Y18" s="1072"/>
      <c r="Z18" s="962"/>
      <c r="AA18" s="939"/>
      <c r="AB18" s="939"/>
      <c r="AC18" s="939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62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62</v>
      </c>
      <c r="B20" s="701"/>
      <c r="C20" s="701"/>
      <c r="D20" s="701"/>
      <c r="E20" s="701"/>
      <c r="F20" s="701"/>
      <c r="G20" s="701"/>
      <c r="H20" s="701"/>
      <c r="I20" s="701"/>
      <c r="J20" s="701"/>
      <c r="K20" s="701"/>
      <c r="L20" s="701"/>
      <c r="M20" s="701"/>
      <c r="N20" s="701"/>
      <c r="O20" s="701"/>
      <c r="P20" s="701"/>
      <c r="Q20" s="701"/>
      <c r="R20" s="701"/>
      <c r="S20" s="701"/>
      <c r="T20" s="701"/>
      <c r="U20" s="701"/>
      <c r="V20" s="701"/>
      <c r="W20" s="701"/>
      <c r="X20" s="701"/>
      <c r="Y20" s="701"/>
      <c r="Z20" s="701"/>
      <c r="AA20" s="682"/>
      <c r="AB20" s="682"/>
      <c r="AC20" s="682"/>
    </row>
    <row r="21" spans="1:68" ht="14.25" customHeight="1" x14ac:dyDescent="0.25">
      <c r="A21" s="700" t="s">
        <v>63</v>
      </c>
      <c r="B21" s="701"/>
      <c r="C21" s="701"/>
      <c r="D21" s="701"/>
      <c r="E21" s="701"/>
      <c r="F21" s="701"/>
      <c r="G21" s="701"/>
      <c r="H21" s="701"/>
      <c r="I21" s="701"/>
      <c r="J21" s="701"/>
      <c r="K21" s="701"/>
      <c r="L21" s="701"/>
      <c r="M21" s="701"/>
      <c r="N21" s="701"/>
      <c r="O21" s="701"/>
      <c r="P21" s="701"/>
      <c r="Q21" s="701"/>
      <c r="R21" s="701"/>
      <c r="S21" s="701"/>
      <c r="T21" s="701"/>
      <c r="U21" s="701"/>
      <c r="V21" s="701"/>
      <c r="W21" s="701"/>
      <c r="X21" s="701"/>
      <c r="Y21" s="701"/>
      <c r="Z21" s="701"/>
      <c r="AA21" s="681"/>
      <c r="AB21" s="681"/>
      <c r="AC21" s="68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91">
        <v>4680115885912</v>
      </c>
      <c r="E22" s="69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91">
        <v>4607091388237</v>
      </c>
      <c r="E23" s="69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91">
        <v>4680115885905</v>
      </c>
      <c r="E24" s="69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91">
        <v>4607091388244</v>
      </c>
      <c r="E25" s="69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701"/>
      <c r="C26" s="701"/>
      <c r="D26" s="701"/>
      <c r="E26" s="701"/>
      <c r="F26" s="701"/>
      <c r="G26" s="701"/>
      <c r="H26" s="701"/>
      <c r="I26" s="701"/>
      <c r="J26" s="701"/>
      <c r="K26" s="701"/>
      <c r="L26" s="701"/>
      <c r="M26" s="701"/>
      <c r="N26" s="701"/>
      <c r="O26" s="711"/>
      <c r="P26" s="703" t="s">
        <v>79</v>
      </c>
      <c r="Q26" s="704"/>
      <c r="R26" s="704"/>
      <c r="S26" s="704"/>
      <c r="T26" s="704"/>
      <c r="U26" s="704"/>
      <c r="V26" s="705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701"/>
      <c r="B27" s="701"/>
      <c r="C27" s="701"/>
      <c r="D27" s="701"/>
      <c r="E27" s="701"/>
      <c r="F27" s="701"/>
      <c r="G27" s="701"/>
      <c r="H27" s="701"/>
      <c r="I27" s="701"/>
      <c r="J27" s="701"/>
      <c r="K27" s="701"/>
      <c r="L27" s="701"/>
      <c r="M27" s="701"/>
      <c r="N27" s="701"/>
      <c r="O27" s="711"/>
      <c r="P27" s="703" t="s">
        <v>79</v>
      </c>
      <c r="Q27" s="704"/>
      <c r="R27" s="704"/>
      <c r="S27" s="704"/>
      <c r="T27" s="704"/>
      <c r="U27" s="704"/>
      <c r="V27" s="705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700" t="s">
        <v>81</v>
      </c>
      <c r="B28" s="701"/>
      <c r="C28" s="701"/>
      <c r="D28" s="701"/>
      <c r="E28" s="701"/>
      <c r="F28" s="701"/>
      <c r="G28" s="701"/>
      <c r="H28" s="701"/>
      <c r="I28" s="701"/>
      <c r="J28" s="701"/>
      <c r="K28" s="701"/>
      <c r="L28" s="701"/>
      <c r="M28" s="701"/>
      <c r="N28" s="701"/>
      <c r="O28" s="701"/>
      <c r="P28" s="701"/>
      <c r="Q28" s="701"/>
      <c r="R28" s="701"/>
      <c r="S28" s="701"/>
      <c r="T28" s="701"/>
      <c r="U28" s="701"/>
      <c r="V28" s="701"/>
      <c r="W28" s="701"/>
      <c r="X28" s="701"/>
      <c r="Y28" s="701"/>
      <c r="Z28" s="701"/>
      <c r="AA28" s="681"/>
      <c r="AB28" s="681"/>
      <c r="AC28" s="681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91">
        <v>4607091388503</v>
      </c>
      <c r="E29" s="69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701"/>
      <c r="C30" s="701"/>
      <c r="D30" s="701"/>
      <c r="E30" s="701"/>
      <c r="F30" s="701"/>
      <c r="G30" s="701"/>
      <c r="H30" s="701"/>
      <c r="I30" s="701"/>
      <c r="J30" s="701"/>
      <c r="K30" s="701"/>
      <c r="L30" s="701"/>
      <c r="M30" s="701"/>
      <c r="N30" s="701"/>
      <c r="O30" s="711"/>
      <c r="P30" s="703" t="s">
        <v>79</v>
      </c>
      <c r="Q30" s="704"/>
      <c r="R30" s="704"/>
      <c r="S30" s="704"/>
      <c r="T30" s="704"/>
      <c r="U30" s="704"/>
      <c r="V30" s="705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701"/>
      <c r="B31" s="701"/>
      <c r="C31" s="701"/>
      <c r="D31" s="701"/>
      <c r="E31" s="701"/>
      <c r="F31" s="701"/>
      <c r="G31" s="701"/>
      <c r="H31" s="701"/>
      <c r="I31" s="701"/>
      <c r="J31" s="701"/>
      <c r="K31" s="701"/>
      <c r="L31" s="701"/>
      <c r="M31" s="701"/>
      <c r="N31" s="701"/>
      <c r="O31" s="711"/>
      <c r="P31" s="703" t="s">
        <v>79</v>
      </c>
      <c r="Q31" s="704"/>
      <c r="R31" s="704"/>
      <c r="S31" s="704"/>
      <c r="T31" s="704"/>
      <c r="U31" s="704"/>
      <c r="V31" s="705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87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88</v>
      </c>
      <c r="B33" s="701"/>
      <c r="C33" s="701"/>
      <c r="D33" s="701"/>
      <c r="E33" s="701"/>
      <c r="F33" s="701"/>
      <c r="G33" s="701"/>
      <c r="H33" s="701"/>
      <c r="I33" s="701"/>
      <c r="J33" s="701"/>
      <c r="K33" s="701"/>
      <c r="L33" s="701"/>
      <c r="M33" s="701"/>
      <c r="N33" s="701"/>
      <c r="O33" s="701"/>
      <c r="P33" s="701"/>
      <c r="Q33" s="701"/>
      <c r="R33" s="701"/>
      <c r="S33" s="701"/>
      <c r="T33" s="701"/>
      <c r="U33" s="701"/>
      <c r="V33" s="701"/>
      <c r="W33" s="701"/>
      <c r="X33" s="701"/>
      <c r="Y33" s="701"/>
      <c r="Z33" s="701"/>
      <c r="AA33" s="682"/>
      <c r="AB33" s="682"/>
      <c r="AC33" s="682"/>
    </row>
    <row r="34" spans="1:68" ht="14.25" customHeight="1" x14ac:dyDescent="0.25">
      <c r="A34" s="700" t="s">
        <v>89</v>
      </c>
      <c r="B34" s="701"/>
      <c r="C34" s="701"/>
      <c r="D34" s="701"/>
      <c r="E34" s="701"/>
      <c r="F34" s="701"/>
      <c r="G34" s="701"/>
      <c r="H34" s="701"/>
      <c r="I34" s="701"/>
      <c r="J34" s="701"/>
      <c r="K34" s="701"/>
      <c r="L34" s="701"/>
      <c r="M34" s="701"/>
      <c r="N34" s="701"/>
      <c r="O34" s="701"/>
      <c r="P34" s="701"/>
      <c r="Q34" s="701"/>
      <c r="R34" s="701"/>
      <c r="S34" s="701"/>
      <c r="T34" s="701"/>
      <c r="U34" s="701"/>
      <c r="V34" s="701"/>
      <c r="W34" s="701"/>
      <c r="X34" s="701"/>
      <c r="Y34" s="701"/>
      <c r="Z34" s="701"/>
      <c r="AA34" s="681"/>
      <c r="AB34" s="681"/>
      <c r="AC34" s="68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91">
        <v>4607091385670</v>
      </c>
      <c r="E35" s="69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68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91">
        <v>4680115883956</v>
      </c>
      <c r="E36" s="69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68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91">
        <v>4607091385687</v>
      </c>
      <c r="E37" s="69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91">
        <v>4680115882539</v>
      </c>
      <c r="E38" s="69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68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91">
        <v>4680115883949</v>
      </c>
      <c r="E39" s="69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701"/>
      <c r="C40" s="701"/>
      <c r="D40" s="701"/>
      <c r="E40" s="701"/>
      <c r="F40" s="701"/>
      <c r="G40" s="701"/>
      <c r="H40" s="701"/>
      <c r="I40" s="701"/>
      <c r="J40" s="701"/>
      <c r="K40" s="701"/>
      <c r="L40" s="701"/>
      <c r="M40" s="701"/>
      <c r="N40" s="701"/>
      <c r="O40" s="711"/>
      <c r="P40" s="703" t="s">
        <v>79</v>
      </c>
      <c r="Q40" s="704"/>
      <c r="R40" s="704"/>
      <c r="S40" s="704"/>
      <c r="T40" s="704"/>
      <c r="U40" s="704"/>
      <c r="V40" s="705"/>
      <c r="W40" s="37" t="s">
        <v>80</v>
      </c>
      <c r="X40" s="689">
        <f>IFERROR(X35/H35,"0")+IFERROR(X36/H36,"0")+IFERROR(X37/H37,"0")+IFERROR(X38/H38,"0")+IFERROR(X39/H39,"0")</f>
        <v>0</v>
      </c>
      <c r="Y40" s="689">
        <f>IFERROR(Y35/H35,"0")+IFERROR(Y36/H36,"0")+IFERROR(Y37/H37,"0")+IFERROR(Y38/H38,"0")+IFERROR(Y39/H39,"0")</f>
        <v>0</v>
      </c>
      <c r="Z40" s="689">
        <f>IFERROR(IF(Z35="",0,Z35),"0")+IFERROR(IF(Z36="",0,Z36),"0")+IFERROR(IF(Z37="",0,Z37),"0")+IFERROR(IF(Z38="",0,Z38),"0")+IFERROR(IF(Z39="",0,Z39),"0")</f>
        <v>0</v>
      </c>
      <c r="AA40" s="690"/>
      <c r="AB40" s="690"/>
      <c r="AC40" s="690"/>
    </row>
    <row r="41" spans="1:68" x14ac:dyDescent="0.2">
      <c r="A41" s="701"/>
      <c r="B41" s="701"/>
      <c r="C41" s="701"/>
      <c r="D41" s="701"/>
      <c r="E41" s="701"/>
      <c r="F41" s="701"/>
      <c r="G41" s="701"/>
      <c r="H41" s="701"/>
      <c r="I41" s="701"/>
      <c r="J41" s="701"/>
      <c r="K41" s="701"/>
      <c r="L41" s="701"/>
      <c r="M41" s="701"/>
      <c r="N41" s="701"/>
      <c r="O41" s="711"/>
      <c r="P41" s="703" t="s">
        <v>79</v>
      </c>
      <c r="Q41" s="704"/>
      <c r="R41" s="704"/>
      <c r="S41" s="704"/>
      <c r="T41" s="704"/>
      <c r="U41" s="704"/>
      <c r="V41" s="705"/>
      <c r="W41" s="37" t="s">
        <v>68</v>
      </c>
      <c r="X41" s="689">
        <f>IFERROR(SUM(X35:X39),"0")</f>
        <v>0</v>
      </c>
      <c r="Y41" s="689">
        <f>IFERROR(SUM(Y35:Y39),"0")</f>
        <v>0</v>
      </c>
      <c r="Z41" s="37"/>
      <c r="AA41" s="690"/>
      <c r="AB41" s="690"/>
      <c r="AC41" s="690"/>
    </row>
    <row r="42" spans="1:68" ht="14.25" customHeight="1" x14ac:dyDescent="0.25">
      <c r="A42" s="700" t="s">
        <v>63</v>
      </c>
      <c r="B42" s="701"/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  <c r="O42" s="701"/>
      <c r="P42" s="701"/>
      <c r="Q42" s="701"/>
      <c r="R42" s="701"/>
      <c r="S42" s="701"/>
      <c r="T42" s="701"/>
      <c r="U42" s="701"/>
      <c r="V42" s="701"/>
      <c r="W42" s="701"/>
      <c r="X42" s="701"/>
      <c r="Y42" s="701"/>
      <c r="Z42" s="701"/>
      <c r="AA42" s="681"/>
      <c r="AB42" s="681"/>
      <c r="AC42" s="681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91">
        <v>4680115884915</v>
      </c>
      <c r="E43" s="69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701"/>
      <c r="C44" s="701"/>
      <c r="D44" s="701"/>
      <c r="E44" s="701"/>
      <c r="F44" s="701"/>
      <c r="G44" s="701"/>
      <c r="H44" s="701"/>
      <c r="I44" s="701"/>
      <c r="J44" s="701"/>
      <c r="K44" s="701"/>
      <c r="L44" s="701"/>
      <c r="M44" s="701"/>
      <c r="N44" s="701"/>
      <c r="O44" s="711"/>
      <c r="P44" s="703" t="s">
        <v>79</v>
      </c>
      <c r="Q44" s="704"/>
      <c r="R44" s="704"/>
      <c r="S44" s="704"/>
      <c r="T44" s="704"/>
      <c r="U44" s="704"/>
      <c r="V44" s="705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701"/>
      <c r="B45" s="701"/>
      <c r="C45" s="701"/>
      <c r="D45" s="701"/>
      <c r="E45" s="701"/>
      <c r="F45" s="701"/>
      <c r="G45" s="701"/>
      <c r="H45" s="701"/>
      <c r="I45" s="701"/>
      <c r="J45" s="701"/>
      <c r="K45" s="701"/>
      <c r="L45" s="701"/>
      <c r="M45" s="701"/>
      <c r="N45" s="701"/>
      <c r="O45" s="711"/>
      <c r="P45" s="703" t="s">
        <v>79</v>
      </c>
      <c r="Q45" s="704"/>
      <c r="R45" s="704"/>
      <c r="S45" s="704"/>
      <c r="T45" s="704"/>
      <c r="U45" s="704"/>
      <c r="V45" s="705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109</v>
      </c>
      <c r="B46" s="701"/>
      <c r="C46" s="701"/>
      <c r="D46" s="701"/>
      <c r="E46" s="701"/>
      <c r="F46" s="701"/>
      <c r="G46" s="701"/>
      <c r="H46" s="701"/>
      <c r="I46" s="701"/>
      <c r="J46" s="701"/>
      <c r="K46" s="701"/>
      <c r="L46" s="701"/>
      <c r="M46" s="701"/>
      <c r="N46" s="701"/>
      <c r="O46" s="701"/>
      <c r="P46" s="701"/>
      <c r="Q46" s="701"/>
      <c r="R46" s="701"/>
      <c r="S46" s="701"/>
      <c r="T46" s="701"/>
      <c r="U46" s="701"/>
      <c r="V46" s="701"/>
      <c r="W46" s="701"/>
      <c r="X46" s="701"/>
      <c r="Y46" s="701"/>
      <c r="Z46" s="701"/>
      <c r="AA46" s="682"/>
      <c r="AB46" s="682"/>
      <c r="AC46" s="682"/>
    </row>
    <row r="47" spans="1:68" ht="14.25" customHeight="1" x14ac:dyDescent="0.25">
      <c r="A47" s="700" t="s">
        <v>89</v>
      </c>
      <c r="B47" s="701"/>
      <c r="C47" s="701"/>
      <c r="D47" s="701"/>
      <c r="E47" s="701"/>
      <c r="F47" s="701"/>
      <c r="G47" s="701"/>
      <c r="H47" s="701"/>
      <c r="I47" s="701"/>
      <c r="J47" s="701"/>
      <c r="K47" s="701"/>
      <c r="L47" s="701"/>
      <c r="M47" s="701"/>
      <c r="N47" s="701"/>
      <c r="O47" s="701"/>
      <c r="P47" s="701"/>
      <c r="Q47" s="701"/>
      <c r="R47" s="701"/>
      <c r="S47" s="701"/>
      <c r="T47" s="701"/>
      <c r="U47" s="701"/>
      <c r="V47" s="701"/>
      <c r="W47" s="701"/>
      <c r="X47" s="701"/>
      <c r="Y47" s="701"/>
      <c r="Z47" s="701"/>
      <c r="AA47" s="681"/>
      <c r="AB47" s="681"/>
      <c r="AC47" s="681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91">
        <v>4680115885882</v>
      </c>
      <c r="E48" s="69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91">
        <v>4680115881426</v>
      </c>
      <c r="E49" s="69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68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91">
        <v>4680115880283</v>
      </c>
      <c r="E50" s="69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91">
        <v>4680115882720</v>
      </c>
      <c r="E51" s="69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91">
        <v>4680115881525</v>
      </c>
      <c r="E52" s="69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68</v>
      </c>
      <c r="X52" s="687">
        <v>31</v>
      </c>
      <c r="Y52" s="688">
        <f t="shared" si="0"/>
        <v>32</v>
      </c>
      <c r="Z52" s="36">
        <f>IFERROR(IF(Y52=0,"",ROUNDUP(Y52/H52,0)*0.00902),"")</f>
        <v>7.2160000000000002E-2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32.627499999999998</v>
      </c>
      <c r="BN52" s="64">
        <f t="shared" si="2"/>
        <v>33.68</v>
      </c>
      <c r="BO52" s="64">
        <f t="shared" si="3"/>
        <v>5.8712121212121215E-2</v>
      </c>
      <c r="BP52" s="64">
        <f t="shared" si="4"/>
        <v>6.0606060606060608E-2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91">
        <v>4680115885899</v>
      </c>
      <c r="E53" s="69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91">
        <v>4680115881419</v>
      </c>
      <c r="E54" s="69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68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10"/>
      <c r="B55" s="701"/>
      <c r="C55" s="701"/>
      <c r="D55" s="701"/>
      <c r="E55" s="701"/>
      <c r="F55" s="701"/>
      <c r="G55" s="701"/>
      <c r="H55" s="701"/>
      <c r="I55" s="701"/>
      <c r="J55" s="701"/>
      <c r="K55" s="701"/>
      <c r="L55" s="701"/>
      <c r="M55" s="701"/>
      <c r="N55" s="701"/>
      <c r="O55" s="711"/>
      <c r="P55" s="703" t="s">
        <v>79</v>
      </c>
      <c r="Q55" s="704"/>
      <c r="R55" s="704"/>
      <c r="S55" s="704"/>
      <c r="T55" s="704"/>
      <c r="U55" s="704"/>
      <c r="V55" s="705"/>
      <c r="W55" s="37" t="s">
        <v>80</v>
      </c>
      <c r="X55" s="689">
        <f>IFERROR(X48/H48,"0")+IFERROR(X49/H49,"0")+IFERROR(X50/H50,"0")+IFERROR(X51/H51,"0")+IFERROR(X52/H52,"0")+IFERROR(X53/H53,"0")+IFERROR(X54/H54,"0")</f>
        <v>7.75</v>
      </c>
      <c r="Y55" s="689">
        <f>IFERROR(Y48/H48,"0")+IFERROR(Y49/H49,"0")+IFERROR(Y50/H50,"0")+IFERROR(Y51/H51,"0")+IFERROR(Y52/H52,"0")+IFERROR(Y53/H53,"0")+IFERROR(Y54/H54,"0")</f>
        <v>8</v>
      </c>
      <c r="Z55" s="689">
        <f>IFERROR(IF(Z48="",0,Z48),"0")+IFERROR(IF(Z49="",0,Z49),"0")+IFERROR(IF(Z50="",0,Z50),"0")+IFERROR(IF(Z51="",0,Z51),"0")+IFERROR(IF(Z52="",0,Z52),"0")+IFERROR(IF(Z53="",0,Z53),"0")+IFERROR(IF(Z54="",0,Z54),"0")</f>
        <v>7.2160000000000002E-2</v>
      </c>
      <c r="AA55" s="690"/>
      <c r="AB55" s="690"/>
      <c r="AC55" s="690"/>
    </row>
    <row r="56" spans="1:68" x14ac:dyDescent="0.2">
      <c r="A56" s="701"/>
      <c r="B56" s="701"/>
      <c r="C56" s="701"/>
      <c r="D56" s="701"/>
      <c r="E56" s="701"/>
      <c r="F56" s="701"/>
      <c r="G56" s="701"/>
      <c r="H56" s="701"/>
      <c r="I56" s="701"/>
      <c r="J56" s="701"/>
      <c r="K56" s="701"/>
      <c r="L56" s="701"/>
      <c r="M56" s="701"/>
      <c r="N56" s="701"/>
      <c r="O56" s="711"/>
      <c r="P56" s="703" t="s">
        <v>79</v>
      </c>
      <c r="Q56" s="704"/>
      <c r="R56" s="704"/>
      <c r="S56" s="704"/>
      <c r="T56" s="704"/>
      <c r="U56" s="704"/>
      <c r="V56" s="705"/>
      <c r="W56" s="37" t="s">
        <v>68</v>
      </c>
      <c r="X56" s="689">
        <f>IFERROR(SUM(X48:X54),"0")</f>
        <v>31</v>
      </c>
      <c r="Y56" s="689">
        <f>IFERROR(SUM(Y48:Y54),"0")</f>
        <v>32</v>
      </c>
      <c r="Z56" s="37"/>
      <c r="AA56" s="690"/>
      <c r="AB56" s="690"/>
      <c r="AC56" s="690"/>
    </row>
    <row r="57" spans="1:68" ht="14.25" customHeight="1" x14ac:dyDescent="0.25">
      <c r="A57" s="700" t="s">
        <v>130</v>
      </c>
      <c r="B57" s="701"/>
      <c r="C57" s="701"/>
      <c r="D57" s="701"/>
      <c r="E57" s="701"/>
      <c r="F57" s="701"/>
      <c r="G57" s="701"/>
      <c r="H57" s="701"/>
      <c r="I57" s="701"/>
      <c r="J57" s="701"/>
      <c r="K57" s="701"/>
      <c r="L57" s="701"/>
      <c r="M57" s="701"/>
      <c r="N57" s="701"/>
      <c r="O57" s="701"/>
      <c r="P57" s="701"/>
      <c r="Q57" s="701"/>
      <c r="R57" s="701"/>
      <c r="S57" s="701"/>
      <c r="T57" s="701"/>
      <c r="U57" s="701"/>
      <c r="V57" s="701"/>
      <c r="W57" s="701"/>
      <c r="X57" s="701"/>
      <c r="Y57" s="701"/>
      <c r="Z57" s="701"/>
      <c r="AA57" s="681"/>
      <c r="AB57" s="681"/>
      <c r="AC57" s="681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91">
        <v>4680115881440</v>
      </c>
      <c r="E58" s="69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68</v>
      </c>
      <c r="X58" s="687">
        <v>12</v>
      </c>
      <c r="Y58" s="688">
        <f>IFERROR(IF(X58="",0,CEILING((X58/$H58),1)*$H58),"")</f>
        <v>21.6</v>
      </c>
      <c r="Z58" s="36">
        <f>IFERROR(IF(Y58=0,"",ROUNDUP(Y58/H58,0)*0.01898),"")</f>
        <v>3.7960000000000001E-2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12.483333333333333</v>
      </c>
      <c r="BN58" s="64">
        <f>IFERROR(Y58*I58/H58,"0")</f>
        <v>22.47</v>
      </c>
      <c r="BO58" s="64">
        <f>IFERROR(1/J58*(X58/H58),"0")</f>
        <v>1.7361111111111108E-2</v>
      </c>
      <c r="BP58" s="64">
        <f>IFERROR(1/J58*(Y58/H58),"0")</f>
        <v>3.125E-2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91">
        <v>4680115882751</v>
      </c>
      <c r="E59" s="69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91">
        <v>4680115885950</v>
      </c>
      <c r="E60" s="69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91">
        <v>4680115881433</v>
      </c>
      <c r="E61" s="69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10"/>
      <c r="B62" s="701"/>
      <c r="C62" s="701"/>
      <c r="D62" s="701"/>
      <c r="E62" s="701"/>
      <c r="F62" s="701"/>
      <c r="G62" s="701"/>
      <c r="H62" s="701"/>
      <c r="I62" s="701"/>
      <c r="J62" s="701"/>
      <c r="K62" s="701"/>
      <c r="L62" s="701"/>
      <c r="M62" s="701"/>
      <c r="N62" s="701"/>
      <c r="O62" s="711"/>
      <c r="P62" s="703" t="s">
        <v>79</v>
      </c>
      <c r="Q62" s="704"/>
      <c r="R62" s="704"/>
      <c r="S62" s="704"/>
      <c r="T62" s="704"/>
      <c r="U62" s="704"/>
      <c r="V62" s="705"/>
      <c r="W62" s="37" t="s">
        <v>80</v>
      </c>
      <c r="X62" s="689">
        <f>IFERROR(X58/H58,"0")+IFERROR(X59/H59,"0")+IFERROR(X60/H60,"0")+IFERROR(X61/H61,"0")</f>
        <v>1.1111111111111109</v>
      </c>
      <c r="Y62" s="689">
        <f>IFERROR(Y58/H58,"0")+IFERROR(Y59/H59,"0")+IFERROR(Y60/H60,"0")+IFERROR(Y61/H61,"0")</f>
        <v>2</v>
      </c>
      <c r="Z62" s="689">
        <f>IFERROR(IF(Z58="",0,Z58),"0")+IFERROR(IF(Z59="",0,Z59),"0")+IFERROR(IF(Z60="",0,Z60),"0")+IFERROR(IF(Z61="",0,Z61),"0")</f>
        <v>3.7960000000000001E-2</v>
      </c>
      <c r="AA62" s="690"/>
      <c r="AB62" s="690"/>
      <c r="AC62" s="690"/>
    </row>
    <row r="63" spans="1:68" x14ac:dyDescent="0.2">
      <c r="A63" s="701"/>
      <c r="B63" s="701"/>
      <c r="C63" s="701"/>
      <c r="D63" s="701"/>
      <c r="E63" s="701"/>
      <c r="F63" s="701"/>
      <c r="G63" s="701"/>
      <c r="H63" s="701"/>
      <c r="I63" s="701"/>
      <c r="J63" s="701"/>
      <c r="K63" s="701"/>
      <c r="L63" s="701"/>
      <c r="M63" s="701"/>
      <c r="N63" s="701"/>
      <c r="O63" s="711"/>
      <c r="P63" s="703" t="s">
        <v>79</v>
      </c>
      <c r="Q63" s="704"/>
      <c r="R63" s="704"/>
      <c r="S63" s="704"/>
      <c r="T63" s="704"/>
      <c r="U63" s="704"/>
      <c r="V63" s="705"/>
      <c r="W63" s="37" t="s">
        <v>68</v>
      </c>
      <c r="X63" s="689">
        <f>IFERROR(SUM(X58:X61),"0")</f>
        <v>12</v>
      </c>
      <c r="Y63" s="689">
        <f>IFERROR(SUM(Y58:Y61),"0")</f>
        <v>21.6</v>
      </c>
      <c r="Z63" s="37"/>
      <c r="AA63" s="690"/>
      <c r="AB63" s="690"/>
      <c r="AC63" s="690"/>
    </row>
    <row r="64" spans="1:68" ht="14.25" customHeight="1" x14ac:dyDescent="0.25">
      <c r="A64" s="700" t="s">
        <v>141</v>
      </c>
      <c r="B64" s="701"/>
      <c r="C64" s="701"/>
      <c r="D64" s="701"/>
      <c r="E64" s="701"/>
      <c r="F64" s="701"/>
      <c r="G64" s="701"/>
      <c r="H64" s="701"/>
      <c r="I64" s="701"/>
      <c r="J64" s="701"/>
      <c r="K64" s="701"/>
      <c r="L64" s="701"/>
      <c r="M64" s="701"/>
      <c r="N64" s="701"/>
      <c r="O64" s="701"/>
      <c r="P64" s="701"/>
      <c r="Q64" s="701"/>
      <c r="R64" s="701"/>
      <c r="S64" s="701"/>
      <c r="T64" s="701"/>
      <c r="U64" s="701"/>
      <c r="V64" s="701"/>
      <c r="W64" s="701"/>
      <c r="X64" s="701"/>
      <c r="Y64" s="701"/>
      <c r="Z64" s="701"/>
      <c r="AA64" s="681"/>
      <c r="AB64" s="681"/>
      <c r="AC64" s="681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91">
        <v>4680115885073</v>
      </c>
      <c r="E65" s="69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91">
        <v>4680115885059</v>
      </c>
      <c r="E66" s="69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68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91">
        <v>4680115885097</v>
      </c>
      <c r="E67" s="69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701"/>
      <c r="C68" s="701"/>
      <c r="D68" s="701"/>
      <c r="E68" s="701"/>
      <c r="F68" s="701"/>
      <c r="G68" s="701"/>
      <c r="H68" s="701"/>
      <c r="I68" s="701"/>
      <c r="J68" s="701"/>
      <c r="K68" s="701"/>
      <c r="L68" s="701"/>
      <c r="M68" s="701"/>
      <c r="N68" s="701"/>
      <c r="O68" s="711"/>
      <c r="P68" s="703" t="s">
        <v>79</v>
      </c>
      <c r="Q68" s="704"/>
      <c r="R68" s="704"/>
      <c r="S68" s="704"/>
      <c r="T68" s="704"/>
      <c r="U68" s="704"/>
      <c r="V68" s="705"/>
      <c r="W68" s="37" t="s">
        <v>80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701"/>
      <c r="B69" s="701"/>
      <c r="C69" s="701"/>
      <c r="D69" s="701"/>
      <c r="E69" s="701"/>
      <c r="F69" s="701"/>
      <c r="G69" s="701"/>
      <c r="H69" s="701"/>
      <c r="I69" s="701"/>
      <c r="J69" s="701"/>
      <c r="K69" s="701"/>
      <c r="L69" s="701"/>
      <c r="M69" s="701"/>
      <c r="N69" s="701"/>
      <c r="O69" s="711"/>
      <c r="P69" s="703" t="s">
        <v>79</v>
      </c>
      <c r="Q69" s="704"/>
      <c r="R69" s="704"/>
      <c r="S69" s="704"/>
      <c r="T69" s="704"/>
      <c r="U69" s="704"/>
      <c r="V69" s="705"/>
      <c r="W69" s="37" t="s">
        <v>68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700" t="s">
        <v>63</v>
      </c>
      <c r="B70" s="701"/>
      <c r="C70" s="701"/>
      <c r="D70" s="701"/>
      <c r="E70" s="701"/>
      <c r="F70" s="701"/>
      <c r="G70" s="701"/>
      <c r="H70" s="701"/>
      <c r="I70" s="701"/>
      <c r="J70" s="701"/>
      <c r="K70" s="701"/>
      <c r="L70" s="701"/>
      <c r="M70" s="701"/>
      <c r="N70" s="701"/>
      <c r="O70" s="701"/>
      <c r="P70" s="701"/>
      <c r="Q70" s="701"/>
      <c r="R70" s="701"/>
      <c r="S70" s="701"/>
      <c r="T70" s="701"/>
      <c r="U70" s="701"/>
      <c r="V70" s="701"/>
      <c r="W70" s="701"/>
      <c r="X70" s="701"/>
      <c r="Y70" s="701"/>
      <c r="Z70" s="701"/>
      <c r="AA70" s="681"/>
      <c r="AB70" s="681"/>
      <c r="AC70" s="681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91">
        <v>4680115881891</v>
      </c>
      <c r="E71" s="69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91">
        <v>4680115885769</v>
      </c>
      <c r="E72" s="69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68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91">
        <v>4680115884410</v>
      </c>
      <c r="E73" s="69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68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91">
        <v>4680115884311</v>
      </c>
      <c r="E74" s="69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91">
        <v>4680115885929</v>
      </c>
      <c r="E75" s="69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91">
        <v>4680115884403</v>
      </c>
      <c r="E76" s="69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701"/>
      <c r="C77" s="701"/>
      <c r="D77" s="701"/>
      <c r="E77" s="701"/>
      <c r="F77" s="701"/>
      <c r="G77" s="701"/>
      <c r="H77" s="701"/>
      <c r="I77" s="701"/>
      <c r="J77" s="701"/>
      <c r="K77" s="701"/>
      <c r="L77" s="701"/>
      <c r="M77" s="701"/>
      <c r="N77" s="701"/>
      <c r="O77" s="711"/>
      <c r="P77" s="703" t="s">
        <v>79</v>
      </c>
      <c r="Q77" s="704"/>
      <c r="R77" s="704"/>
      <c r="S77" s="704"/>
      <c r="T77" s="704"/>
      <c r="U77" s="704"/>
      <c r="V77" s="705"/>
      <c r="W77" s="37" t="s">
        <v>80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701"/>
      <c r="B78" s="701"/>
      <c r="C78" s="701"/>
      <c r="D78" s="701"/>
      <c r="E78" s="701"/>
      <c r="F78" s="701"/>
      <c r="G78" s="701"/>
      <c r="H78" s="701"/>
      <c r="I78" s="701"/>
      <c r="J78" s="701"/>
      <c r="K78" s="701"/>
      <c r="L78" s="701"/>
      <c r="M78" s="701"/>
      <c r="N78" s="701"/>
      <c r="O78" s="711"/>
      <c r="P78" s="703" t="s">
        <v>79</v>
      </c>
      <c r="Q78" s="704"/>
      <c r="R78" s="704"/>
      <c r="S78" s="704"/>
      <c r="T78" s="704"/>
      <c r="U78" s="704"/>
      <c r="V78" s="705"/>
      <c r="W78" s="37" t="s">
        <v>68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700" t="s">
        <v>167</v>
      </c>
      <c r="B79" s="701"/>
      <c r="C79" s="701"/>
      <c r="D79" s="701"/>
      <c r="E79" s="701"/>
      <c r="F79" s="701"/>
      <c r="G79" s="701"/>
      <c r="H79" s="701"/>
      <c r="I79" s="701"/>
      <c r="J79" s="701"/>
      <c r="K79" s="701"/>
      <c r="L79" s="701"/>
      <c r="M79" s="701"/>
      <c r="N79" s="701"/>
      <c r="O79" s="701"/>
      <c r="P79" s="701"/>
      <c r="Q79" s="701"/>
      <c r="R79" s="701"/>
      <c r="S79" s="701"/>
      <c r="T79" s="701"/>
      <c r="U79" s="701"/>
      <c r="V79" s="701"/>
      <c r="W79" s="701"/>
      <c r="X79" s="701"/>
      <c r="Y79" s="701"/>
      <c r="Z79" s="701"/>
      <c r="AA79" s="681"/>
      <c r="AB79" s="681"/>
      <c r="AC79" s="681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91">
        <v>4680115881532</v>
      </c>
      <c r="E80" s="69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91">
        <v>4680115881532</v>
      </c>
      <c r="E81" s="69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68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91">
        <v>4680115881464</v>
      </c>
      <c r="E82" s="69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68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701"/>
      <c r="C83" s="701"/>
      <c r="D83" s="701"/>
      <c r="E83" s="701"/>
      <c r="F83" s="701"/>
      <c r="G83" s="701"/>
      <c r="H83" s="701"/>
      <c r="I83" s="701"/>
      <c r="J83" s="701"/>
      <c r="K83" s="701"/>
      <c r="L83" s="701"/>
      <c r="M83" s="701"/>
      <c r="N83" s="701"/>
      <c r="O83" s="711"/>
      <c r="P83" s="703" t="s">
        <v>79</v>
      </c>
      <c r="Q83" s="704"/>
      <c r="R83" s="704"/>
      <c r="S83" s="704"/>
      <c r="T83" s="704"/>
      <c r="U83" s="704"/>
      <c r="V83" s="705"/>
      <c r="W83" s="37" t="s">
        <v>80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701"/>
      <c r="B84" s="701"/>
      <c r="C84" s="701"/>
      <c r="D84" s="701"/>
      <c r="E84" s="701"/>
      <c r="F84" s="701"/>
      <c r="G84" s="701"/>
      <c r="H84" s="701"/>
      <c r="I84" s="701"/>
      <c r="J84" s="701"/>
      <c r="K84" s="701"/>
      <c r="L84" s="701"/>
      <c r="M84" s="701"/>
      <c r="N84" s="701"/>
      <c r="O84" s="711"/>
      <c r="P84" s="703" t="s">
        <v>79</v>
      </c>
      <c r="Q84" s="704"/>
      <c r="R84" s="704"/>
      <c r="S84" s="704"/>
      <c r="T84" s="704"/>
      <c r="U84" s="704"/>
      <c r="V84" s="705"/>
      <c r="W84" s="37" t="s">
        <v>68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18" t="s">
        <v>175</v>
      </c>
      <c r="B85" s="701"/>
      <c r="C85" s="701"/>
      <c r="D85" s="701"/>
      <c r="E85" s="701"/>
      <c r="F85" s="701"/>
      <c r="G85" s="701"/>
      <c r="H85" s="701"/>
      <c r="I85" s="701"/>
      <c r="J85" s="701"/>
      <c r="K85" s="701"/>
      <c r="L85" s="701"/>
      <c r="M85" s="701"/>
      <c r="N85" s="701"/>
      <c r="O85" s="701"/>
      <c r="P85" s="701"/>
      <c r="Q85" s="701"/>
      <c r="R85" s="701"/>
      <c r="S85" s="701"/>
      <c r="T85" s="701"/>
      <c r="U85" s="701"/>
      <c r="V85" s="701"/>
      <c r="W85" s="701"/>
      <c r="X85" s="701"/>
      <c r="Y85" s="701"/>
      <c r="Z85" s="701"/>
      <c r="AA85" s="682"/>
      <c r="AB85" s="682"/>
      <c r="AC85" s="682"/>
    </row>
    <row r="86" spans="1:68" ht="14.25" customHeight="1" x14ac:dyDescent="0.25">
      <c r="A86" s="700" t="s">
        <v>89</v>
      </c>
      <c r="B86" s="701"/>
      <c r="C86" s="701"/>
      <c r="D86" s="701"/>
      <c r="E86" s="701"/>
      <c r="F86" s="701"/>
      <c r="G86" s="701"/>
      <c r="H86" s="701"/>
      <c r="I86" s="701"/>
      <c r="J86" s="701"/>
      <c r="K86" s="701"/>
      <c r="L86" s="701"/>
      <c r="M86" s="701"/>
      <c r="N86" s="701"/>
      <c r="O86" s="701"/>
      <c r="P86" s="701"/>
      <c r="Q86" s="701"/>
      <c r="R86" s="701"/>
      <c r="S86" s="701"/>
      <c r="T86" s="701"/>
      <c r="U86" s="701"/>
      <c r="V86" s="701"/>
      <c r="W86" s="701"/>
      <c r="X86" s="701"/>
      <c r="Y86" s="701"/>
      <c r="Z86" s="701"/>
      <c r="AA86" s="681"/>
      <c r="AB86" s="681"/>
      <c r="AC86" s="681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91">
        <v>4680115881327</v>
      </c>
      <c r="E87" s="69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68</v>
      </c>
      <c r="X87" s="687">
        <v>5</v>
      </c>
      <c r="Y87" s="688">
        <f>IFERROR(IF(X87="",0,CEILING((X87/$H87),1)*$H87),"")</f>
        <v>10.8</v>
      </c>
      <c r="Z87" s="36">
        <f>IFERROR(IF(Y87=0,"",ROUNDUP(Y87/H87,0)*0.01898),"")</f>
        <v>1.898E-2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5.2013888888888884</v>
      </c>
      <c r="BN87" s="64">
        <f>IFERROR(Y87*I87/H87,"0")</f>
        <v>11.234999999999999</v>
      </c>
      <c r="BO87" s="64">
        <f>IFERROR(1/J87*(X87/H87),"0")</f>
        <v>7.2337962962962955E-3</v>
      </c>
      <c r="BP87" s="64">
        <f>IFERROR(1/J87*(Y87/H87),"0")</f>
        <v>1.5625E-2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91">
        <v>4680115881518</v>
      </c>
      <c r="E88" s="69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91">
        <v>4680115881303</v>
      </c>
      <c r="E89" s="69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68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10"/>
      <c r="B90" s="701"/>
      <c r="C90" s="701"/>
      <c r="D90" s="701"/>
      <c r="E90" s="701"/>
      <c r="F90" s="701"/>
      <c r="G90" s="701"/>
      <c r="H90" s="701"/>
      <c r="I90" s="701"/>
      <c r="J90" s="701"/>
      <c r="K90" s="701"/>
      <c r="L90" s="701"/>
      <c r="M90" s="701"/>
      <c r="N90" s="701"/>
      <c r="O90" s="711"/>
      <c r="P90" s="703" t="s">
        <v>79</v>
      </c>
      <c r="Q90" s="704"/>
      <c r="R90" s="704"/>
      <c r="S90" s="704"/>
      <c r="T90" s="704"/>
      <c r="U90" s="704"/>
      <c r="V90" s="705"/>
      <c r="W90" s="37" t="s">
        <v>80</v>
      </c>
      <c r="X90" s="689">
        <f>IFERROR(X87/H87,"0")+IFERROR(X88/H88,"0")+IFERROR(X89/H89,"0")</f>
        <v>0.46296296296296291</v>
      </c>
      <c r="Y90" s="689">
        <f>IFERROR(Y87/H87,"0")+IFERROR(Y88/H88,"0")+IFERROR(Y89/H89,"0")</f>
        <v>1</v>
      </c>
      <c r="Z90" s="689">
        <f>IFERROR(IF(Z87="",0,Z87),"0")+IFERROR(IF(Z88="",0,Z88),"0")+IFERROR(IF(Z89="",0,Z89),"0")</f>
        <v>1.898E-2</v>
      </c>
      <c r="AA90" s="690"/>
      <c r="AB90" s="690"/>
      <c r="AC90" s="690"/>
    </row>
    <row r="91" spans="1:68" x14ac:dyDescent="0.2">
      <c r="A91" s="701"/>
      <c r="B91" s="701"/>
      <c r="C91" s="701"/>
      <c r="D91" s="701"/>
      <c r="E91" s="701"/>
      <c r="F91" s="701"/>
      <c r="G91" s="701"/>
      <c r="H91" s="701"/>
      <c r="I91" s="701"/>
      <c r="J91" s="701"/>
      <c r="K91" s="701"/>
      <c r="L91" s="701"/>
      <c r="M91" s="701"/>
      <c r="N91" s="701"/>
      <c r="O91" s="711"/>
      <c r="P91" s="703" t="s">
        <v>79</v>
      </c>
      <c r="Q91" s="704"/>
      <c r="R91" s="704"/>
      <c r="S91" s="704"/>
      <c r="T91" s="704"/>
      <c r="U91" s="704"/>
      <c r="V91" s="705"/>
      <c r="W91" s="37" t="s">
        <v>68</v>
      </c>
      <c r="X91" s="689">
        <f>IFERROR(SUM(X87:X89),"0")</f>
        <v>5</v>
      </c>
      <c r="Y91" s="689">
        <f>IFERROR(SUM(Y87:Y89),"0")</f>
        <v>10.8</v>
      </c>
      <c r="Z91" s="37"/>
      <c r="AA91" s="690"/>
      <c r="AB91" s="690"/>
      <c r="AC91" s="690"/>
    </row>
    <row r="92" spans="1:68" ht="14.25" customHeight="1" x14ac:dyDescent="0.25">
      <c r="A92" s="700" t="s">
        <v>63</v>
      </c>
      <c r="B92" s="701"/>
      <c r="C92" s="701"/>
      <c r="D92" s="701"/>
      <c r="E92" s="701"/>
      <c r="F92" s="701"/>
      <c r="G92" s="701"/>
      <c r="H92" s="701"/>
      <c r="I92" s="701"/>
      <c r="J92" s="701"/>
      <c r="K92" s="701"/>
      <c r="L92" s="701"/>
      <c r="M92" s="701"/>
      <c r="N92" s="701"/>
      <c r="O92" s="701"/>
      <c r="P92" s="701"/>
      <c r="Q92" s="701"/>
      <c r="R92" s="701"/>
      <c r="S92" s="701"/>
      <c r="T92" s="701"/>
      <c r="U92" s="701"/>
      <c r="V92" s="701"/>
      <c r="W92" s="701"/>
      <c r="X92" s="701"/>
      <c r="Y92" s="701"/>
      <c r="Z92" s="701"/>
      <c r="AA92" s="681"/>
      <c r="AB92" s="681"/>
      <c r="AC92" s="681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91">
        <v>4607091386967</v>
      </c>
      <c r="E93" s="692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94"/>
      <c r="R93" s="694"/>
      <c r="S93" s="694"/>
      <c r="T93" s="695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91">
        <v>4607091386967</v>
      </c>
      <c r="E94" s="692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94"/>
      <c r="R94" s="694"/>
      <c r="S94" s="694"/>
      <c r="T94" s="695"/>
      <c r="U94" s="34"/>
      <c r="V94" s="34"/>
      <c r="W94" s="35" t="s">
        <v>68</v>
      </c>
      <c r="X94" s="687">
        <v>11</v>
      </c>
      <c r="Y94" s="688">
        <f t="shared" si="10"/>
        <v>16.8</v>
      </c>
      <c r="Z94" s="36">
        <f>IFERROR(IF(Y94=0,"",ROUNDUP(Y94/H94,0)*0.01898),"")</f>
        <v>3.7960000000000001E-2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11.679642857142857</v>
      </c>
      <c r="BN94" s="64">
        <f t="shared" si="12"/>
        <v>17.838000000000001</v>
      </c>
      <c r="BO94" s="64">
        <f t="shared" si="13"/>
        <v>2.0461309523809524E-2</v>
      </c>
      <c r="BP94" s="64">
        <f t="shared" si="14"/>
        <v>3.125E-2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91">
        <v>4607091386967</v>
      </c>
      <c r="E95" s="69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62" t="s">
        <v>189</v>
      </c>
      <c r="Q95" s="694"/>
      <c r="R95" s="694"/>
      <c r="S95" s="694"/>
      <c r="T95" s="695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91">
        <v>4680115884953</v>
      </c>
      <c r="E96" s="69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24" t="s">
        <v>193</v>
      </c>
      <c r="Q96" s="694"/>
      <c r="R96" s="694"/>
      <c r="S96" s="694"/>
      <c r="T96" s="695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91">
        <v>4607091385731</v>
      </c>
      <c r="E97" s="69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6" t="s">
        <v>197</v>
      </c>
      <c r="Q97" s="694"/>
      <c r="R97" s="694"/>
      <c r="S97" s="694"/>
      <c r="T97" s="695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91">
        <v>4607091385731</v>
      </c>
      <c r="E98" s="69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4" t="s">
        <v>199</v>
      </c>
      <c r="Q98" s="694"/>
      <c r="R98" s="694"/>
      <c r="S98" s="694"/>
      <c r="T98" s="695"/>
      <c r="U98" s="34"/>
      <c r="V98" s="34"/>
      <c r="W98" s="35" t="s">
        <v>68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91">
        <v>4680115880894</v>
      </c>
      <c r="E99" s="69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91">
        <v>4680115880214</v>
      </c>
      <c r="E100" s="692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5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94"/>
      <c r="R100" s="694"/>
      <c r="S100" s="694"/>
      <c r="T100" s="695"/>
      <c r="U100" s="34"/>
      <c r="V100" s="34"/>
      <c r="W100" s="35" t="s">
        <v>68</v>
      </c>
      <c r="X100" s="687">
        <v>12</v>
      </c>
      <c r="Y100" s="688">
        <f t="shared" si="10"/>
        <v>13.5</v>
      </c>
      <c r="Z100" s="36">
        <f>IFERROR(IF(Y100=0,"",ROUNDUP(Y100/H100,0)*0.00902),"")</f>
        <v>4.5100000000000001E-2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13.28</v>
      </c>
      <c r="BN100" s="64">
        <f t="shared" si="12"/>
        <v>14.94</v>
      </c>
      <c r="BO100" s="64">
        <f t="shared" si="13"/>
        <v>3.3670033670033662E-2</v>
      </c>
      <c r="BP100" s="64">
        <f t="shared" si="14"/>
        <v>3.787878787878788E-2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91">
        <v>4680115880214</v>
      </c>
      <c r="E101" s="692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101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94"/>
      <c r="R101" s="694"/>
      <c r="S101" s="694"/>
      <c r="T101" s="695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701"/>
      <c r="C102" s="701"/>
      <c r="D102" s="701"/>
      <c r="E102" s="701"/>
      <c r="F102" s="701"/>
      <c r="G102" s="701"/>
      <c r="H102" s="701"/>
      <c r="I102" s="701"/>
      <c r="J102" s="701"/>
      <c r="K102" s="701"/>
      <c r="L102" s="701"/>
      <c r="M102" s="701"/>
      <c r="N102" s="701"/>
      <c r="O102" s="711"/>
      <c r="P102" s="703" t="s">
        <v>79</v>
      </c>
      <c r="Q102" s="704"/>
      <c r="R102" s="704"/>
      <c r="S102" s="704"/>
      <c r="T102" s="704"/>
      <c r="U102" s="704"/>
      <c r="V102" s="705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5.7539682539682531</v>
      </c>
      <c r="Y102" s="689">
        <f>IFERROR(Y93/H93,"0")+IFERROR(Y94/H94,"0")+IFERROR(Y95/H95,"0")+IFERROR(Y96/H96,"0")+IFERROR(Y97/H97,"0")+IFERROR(Y98/H98,"0")+IFERROR(Y99/H99,"0")+IFERROR(Y100/H100,"0")+IFERROR(Y101/H101,"0")</f>
        <v>7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8.3059999999999995E-2</v>
      </c>
      <c r="AA102" s="690"/>
      <c r="AB102" s="690"/>
      <c r="AC102" s="690"/>
    </row>
    <row r="103" spans="1:68" x14ac:dyDescent="0.2">
      <c r="A103" s="701"/>
      <c r="B103" s="701"/>
      <c r="C103" s="701"/>
      <c r="D103" s="701"/>
      <c r="E103" s="701"/>
      <c r="F103" s="701"/>
      <c r="G103" s="701"/>
      <c r="H103" s="701"/>
      <c r="I103" s="701"/>
      <c r="J103" s="701"/>
      <c r="K103" s="701"/>
      <c r="L103" s="701"/>
      <c r="M103" s="701"/>
      <c r="N103" s="701"/>
      <c r="O103" s="711"/>
      <c r="P103" s="703" t="s">
        <v>79</v>
      </c>
      <c r="Q103" s="704"/>
      <c r="R103" s="704"/>
      <c r="S103" s="704"/>
      <c r="T103" s="704"/>
      <c r="U103" s="704"/>
      <c r="V103" s="705"/>
      <c r="W103" s="37" t="s">
        <v>68</v>
      </c>
      <c r="X103" s="689">
        <f>IFERROR(SUM(X93:X101),"0")</f>
        <v>23</v>
      </c>
      <c r="Y103" s="689">
        <f>IFERROR(SUM(Y93:Y101),"0")</f>
        <v>30.3</v>
      </c>
      <c r="Z103" s="37"/>
      <c r="AA103" s="690"/>
      <c r="AB103" s="690"/>
      <c r="AC103" s="690"/>
    </row>
    <row r="104" spans="1:68" ht="16.5" customHeight="1" x14ac:dyDescent="0.25">
      <c r="A104" s="718" t="s">
        <v>206</v>
      </c>
      <c r="B104" s="701"/>
      <c r="C104" s="701"/>
      <c r="D104" s="701"/>
      <c r="E104" s="701"/>
      <c r="F104" s="701"/>
      <c r="G104" s="701"/>
      <c r="H104" s="701"/>
      <c r="I104" s="701"/>
      <c r="J104" s="701"/>
      <c r="K104" s="701"/>
      <c r="L104" s="701"/>
      <c r="M104" s="701"/>
      <c r="N104" s="701"/>
      <c r="O104" s="701"/>
      <c r="P104" s="701"/>
      <c r="Q104" s="701"/>
      <c r="R104" s="701"/>
      <c r="S104" s="701"/>
      <c r="T104" s="701"/>
      <c r="U104" s="701"/>
      <c r="V104" s="701"/>
      <c r="W104" s="701"/>
      <c r="X104" s="701"/>
      <c r="Y104" s="701"/>
      <c r="Z104" s="701"/>
      <c r="AA104" s="682"/>
      <c r="AB104" s="682"/>
      <c r="AC104" s="682"/>
    </row>
    <row r="105" spans="1:68" ht="14.25" customHeight="1" x14ac:dyDescent="0.25">
      <c r="A105" s="700" t="s">
        <v>89</v>
      </c>
      <c r="B105" s="701"/>
      <c r="C105" s="701"/>
      <c r="D105" s="701"/>
      <c r="E105" s="701"/>
      <c r="F105" s="701"/>
      <c r="G105" s="701"/>
      <c r="H105" s="701"/>
      <c r="I105" s="701"/>
      <c r="J105" s="701"/>
      <c r="K105" s="701"/>
      <c r="L105" s="701"/>
      <c r="M105" s="701"/>
      <c r="N105" s="701"/>
      <c r="O105" s="701"/>
      <c r="P105" s="701"/>
      <c r="Q105" s="701"/>
      <c r="R105" s="701"/>
      <c r="S105" s="701"/>
      <c r="T105" s="701"/>
      <c r="U105" s="701"/>
      <c r="V105" s="701"/>
      <c r="W105" s="701"/>
      <c r="X105" s="701"/>
      <c r="Y105" s="701"/>
      <c r="Z105" s="701"/>
      <c r="AA105" s="681"/>
      <c r="AB105" s="681"/>
      <c r="AC105" s="681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91">
        <v>4680115882133</v>
      </c>
      <c r="E106" s="692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207</v>
      </c>
      <c r="B107" s="54" t="s">
        <v>210</v>
      </c>
      <c r="C107" s="31">
        <v>4301011703</v>
      </c>
      <c r="D107" s="691">
        <v>4680115882133</v>
      </c>
      <c r="E107" s="692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10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68</v>
      </c>
      <c r="X107" s="687">
        <v>39</v>
      </c>
      <c r="Y107" s="688">
        <f>IFERROR(IF(X107="",0,CEILING((X107/$H107),1)*$H107),"")</f>
        <v>44.8</v>
      </c>
      <c r="Z107" s="36">
        <f>IFERROR(IF(Y107=0,"",ROUNDUP(Y107/H107,0)*0.01898),"")</f>
        <v>7.5920000000000001E-2</v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40.514732142857142</v>
      </c>
      <c r="BN107" s="64">
        <f>IFERROR(Y107*I107/H107,"0")</f>
        <v>46.54</v>
      </c>
      <c r="BO107" s="64">
        <f>IFERROR(1/J107*(X107/H107),"0")</f>
        <v>5.4408482142857144E-2</v>
      </c>
      <c r="BP107" s="64">
        <f>IFERROR(1/J107*(Y107/H107),"0")</f>
        <v>6.25E-2</v>
      </c>
    </row>
    <row r="108" spans="1:68" ht="16.5" customHeight="1" x14ac:dyDescent="0.25">
      <c r="A108" s="54" t="s">
        <v>211</v>
      </c>
      <c r="B108" s="54" t="s">
        <v>212</v>
      </c>
      <c r="C108" s="31">
        <v>4301011417</v>
      </c>
      <c r="D108" s="691">
        <v>4680115880269</v>
      </c>
      <c r="E108" s="69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691">
        <v>4680115880429</v>
      </c>
      <c r="E109" s="69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68</v>
      </c>
      <c r="X109" s="687">
        <v>27</v>
      </c>
      <c r="Y109" s="688">
        <f>IFERROR(IF(X109="",0,CEILING((X109/$H109),1)*$H109),"")</f>
        <v>27</v>
      </c>
      <c r="Z109" s="36">
        <f>IFERROR(IF(Y109=0,"",ROUNDUP(Y109/H109,0)*0.00902),"")</f>
        <v>5.4120000000000001E-2</v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28.26</v>
      </c>
      <c r="BN109" s="64">
        <f>IFERROR(Y109*I109/H109,"0")</f>
        <v>28.26</v>
      </c>
      <c r="BO109" s="64">
        <f>IFERROR(1/J109*(X109/H109),"0")</f>
        <v>4.5454545454545456E-2</v>
      </c>
      <c r="BP109" s="64">
        <f>IFERROR(1/J109*(Y109/H109),"0")</f>
        <v>4.5454545454545456E-2</v>
      </c>
    </row>
    <row r="110" spans="1:68" ht="16.5" customHeight="1" x14ac:dyDescent="0.25">
      <c r="A110" s="54" t="s">
        <v>215</v>
      </c>
      <c r="B110" s="54" t="s">
        <v>216</v>
      </c>
      <c r="C110" s="31">
        <v>4301011462</v>
      </c>
      <c r="D110" s="691">
        <v>4680115881457</v>
      </c>
      <c r="E110" s="69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701"/>
      <c r="C111" s="701"/>
      <c r="D111" s="701"/>
      <c r="E111" s="701"/>
      <c r="F111" s="701"/>
      <c r="G111" s="701"/>
      <c r="H111" s="701"/>
      <c r="I111" s="701"/>
      <c r="J111" s="701"/>
      <c r="K111" s="701"/>
      <c r="L111" s="701"/>
      <c r="M111" s="701"/>
      <c r="N111" s="701"/>
      <c r="O111" s="711"/>
      <c r="P111" s="703" t="s">
        <v>79</v>
      </c>
      <c r="Q111" s="704"/>
      <c r="R111" s="704"/>
      <c r="S111" s="704"/>
      <c r="T111" s="704"/>
      <c r="U111" s="704"/>
      <c r="V111" s="705"/>
      <c r="W111" s="37" t="s">
        <v>80</v>
      </c>
      <c r="X111" s="689">
        <f>IFERROR(X106/H106,"0")+IFERROR(X107/H107,"0")+IFERROR(X108/H108,"0")+IFERROR(X109/H109,"0")+IFERROR(X110/H110,"0")</f>
        <v>9.4821428571428577</v>
      </c>
      <c r="Y111" s="689">
        <f>IFERROR(Y106/H106,"0")+IFERROR(Y107/H107,"0")+IFERROR(Y108/H108,"0")+IFERROR(Y109/H109,"0")+IFERROR(Y110/H110,"0")</f>
        <v>10</v>
      </c>
      <c r="Z111" s="689">
        <f>IFERROR(IF(Z106="",0,Z106),"0")+IFERROR(IF(Z107="",0,Z107),"0")+IFERROR(IF(Z108="",0,Z108),"0")+IFERROR(IF(Z109="",0,Z109),"0")+IFERROR(IF(Z110="",0,Z110),"0")</f>
        <v>0.13003999999999999</v>
      </c>
      <c r="AA111" s="690"/>
      <c r="AB111" s="690"/>
      <c r="AC111" s="690"/>
    </row>
    <row r="112" spans="1:68" x14ac:dyDescent="0.2">
      <c r="A112" s="701"/>
      <c r="B112" s="701"/>
      <c r="C112" s="701"/>
      <c r="D112" s="701"/>
      <c r="E112" s="701"/>
      <c r="F112" s="701"/>
      <c r="G112" s="701"/>
      <c r="H112" s="701"/>
      <c r="I112" s="701"/>
      <c r="J112" s="701"/>
      <c r="K112" s="701"/>
      <c r="L112" s="701"/>
      <c r="M112" s="701"/>
      <c r="N112" s="701"/>
      <c r="O112" s="711"/>
      <c r="P112" s="703" t="s">
        <v>79</v>
      </c>
      <c r="Q112" s="704"/>
      <c r="R112" s="704"/>
      <c r="S112" s="704"/>
      <c r="T112" s="704"/>
      <c r="U112" s="704"/>
      <c r="V112" s="705"/>
      <c r="W112" s="37" t="s">
        <v>68</v>
      </c>
      <c r="X112" s="689">
        <f>IFERROR(SUM(X106:X110),"0")</f>
        <v>66</v>
      </c>
      <c r="Y112" s="689">
        <f>IFERROR(SUM(Y106:Y110),"0")</f>
        <v>71.8</v>
      </c>
      <c r="Z112" s="37"/>
      <c r="AA112" s="690"/>
      <c r="AB112" s="690"/>
      <c r="AC112" s="690"/>
    </row>
    <row r="113" spans="1:68" ht="14.25" customHeight="1" x14ac:dyDescent="0.25">
      <c r="A113" s="700" t="s">
        <v>130</v>
      </c>
      <c r="B113" s="701"/>
      <c r="C113" s="701"/>
      <c r="D113" s="701"/>
      <c r="E113" s="701"/>
      <c r="F113" s="701"/>
      <c r="G113" s="701"/>
      <c r="H113" s="701"/>
      <c r="I113" s="701"/>
      <c r="J113" s="701"/>
      <c r="K113" s="701"/>
      <c r="L113" s="701"/>
      <c r="M113" s="701"/>
      <c r="N113" s="701"/>
      <c r="O113" s="701"/>
      <c r="P113" s="701"/>
      <c r="Q113" s="701"/>
      <c r="R113" s="701"/>
      <c r="S113" s="701"/>
      <c r="T113" s="701"/>
      <c r="U113" s="701"/>
      <c r="V113" s="701"/>
      <c r="W113" s="701"/>
      <c r="X113" s="701"/>
      <c r="Y113" s="701"/>
      <c r="Z113" s="701"/>
      <c r="AA113" s="681"/>
      <c r="AB113" s="681"/>
      <c r="AC113" s="681"/>
    </row>
    <row r="114" spans="1:68" ht="16.5" customHeight="1" x14ac:dyDescent="0.25">
      <c r="A114" s="54" t="s">
        <v>217</v>
      </c>
      <c r="B114" s="54" t="s">
        <v>218</v>
      </c>
      <c r="C114" s="31">
        <v>4301020345</v>
      </c>
      <c r="D114" s="691">
        <v>4680115881488</v>
      </c>
      <c r="E114" s="69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68</v>
      </c>
      <c r="X114" s="687">
        <v>14</v>
      </c>
      <c r="Y114" s="688">
        <f>IFERROR(IF(X114="",0,CEILING((X114/$H114),1)*$H114),"")</f>
        <v>21.6</v>
      </c>
      <c r="Z114" s="36">
        <f>IFERROR(IF(Y114=0,"",ROUNDUP(Y114/H114,0)*0.01898),"")</f>
        <v>3.7960000000000001E-2</v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14.563888888888886</v>
      </c>
      <c r="BN114" s="64">
        <f>IFERROR(Y114*I114/H114,"0")</f>
        <v>22.47</v>
      </c>
      <c r="BO114" s="64">
        <f>IFERROR(1/J114*(X114/H114),"0")</f>
        <v>2.0254629629629629E-2</v>
      </c>
      <c r="BP114" s="64">
        <f>IFERROR(1/J114*(Y114/H114),"0")</f>
        <v>3.125E-2</v>
      </c>
    </row>
    <row r="115" spans="1:68" ht="16.5" customHeight="1" x14ac:dyDescent="0.25">
      <c r="A115" s="54" t="s">
        <v>220</v>
      </c>
      <c r="B115" s="54" t="s">
        <v>221</v>
      </c>
      <c r="C115" s="31">
        <v>4301020346</v>
      </c>
      <c r="D115" s="691">
        <v>4680115882775</v>
      </c>
      <c r="E115" s="69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222</v>
      </c>
      <c r="B116" s="54" t="s">
        <v>223</v>
      </c>
      <c r="C116" s="31">
        <v>4301020344</v>
      </c>
      <c r="D116" s="691">
        <v>4680115880658</v>
      </c>
      <c r="E116" s="69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701"/>
      <c r="C117" s="701"/>
      <c r="D117" s="701"/>
      <c r="E117" s="701"/>
      <c r="F117" s="701"/>
      <c r="G117" s="701"/>
      <c r="H117" s="701"/>
      <c r="I117" s="701"/>
      <c r="J117" s="701"/>
      <c r="K117" s="701"/>
      <c r="L117" s="701"/>
      <c r="M117" s="701"/>
      <c r="N117" s="701"/>
      <c r="O117" s="711"/>
      <c r="P117" s="703" t="s">
        <v>79</v>
      </c>
      <c r="Q117" s="704"/>
      <c r="R117" s="704"/>
      <c r="S117" s="704"/>
      <c r="T117" s="704"/>
      <c r="U117" s="704"/>
      <c r="V117" s="705"/>
      <c r="W117" s="37" t="s">
        <v>80</v>
      </c>
      <c r="X117" s="689">
        <f>IFERROR(X114/H114,"0")+IFERROR(X115/H115,"0")+IFERROR(X116/H116,"0")</f>
        <v>1.2962962962962963</v>
      </c>
      <c r="Y117" s="689">
        <f>IFERROR(Y114/H114,"0")+IFERROR(Y115/H115,"0")+IFERROR(Y116/H116,"0")</f>
        <v>2</v>
      </c>
      <c r="Z117" s="689">
        <f>IFERROR(IF(Z114="",0,Z114),"0")+IFERROR(IF(Z115="",0,Z115),"0")+IFERROR(IF(Z116="",0,Z116),"0")</f>
        <v>3.7960000000000001E-2</v>
      </c>
      <c r="AA117" s="690"/>
      <c r="AB117" s="690"/>
      <c r="AC117" s="690"/>
    </row>
    <row r="118" spans="1:68" x14ac:dyDescent="0.2">
      <c r="A118" s="701"/>
      <c r="B118" s="701"/>
      <c r="C118" s="701"/>
      <c r="D118" s="701"/>
      <c r="E118" s="701"/>
      <c r="F118" s="701"/>
      <c r="G118" s="701"/>
      <c r="H118" s="701"/>
      <c r="I118" s="701"/>
      <c r="J118" s="701"/>
      <c r="K118" s="701"/>
      <c r="L118" s="701"/>
      <c r="M118" s="701"/>
      <c r="N118" s="701"/>
      <c r="O118" s="711"/>
      <c r="P118" s="703" t="s">
        <v>79</v>
      </c>
      <c r="Q118" s="704"/>
      <c r="R118" s="704"/>
      <c r="S118" s="704"/>
      <c r="T118" s="704"/>
      <c r="U118" s="704"/>
      <c r="V118" s="705"/>
      <c r="W118" s="37" t="s">
        <v>68</v>
      </c>
      <c r="X118" s="689">
        <f>IFERROR(SUM(X114:X116),"0")</f>
        <v>14</v>
      </c>
      <c r="Y118" s="689">
        <f>IFERROR(SUM(Y114:Y116),"0")</f>
        <v>21.6</v>
      </c>
      <c r="Z118" s="37"/>
      <c r="AA118" s="690"/>
      <c r="AB118" s="690"/>
      <c r="AC118" s="690"/>
    </row>
    <row r="119" spans="1:68" ht="14.25" customHeight="1" x14ac:dyDescent="0.25">
      <c r="A119" s="700" t="s">
        <v>63</v>
      </c>
      <c r="B119" s="701"/>
      <c r="C119" s="701"/>
      <c r="D119" s="701"/>
      <c r="E119" s="701"/>
      <c r="F119" s="701"/>
      <c r="G119" s="701"/>
      <c r="H119" s="701"/>
      <c r="I119" s="701"/>
      <c r="J119" s="701"/>
      <c r="K119" s="701"/>
      <c r="L119" s="701"/>
      <c r="M119" s="701"/>
      <c r="N119" s="701"/>
      <c r="O119" s="701"/>
      <c r="P119" s="701"/>
      <c r="Q119" s="701"/>
      <c r="R119" s="701"/>
      <c r="S119" s="701"/>
      <c r="T119" s="701"/>
      <c r="U119" s="701"/>
      <c r="V119" s="701"/>
      <c r="W119" s="701"/>
      <c r="X119" s="701"/>
      <c r="Y119" s="701"/>
      <c r="Z119" s="701"/>
      <c r="AA119" s="681"/>
      <c r="AB119" s="681"/>
      <c r="AC119" s="681"/>
    </row>
    <row r="120" spans="1:68" ht="37.5" customHeight="1" x14ac:dyDescent="0.25">
      <c r="A120" s="54" t="s">
        <v>224</v>
      </c>
      <c r="B120" s="54" t="s">
        <v>225</v>
      </c>
      <c r="C120" s="31">
        <v>4301051360</v>
      </c>
      <c r="D120" s="691">
        <v>4607091385168</v>
      </c>
      <c r="E120" s="692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94"/>
      <c r="R120" s="694"/>
      <c r="S120" s="694"/>
      <c r="T120" s="695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customHeight="1" x14ac:dyDescent="0.25">
      <c r="A121" s="54" t="s">
        <v>224</v>
      </c>
      <c r="B121" s="54" t="s">
        <v>227</v>
      </c>
      <c r="C121" s="31">
        <v>4301051625</v>
      </c>
      <c r="D121" s="691">
        <v>4607091385168</v>
      </c>
      <c r="E121" s="692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94"/>
      <c r="R121" s="694"/>
      <c r="S121" s="694"/>
      <c r="T121" s="695"/>
      <c r="U121" s="34"/>
      <c r="V121" s="34"/>
      <c r="W121" s="35" t="s">
        <v>68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16.5" customHeight="1" x14ac:dyDescent="0.25">
      <c r="A122" s="54" t="s">
        <v>224</v>
      </c>
      <c r="B122" s="54" t="s">
        <v>229</v>
      </c>
      <c r="C122" s="31">
        <v>4301051724</v>
      </c>
      <c r="D122" s="691">
        <v>4607091385168</v>
      </c>
      <c r="E122" s="69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55" t="s">
        <v>230</v>
      </c>
      <c r="Q122" s="694"/>
      <c r="R122" s="694"/>
      <c r="S122" s="694"/>
      <c r="T122" s="695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customHeight="1" x14ac:dyDescent="0.25">
      <c r="A123" s="54" t="s">
        <v>232</v>
      </c>
      <c r="B123" s="54" t="s">
        <v>233</v>
      </c>
      <c r="C123" s="31">
        <v>4301051362</v>
      </c>
      <c r="D123" s="691">
        <v>4607091383256</v>
      </c>
      <c r="E123" s="69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4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694"/>
      <c r="R123" s="694"/>
      <c r="S123" s="694"/>
      <c r="T123" s="695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customHeight="1" x14ac:dyDescent="0.25">
      <c r="A124" s="54" t="s">
        <v>232</v>
      </c>
      <c r="B124" s="54" t="s">
        <v>234</v>
      </c>
      <c r="C124" s="31">
        <v>4301051730</v>
      </c>
      <c r="D124" s="691">
        <v>4607091383256</v>
      </c>
      <c r="E124" s="69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5" t="s">
        <v>235</v>
      </c>
      <c r="Q124" s="694"/>
      <c r="R124" s="694"/>
      <c r="S124" s="694"/>
      <c r="T124" s="695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customHeight="1" x14ac:dyDescent="0.25">
      <c r="A125" s="54" t="s">
        <v>236</v>
      </c>
      <c r="B125" s="54" t="s">
        <v>237</v>
      </c>
      <c r="C125" s="31">
        <v>4301051358</v>
      </c>
      <c r="D125" s="691">
        <v>4607091385748</v>
      </c>
      <c r="E125" s="69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694"/>
      <c r="R125" s="694"/>
      <c r="S125" s="694"/>
      <c r="T125" s="695"/>
      <c r="U125" s="34"/>
      <c r="V125" s="34"/>
      <c r="W125" s="35" t="s">
        <v>68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236</v>
      </c>
      <c r="B126" s="54" t="s">
        <v>238</v>
      </c>
      <c r="C126" s="31">
        <v>4301051721</v>
      </c>
      <c r="D126" s="691">
        <v>4607091385748</v>
      </c>
      <c r="E126" s="69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8" t="s">
        <v>239</v>
      </c>
      <c r="Q126" s="694"/>
      <c r="R126" s="694"/>
      <c r="S126" s="694"/>
      <c r="T126" s="695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240</v>
      </c>
      <c r="B127" s="54" t="s">
        <v>241</v>
      </c>
      <c r="C127" s="31">
        <v>4301051740</v>
      </c>
      <c r="D127" s="691">
        <v>4680115884533</v>
      </c>
      <c r="E127" s="69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243</v>
      </c>
      <c r="B128" s="54" t="s">
        <v>244</v>
      </c>
      <c r="C128" s="31">
        <v>4301051480</v>
      </c>
      <c r="D128" s="691">
        <v>4680115882645</v>
      </c>
      <c r="E128" s="69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701"/>
      <c r="C129" s="701"/>
      <c r="D129" s="701"/>
      <c r="E129" s="701"/>
      <c r="F129" s="701"/>
      <c r="G129" s="701"/>
      <c r="H129" s="701"/>
      <c r="I129" s="701"/>
      <c r="J129" s="701"/>
      <c r="K129" s="701"/>
      <c r="L129" s="701"/>
      <c r="M129" s="701"/>
      <c r="N129" s="701"/>
      <c r="O129" s="711"/>
      <c r="P129" s="703" t="s">
        <v>79</v>
      </c>
      <c r="Q129" s="704"/>
      <c r="R129" s="704"/>
      <c r="S129" s="704"/>
      <c r="T129" s="704"/>
      <c r="U129" s="704"/>
      <c r="V129" s="705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0</v>
      </c>
      <c r="Y129" s="689">
        <f>IFERROR(Y120/H120,"0")+IFERROR(Y121/H121,"0")+IFERROR(Y122/H122,"0")+IFERROR(Y123/H123,"0")+IFERROR(Y124/H124,"0")+IFERROR(Y125/H125,"0")+IFERROR(Y126/H126,"0")+IFERROR(Y127/H127,"0")+IFERROR(Y128/H128,"0")</f>
        <v>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90"/>
      <c r="AB129" s="690"/>
      <c r="AC129" s="690"/>
    </row>
    <row r="130" spans="1:68" x14ac:dyDescent="0.2">
      <c r="A130" s="701"/>
      <c r="B130" s="701"/>
      <c r="C130" s="701"/>
      <c r="D130" s="701"/>
      <c r="E130" s="701"/>
      <c r="F130" s="701"/>
      <c r="G130" s="701"/>
      <c r="H130" s="701"/>
      <c r="I130" s="701"/>
      <c r="J130" s="701"/>
      <c r="K130" s="701"/>
      <c r="L130" s="701"/>
      <c r="M130" s="701"/>
      <c r="N130" s="701"/>
      <c r="O130" s="711"/>
      <c r="P130" s="703" t="s">
        <v>79</v>
      </c>
      <c r="Q130" s="704"/>
      <c r="R130" s="704"/>
      <c r="S130" s="704"/>
      <c r="T130" s="704"/>
      <c r="U130" s="704"/>
      <c r="V130" s="705"/>
      <c r="W130" s="37" t="s">
        <v>68</v>
      </c>
      <c r="X130" s="689">
        <f>IFERROR(SUM(X120:X128),"0")</f>
        <v>0</v>
      </c>
      <c r="Y130" s="689">
        <f>IFERROR(SUM(Y120:Y128),"0")</f>
        <v>0</v>
      </c>
      <c r="Z130" s="37"/>
      <c r="AA130" s="690"/>
      <c r="AB130" s="690"/>
      <c r="AC130" s="690"/>
    </row>
    <row r="131" spans="1:68" ht="14.25" customHeight="1" x14ac:dyDescent="0.25">
      <c r="A131" s="700" t="s">
        <v>167</v>
      </c>
      <c r="B131" s="701"/>
      <c r="C131" s="701"/>
      <c r="D131" s="701"/>
      <c r="E131" s="701"/>
      <c r="F131" s="701"/>
      <c r="G131" s="701"/>
      <c r="H131" s="701"/>
      <c r="I131" s="701"/>
      <c r="J131" s="701"/>
      <c r="K131" s="701"/>
      <c r="L131" s="701"/>
      <c r="M131" s="701"/>
      <c r="N131" s="701"/>
      <c r="O131" s="701"/>
      <c r="P131" s="701"/>
      <c r="Q131" s="701"/>
      <c r="R131" s="701"/>
      <c r="S131" s="701"/>
      <c r="T131" s="701"/>
      <c r="U131" s="701"/>
      <c r="V131" s="701"/>
      <c r="W131" s="701"/>
      <c r="X131" s="701"/>
      <c r="Y131" s="701"/>
      <c r="Z131" s="701"/>
      <c r="AA131" s="681"/>
      <c r="AB131" s="681"/>
      <c r="AC131" s="681"/>
    </row>
    <row r="132" spans="1:68" ht="37.5" customHeight="1" x14ac:dyDescent="0.25">
      <c r="A132" s="54" t="s">
        <v>246</v>
      </c>
      <c r="B132" s="54" t="s">
        <v>247</v>
      </c>
      <c r="C132" s="31">
        <v>4301060356</v>
      </c>
      <c r="D132" s="691">
        <v>4680115882652</v>
      </c>
      <c r="E132" s="69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249</v>
      </c>
      <c r="B133" s="54" t="s">
        <v>250</v>
      </c>
      <c r="C133" s="31">
        <v>4301060317</v>
      </c>
      <c r="D133" s="691">
        <v>4680115880238</v>
      </c>
      <c r="E133" s="69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701"/>
      <c r="C134" s="701"/>
      <c r="D134" s="701"/>
      <c r="E134" s="701"/>
      <c r="F134" s="701"/>
      <c r="G134" s="701"/>
      <c r="H134" s="701"/>
      <c r="I134" s="701"/>
      <c r="J134" s="701"/>
      <c r="K134" s="701"/>
      <c r="L134" s="701"/>
      <c r="M134" s="701"/>
      <c r="N134" s="701"/>
      <c r="O134" s="711"/>
      <c r="P134" s="703" t="s">
        <v>79</v>
      </c>
      <c r="Q134" s="704"/>
      <c r="R134" s="704"/>
      <c r="S134" s="704"/>
      <c r="T134" s="704"/>
      <c r="U134" s="704"/>
      <c r="V134" s="705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701"/>
      <c r="B135" s="701"/>
      <c r="C135" s="701"/>
      <c r="D135" s="701"/>
      <c r="E135" s="701"/>
      <c r="F135" s="701"/>
      <c r="G135" s="701"/>
      <c r="H135" s="701"/>
      <c r="I135" s="701"/>
      <c r="J135" s="701"/>
      <c r="K135" s="701"/>
      <c r="L135" s="701"/>
      <c r="M135" s="701"/>
      <c r="N135" s="701"/>
      <c r="O135" s="711"/>
      <c r="P135" s="703" t="s">
        <v>79</v>
      </c>
      <c r="Q135" s="704"/>
      <c r="R135" s="704"/>
      <c r="S135" s="704"/>
      <c r="T135" s="704"/>
      <c r="U135" s="704"/>
      <c r="V135" s="705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252</v>
      </c>
      <c r="B136" s="701"/>
      <c r="C136" s="701"/>
      <c r="D136" s="701"/>
      <c r="E136" s="701"/>
      <c r="F136" s="701"/>
      <c r="G136" s="701"/>
      <c r="H136" s="701"/>
      <c r="I136" s="701"/>
      <c r="J136" s="701"/>
      <c r="K136" s="701"/>
      <c r="L136" s="701"/>
      <c r="M136" s="701"/>
      <c r="N136" s="701"/>
      <c r="O136" s="701"/>
      <c r="P136" s="701"/>
      <c r="Q136" s="701"/>
      <c r="R136" s="701"/>
      <c r="S136" s="701"/>
      <c r="T136" s="701"/>
      <c r="U136" s="701"/>
      <c r="V136" s="701"/>
      <c r="W136" s="701"/>
      <c r="X136" s="701"/>
      <c r="Y136" s="701"/>
      <c r="Z136" s="701"/>
      <c r="AA136" s="682"/>
      <c r="AB136" s="682"/>
      <c r="AC136" s="682"/>
    </row>
    <row r="137" spans="1:68" ht="14.25" customHeight="1" x14ac:dyDescent="0.25">
      <c r="A137" s="700" t="s">
        <v>89</v>
      </c>
      <c r="B137" s="701"/>
      <c r="C137" s="701"/>
      <c r="D137" s="701"/>
      <c r="E137" s="701"/>
      <c r="F137" s="701"/>
      <c r="G137" s="701"/>
      <c r="H137" s="701"/>
      <c r="I137" s="701"/>
      <c r="J137" s="701"/>
      <c r="K137" s="701"/>
      <c r="L137" s="701"/>
      <c r="M137" s="701"/>
      <c r="N137" s="701"/>
      <c r="O137" s="701"/>
      <c r="P137" s="701"/>
      <c r="Q137" s="701"/>
      <c r="R137" s="701"/>
      <c r="S137" s="701"/>
      <c r="T137" s="701"/>
      <c r="U137" s="701"/>
      <c r="V137" s="701"/>
      <c r="W137" s="701"/>
      <c r="X137" s="701"/>
      <c r="Y137" s="701"/>
      <c r="Z137" s="701"/>
      <c r="AA137" s="681"/>
      <c r="AB137" s="681"/>
      <c r="AC137" s="681"/>
    </row>
    <row r="138" spans="1:68" ht="27" customHeight="1" x14ac:dyDescent="0.25">
      <c r="A138" s="54" t="s">
        <v>253</v>
      </c>
      <c r="B138" s="54" t="s">
        <v>254</v>
      </c>
      <c r="C138" s="31">
        <v>4301011564</v>
      </c>
      <c r="D138" s="691">
        <v>4680115882577</v>
      </c>
      <c r="E138" s="69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253</v>
      </c>
      <c r="B139" s="54" t="s">
        <v>256</v>
      </c>
      <c r="C139" s="31">
        <v>4301011562</v>
      </c>
      <c r="D139" s="691">
        <v>4680115882577</v>
      </c>
      <c r="E139" s="69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701"/>
      <c r="C140" s="701"/>
      <c r="D140" s="701"/>
      <c r="E140" s="701"/>
      <c r="F140" s="701"/>
      <c r="G140" s="701"/>
      <c r="H140" s="701"/>
      <c r="I140" s="701"/>
      <c r="J140" s="701"/>
      <c r="K140" s="701"/>
      <c r="L140" s="701"/>
      <c r="M140" s="701"/>
      <c r="N140" s="701"/>
      <c r="O140" s="711"/>
      <c r="P140" s="703" t="s">
        <v>79</v>
      </c>
      <c r="Q140" s="704"/>
      <c r="R140" s="704"/>
      <c r="S140" s="704"/>
      <c r="T140" s="704"/>
      <c r="U140" s="704"/>
      <c r="V140" s="705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701"/>
      <c r="B141" s="701"/>
      <c r="C141" s="701"/>
      <c r="D141" s="701"/>
      <c r="E141" s="701"/>
      <c r="F141" s="701"/>
      <c r="G141" s="701"/>
      <c r="H141" s="701"/>
      <c r="I141" s="701"/>
      <c r="J141" s="701"/>
      <c r="K141" s="701"/>
      <c r="L141" s="701"/>
      <c r="M141" s="701"/>
      <c r="N141" s="701"/>
      <c r="O141" s="711"/>
      <c r="P141" s="703" t="s">
        <v>79</v>
      </c>
      <c r="Q141" s="704"/>
      <c r="R141" s="704"/>
      <c r="S141" s="704"/>
      <c r="T141" s="704"/>
      <c r="U141" s="704"/>
      <c r="V141" s="705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700" t="s">
        <v>141</v>
      </c>
      <c r="B142" s="701"/>
      <c r="C142" s="701"/>
      <c r="D142" s="701"/>
      <c r="E142" s="701"/>
      <c r="F142" s="701"/>
      <c r="G142" s="701"/>
      <c r="H142" s="701"/>
      <c r="I142" s="701"/>
      <c r="J142" s="701"/>
      <c r="K142" s="701"/>
      <c r="L142" s="701"/>
      <c r="M142" s="701"/>
      <c r="N142" s="701"/>
      <c r="O142" s="701"/>
      <c r="P142" s="701"/>
      <c r="Q142" s="701"/>
      <c r="R142" s="701"/>
      <c r="S142" s="701"/>
      <c r="T142" s="701"/>
      <c r="U142" s="701"/>
      <c r="V142" s="701"/>
      <c r="W142" s="701"/>
      <c r="X142" s="701"/>
      <c r="Y142" s="701"/>
      <c r="Z142" s="701"/>
      <c r="AA142" s="681"/>
      <c r="AB142" s="681"/>
      <c r="AC142" s="681"/>
    </row>
    <row r="143" spans="1:68" ht="27" customHeight="1" x14ac:dyDescent="0.25">
      <c r="A143" s="54" t="s">
        <v>257</v>
      </c>
      <c r="B143" s="54" t="s">
        <v>258</v>
      </c>
      <c r="C143" s="31">
        <v>4301031235</v>
      </c>
      <c r="D143" s="691">
        <v>4680115883444</v>
      </c>
      <c r="E143" s="69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257</v>
      </c>
      <c r="B144" s="54" t="s">
        <v>260</v>
      </c>
      <c r="C144" s="31">
        <v>4301031234</v>
      </c>
      <c r="D144" s="691">
        <v>4680115883444</v>
      </c>
      <c r="E144" s="69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6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701"/>
      <c r="C145" s="701"/>
      <c r="D145" s="701"/>
      <c r="E145" s="701"/>
      <c r="F145" s="701"/>
      <c r="G145" s="701"/>
      <c r="H145" s="701"/>
      <c r="I145" s="701"/>
      <c r="J145" s="701"/>
      <c r="K145" s="701"/>
      <c r="L145" s="701"/>
      <c r="M145" s="701"/>
      <c r="N145" s="701"/>
      <c r="O145" s="711"/>
      <c r="P145" s="703" t="s">
        <v>79</v>
      </c>
      <c r="Q145" s="704"/>
      <c r="R145" s="704"/>
      <c r="S145" s="704"/>
      <c r="T145" s="704"/>
      <c r="U145" s="704"/>
      <c r="V145" s="705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701"/>
      <c r="B146" s="701"/>
      <c r="C146" s="701"/>
      <c r="D146" s="701"/>
      <c r="E146" s="701"/>
      <c r="F146" s="701"/>
      <c r="G146" s="701"/>
      <c r="H146" s="701"/>
      <c r="I146" s="701"/>
      <c r="J146" s="701"/>
      <c r="K146" s="701"/>
      <c r="L146" s="701"/>
      <c r="M146" s="701"/>
      <c r="N146" s="701"/>
      <c r="O146" s="711"/>
      <c r="P146" s="703" t="s">
        <v>79</v>
      </c>
      <c r="Q146" s="704"/>
      <c r="R146" s="704"/>
      <c r="S146" s="704"/>
      <c r="T146" s="704"/>
      <c r="U146" s="704"/>
      <c r="V146" s="705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700" t="s">
        <v>63</v>
      </c>
      <c r="B147" s="701"/>
      <c r="C147" s="701"/>
      <c r="D147" s="701"/>
      <c r="E147" s="701"/>
      <c r="F147" s="701"/>
      <c r="G147" s="701"/>
      <c r="H147" s="701"/>
      <c r="I147" s="701"/>
      <c r="J147" s="701"/>
      <c r="K147" s="701"/>
      <c r="L147" s="701"/>
      <c r="M147" s="701"/>
      <c r="N147" s="701"/>
      <c r="O147" s="701"/>
      <c r="P147" s="701"/>
      <c r="Q147" s="701"/>
      <c r="R147" s="701"/>
      <c r="S147" s="701"/>
      <c r="T147" s="701"/>
      <c r="U147" s="701"/>
      <c r="V147" s="701"/>
      <c r="W147" s="701"/>
      <c r="X147" s="701"/>
      <c r="Y147" s="701"/>
      <c r="Z147" s="701"/>
      <c r="AA147" s="681"/>
      <c r="AB147" s="681"/>
      <c r="AC147" s="681"/>
    </row>
    <row r="148" spans="1:68" ht="16.5" customHeight="1" x14ac:dyDescent="0.25">
      <c r="A148" s="54" t="s">
        <v>261</v>
      </c>
      <c r="B148" s="54" t="s">
        <v>262</v>
      </c>
      <c r="C148" s="31">
        <v>4301051477</v>
      </c>
      <c r="D148" s="691">
        <v>4680115882584</v>
      </c>
      <c r="E148" s="69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4"/>
      <c r="R148" s="694"/>
      <c r="S148" s="694"/>
      <c r="T148" s="695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261</v>
      </c>
      <c r="B149" s="54" t="s">
        <v>263</v>
      </c>
      <c r="C149" s="31">
        <v>4301051476</v>
      </c>
      <c r="D149" s="691">
        <v>4680115882584</v>
      </c>
      <c r="E149" s="69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4"/>
      <c r="R149" s="694"/>
      <c r="S149" s="694"/>
      <c r="T149" s="695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701"/>
      <c r="C150" s="701"/>
      <c r="D150" s="701"/>
      <c r="E150" s="701"/>
      <c r="F150" s="701"/>
      <c r="G150" s="701"/>
      <c r="H150" s="701"/>
      <c r="I150" s="701"/>
      <c r="J150" s="701"/>
      <c r="K150" s="701"/>
      <c r="L150" s="701"/>
      <c r="M150" s="701"/>
      <c r="N150" s="701"/>
      <c r="O150" s="711"/>
      <c r="P150" s="703" t="s">
        <v>79</v>
      </c>
      <c r="Q150" s="704"/>
      <c r="R150" s="704"/>
      <c r="S150" s="704"/>
      <c r="T150" s="704"/>
      <c r="U150" s="704"/>
      <c r="V150" s="705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701"/>
      <c r="B151" s="701"/>
      <c r="C151" s="701"/>
      <c r="D151" s="701"/>
      <c r="E151" s="701"/>
      <c r="F151" s="701"/>
      <c r="G151" s="701"/>
      <c r="H151" s="701"/>
      <c r="I151" s="701"/>
      <c r="J151" s="701"/>
      <c r="K151" s="701"/>
      <c r="L151" s="701"/>
      <c r="M151" s="701"/>
      <c r="N151" s="701"/>
      <c r="O151" s="711"/>
      <c r="P151" s="703" t="s">
        <v>79</v>
      </c>
      <c r="Q151" s="704"/>
      <c r="R151" s="704"/>
      <c r="S151" s="704"/>
      <c r="T151" s="704"/>
      <c r="U151" s="704"/>
      <c r="V151" s="705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87</v>
      </c>
      <c r="B152" s="701"/>
      <c r="C152" s="701"/>
      <c r="D152" s="701"/>
      <c r="E152" s="701"/>
      <c r="F152" s="701"/>
      <c r="G152" s="701"/>
      <c r="H152" s="701"/>
      <c r="I152" s="701"/>
      <c r="J152" s="701"/>
      <c r="K152" s="701"/>
      <c r="L152" s="701"/>
      <c r="M152" s="701"/>
      <c r="N152" s="701"/>
      <c r="O152" s="701"/>
      <c r="P152" s="701"/>
      <c r="Q152" s="701"/>
      <c r="R152" s="701"/>
      <c r="S152" s="701"/>
      <c r="T152" s="701"/>
      <c r="U152" s="701"/>
      <c r="V152" s="701"/>
      <c r="W152" s="701"/>
      <c r="X152" s="701"/>
      <c r="Y152" s="701"/>
      <c r="Z152" s="701"/>
      <c r="AA152" s="682"/>
      <c r="AB152" s="682"/>
      <c r="AC152" s="682"/>
    </row>
    <row r="153" spans="1:68" ht="14.25" customHeight="1" x14ac:dyDescent="0.25">
      <c r="A153" s="700" t="s">
        <v>89</v>
      </c>
      <c r="B153" s="701"/>
      <c r="C153" s="701"/>
      <c r="D153" s="701"/>
      <c r="E153" s="701"/>
      <c r="F153" s="701"/>
      <c r="G153" s="701"/>
      <c r="H153" s="701"/>
      <c r="I153" s="701"/>
      <c r="J153" s="701"/>
      <c r="K153" s="701"/>
      <c r="L153" s="701"/>
      <c r="M153" s="701"/>
      <c r="N153" s="701"/>
      <c r="O153" s="701"/>
      <c r="P153" s="701"/>
      <c r="Q153" s="701"/>
      <c r="R153" s="701"/>
      <c r="S153" s="701"/>
      <c r="T153" s="701"/>
      <c r="U153" s="701"/>
      <c r="V153" s="701"/>
      <c r="W153" s="701"/>
      <c r="X153" s="701"/>
      <c r="Y153" s="701"/>
      <c r="Z153" s="701"/>
      <c r="AA153" s="681"/>
      <c r="AB153" s="681"/>
      <c r="AC153" s="681"/>
    </row>
    <row r="154" spans="1:68" ht="27" customHeight="1" x14ac:dyDescent="0.25">
      <c r="A154" s="54" t="s">
        <v>264</v>
      </c>
      <c r="B154" s="54" t="s">
        <v>265</v>
      </c>
      <c r="C154" s="31">
        <v>4301011705</v>
      </c>
      <c r="D154" s="691">
        <v>4607091384604</v>
      </c>
      <c r="E154" s="69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701"/>
      <c r="C155" s="701"/>
      <c r="D155" s="701"/>
      <c r="E155" s="701"/>
      <c r="F155" s="701"/>
      <c r="G155" s="701"/>
      <c r="H155" s="701"/>
      <c r="I155" s="701"/>
      <c r="J155" s="701"/>
      <c r="K155" s="701"/>
      <c r="L155" s="701"/>
      <c r="M155" s="701"/>
      <c r="N155" s="701"/>
      <c r="O155" s="711"/>
      <c r="P155" s="703" t="s">
        <v>79</v>
      </c>
      <c r="Q155" s="704"/>
      <c r="R155" s="704"/>
      <c r="S155" s="704"/>
      <c r="T155" s="704"/>
      <c r="U155" s="704"/>
      <c r="V155" s="705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701"/>
      <c r="B156" s="701"/>
      <c r="C156" s="701"/>
      <c r="D156" s="701"/>
      <c r="E156" s="701"/>
      <c r="F156" s="701"/>
      <c r="G156" s="701"/>
      <c r="H156" s="701"/>
      <c r="I156" s="701"/>
      <c r="J156" s="701"/>
      <c r="K156" s="701"/>
      <c r="L156" s="701"/>
      <c r="M156" s="701"/>
      <c r="N156" s="701"/>
      <c r="O156" s="711"/>
      <c r="P156" s="703" t="s">
        <v>79</v>
      </c>
      <c r="Q156" s="704"/>
      <c r="R156" s="704"/>
      <c r="S156" s="704"/>
      <c r="T156" s="704"/>
      <c r="U156" s="704"/>
      <c r="V156" s="705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700" t="s">
        <v>141</v>
      </c>
      <c r="B157" s="701"/>
      <c r="C157" s="701"/>
      <c r="D157" s="701"/>
      <c r="E157" s="701"/>
      <c r="F157" s="701"/>
      <c r="G157" s="701"/>
      <c r="H157" s="701"/>
      <c r="I157" s="701"/>
      <c r="J157" s="701"/>
      <c r="K157" s="701"/>
      <c r="L157" s="701"/>
      <c r="M157" s="701"/>
      <c r="N157" s="701"/>
      <c r="O157" s="701"/>
      <c r="P157" s="701"/>
      <c r="Q157" s="701"/>
      <c r="R157" s="701"/>
      <c r="S157" s="701"/>
      <c r="T157" s="701"/>
      <c r="U157" s="701"/>
      <c r="V157" s="701"/>
      <c r="W157" s="701"/>
      <c r="X157" s="701"/>
      <c r="Y157" s="701"/>
      <c r="Z157" s="701"/>
      <c r="AA157" s="681"/>
      <c r="AB157" s="681"/>
      <c r="AC157" s="681"/>
    </row>
    <row r="158" spans="1:68" ht="16.5" customHeight="1" x14ac:dyDescent="0.25">
      <c r="A158" s="54" t="s">
        <v>267</v>
      </c>
      <c r="B158" s="54" t="s">
        <v>268</v>
      </c>
      <c r="C158" s="31">
        <v>4301030895</v>
      </c>
      <c r="D158" s="691">
        <v>4607091387667</v>
      </c>
      <c r="E158" s="69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4301030961</v>
      </c>
      <c r="D159" s="691">
        <v>4607091387636</v>
      </c>
      <c r="E159" s="69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273</v>
      </c>
      <c r="B160" s="54" t="s">
        <v>274</v>
      </c>
      <c r="C160" s="31">
        <v>4301030963</v>
      </c>
      <c r="D160" s="691">
        <v>4607091382426</v>
      </c>
      <c r="E160" s="69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276</v>
      </c>
      <c r="B161" s="54" t="s">
        <v>277</v>
      </c>
      <c r="C161" s="31">
        <v>4301030962</v>
      </c>
      <c r="D161" s="691">
        <v>4607091386547</v>
      </c>
      <c r="E161" s="69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278</v>
      </c>
      <c r="B162" s="54" t="s">
        <v>279</v>
      </c>
      <c r="C162" s="31">
        <v>4301030964</v>
      </c>
      <c r="D162" s="691">
        <v>4607091382464</v>
      </c>
      <c r="E162" s="69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701"/>
      <c r="C163" s="701"/>
      <c r="D163" s="701"/>
      <c r="E163" s="701"/>
      <c r="F163" s="701"/>
      <c r="G163" s="701"/>
      <c r="H163" s="701"/>
      <c r="I163" s="701"/>
      <c r="J163" s="701"/>
      <c r="K163" s="701"/>
      <c r="L163" s="701"/>
      <c r="M163" s="701"/>
      <c r="N163" s="701"/>
      <c r="O163" s="711"/>
      <c r="P163" s="703" t="s">
        <v>79</v>
      </c>
      <c r="Q163" s="704"/>
      <c r="R163" s="704"/>
      <c r="S163" s="704"/>
      <c r="T163" s="704"/>
      <c r="U163" s="704"/>
      <c r="V163" s="705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701"/>
      <c r="B164" s="701"/>
      <c r="C164" s="701"/>
      <c r="D164" s="701"/>
      <c r="E164" s="701"/>
      <c r="F164" s="701"/>
      <c r="G164" s="701"/>
      <c r="H164" s="701"/>
      <c r="I164" s="701"/>
      <c r="J164" s="701"/>
      <c r="K164" s="701"/>
      <c r="L164" s="701"/>
      <c r="M164" s="701"/>
      <c r="N164" s="701"/>
      <c r="O164" s="711"/>
      <c r="P164" s="703" t="s">
        <v>79</v>
      </c>
      <c r="Q164" s="704"/>
      <c r="R164" s="704"/>
      <c r="S164" s="704"/>
      <c r="T164" s="704"/>
      <c r="U164" s="704"/>
      <c r="V164" s="705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700" t="s">
        <v>63</v>
      </c>
      <c r="B165" s="701"/>
      <c r="C165" s="701"/>
      <c r="D165" s="701"/>
      <c r="E165" s="701"/>
      <c r="F165" s="701"/>
      <c r="G165" s="701"/>
      <c r="H165" s="701"/>
      <c r="I165" s="701"/>
      <c r="J165" s="701"/>
      <c r="K165" s="701"/>
      <c r="L165" s="701"/>
      <c r="M165" s="701"/>
      <c r="N165" s="701"/>
      <c r="O165" s="701"/>
      <c r="P165" s="701"/>
      <c r="Q165" s="701"/>
      <c r="R165" s="701"/>
      <c r="S165" s="701"/>
      <c r="T165" s="701"/>
      <c r="U165" s="701"/>
      <c r="V165" s="701"/>
      <c r="W165" s="701"/>
      <c r="X165" s="701"/>
      <c r="Y165" s="701"/>
      <c r="Z165" s="701"/>
      <c r="AA165" s="681"/>
      <c r="AB165" s="681"/>
      <c r="AC165" s="681"/>
    </row>
    <row r="166" spans="1:68" ht="16.5" customHeight="1" x14ac:dyDescent="0.25">
      <c r="A166" s="54" t="s">
        <v>280</v>
      </c>
      <c r="B166" s="54" t="s">
        <v>281</v>
      </c>
      <c r="C166" s="31">
        <v>4301051653</v>
      </c>
      <c r="D166" s="691">
        <v>4607091386264</v>
      </c>
      <c r="E166" s="69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283</v>
      </c>
      <c r="B167" s="54" t="s">
        <v>284</v>
      </c>
      <c r="C167" s="31">
        <v>4301051313</v>
      </c>
      <c r="D167" s="691">
        <v>4607091385427</v>
      </c>
      <c r="E167" s="69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701"/>
      <c r="C168" s="701"/>
      <c r="D168" s="701"/>
      <c r="E168" s="701"/>
      <c r="F168" s="701"/>
      <c r="G168" s="701"/>
      <c r="H168" s="701"/>
      <c r="I168" s="701"/>
      <c r="J168" s="701"/>
      <c r="K168" s="701"/>
      <c r="L168" s="701"/>
      <c r="M168" s="701"/>
      <c r="N168" s="701"/>
      <c r="O168" s="711"/>
      <c r="P168" s="703" t="s">
        <v>79</v>
      </c>
      <c r="Q168" s="704"/>
      <c r="R168" s="704"/>
      <c r="S168" s="704"/>
      <c r="T168" s="704"/>
      <c r="U168" s="704"/>
      <c r="V168" s="705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701"/>
      <c r="B169" s="701"/>
      <c r="C169" s="701"/>
      <c r="D169" s="701"/>
      <c r="E169" s="701"/>
      <c r="F169" s="701"/>
      <c r="G169" s="701"/>
      <c r="H169" s="701"/>
      <c r="I169" s="701"/>
      <c r="J169" s="701"/>
      <c r="K169" s="701"/>
      <c r="L169" s="701"/>
      <c r="M169" s="701"/>
      <c r="N169" s="701"/>
      <c r="O169" s="711"/>
      <c r="P169" s="703" t="s">
        <v>79</v>
      </c>
      <c r="Q169" s="704"/>
      <c r="R169" s="704"/>
      <c r="S169" s="704"/>
      <c r="T169" s="704"/>
      <c r="U169" s="704"/>
      <c r="V169" s="705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286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287</v>
      </c>
      <c r="B171" s="701"/>
      <c r="C171" s="701"/>
      <c r="D171" s="701"/>
      <c r="E171" s="701"/>
      <c r="F171" s="701"/>
      <c r="G171" s="701"/>
      <c r="H171" s="701"/>
      <c r="I171" s="701"/>
      <c r="J171" s="701"/>
      <c r="K171" s="701"/>
      <c r="L171" s="701"/>
      <c r="M171" s="701"/>
      <c r="N171" s="701"/>
      <c r="O171" s="701"/>
      <c r="P171" s="701"/>
      <c r="Q171" s="701"/>
      <c r="R171" s="701"/>
      <c r="S171" s="701"/>
      <c r="T171" s="701"/>
      <c r="U171" s="701"/>
      <c r="V171" s="701"/>
      <c r="W171" s="701"/>
      <c r="X171" s="701"/>
      <c r="Y171" s="701"/>
      <c r="Z171" s="701"/>
      <c r="AA171" s="682"/>
      <c r="AB171" s="682"/>
      <c r="AC171" s="682"/>
    </row>
    <row r="172" spans="1:68" ht="14.25" customHeight="1" x14ac:dyDescent="0.25">
      <c r="A172" s="700" t="s">
        <v>130</v>
      </c>
      <c r="B172" s="701"/>
      <c r="C172" s="701"/>
      <c r="D172" s="701"/>
      <c r="E172" s="701"/>
      <c r="F172" s="701"/>
      <c r="G172" s="701"/>
      <c r="H172" s="701"/>
      <c r="I172" s="701"/>
      <c r="J172" s="701"/>
      <c r="K172" s="701"/>
      <c r="L172" s="701"/>
      <c r="M172" s="701"/>
      <c r="N172" s="701"/>
      <c r="O172" s="701"/>
      <c r="P172" s="701"/>
      <c r="Q172" s="701"/>
      <c r="R172" s="701"/>
      <c r="S172" s="701"/>
      <c r="T172" s="701"/>
      <c r="U172" s="701"/>
      <c r="V172" s="701"/>
      <c r="W172" s="701"/>
      <c r="X172" s="701"/>
      <c r="Y172" s="701"/>
      <c r="Z172" s="701"/>
      <c r="AA172" s="681"/>
      <c r="AB172" s="681"/>
      <c r="AC172" s="681"/>
    </row>
    <row r="173" spans="1:68" ht="27" customHeight="1" x14ac:dyDescent="0.25">
      <c r="A173" s="54" t="s">
        <v>288</v>
      </c>
      <c r="B173" s="54" t="s">
        <v>289</v>
      </c>
      <c r="C173" s="31">
        <v>4301020323</v>
      </c>
      <c r="D173" s="691">
        <v>4680115886223</v>
      </c>
      <c r="E173" s="69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701"/>
      <c r="C174" s="701"/>
      <c r="D174" s="701"/>
      <c r="E174" s="701"/>
      <c r="F174" s="701"/>
      <c r="G174" s="701"/>
      <c r="H174" s="701"/>
      <c r="I174" s="701"/>
      <c r="J174" s="701"/>
      <c r="K174" s="701"/>
      <c r="L174" s="701"/>
      <c r="M174" s="701"/>
      <c r="N174" s="701"/>
      <c r="O174" s="711"/>
      <c r="P174" s="703" t="s">
        <v>79</v>
      </c>
      <c r="Q174" s="704"/>
      <c r="R174" s="704"/>
      <c r="S174" s="704"/>
      <c r="T174" s="704"/>
      <c r="U174" s="704"/>
      <c r="V174" s="705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701"/>
      <c r="B175" s="701"/>
      <c r="C175" s="701"/>
      <c r="D175" s="701"/>
      <c r="E175" s="701"/>
      <c r="F175" s="701"/>
      <c r="G175" s="701"/>
      <c r="H175" s="701"/>
      <c r="I175" s="701"/>
      <c r="J175" s="701"/>
      <c r="K175" s="701"/>
      <c r="L175" s="701"/>
      <c r="M175" s="701"/>
      <c r="N175" s="701"/>
      <c r="O175" s="711"/>
      <c r="P175" s="703" t="s">
        <v>79</v>
      </c>
      <c r="Q175" s="704"/>
      <c r="R175" s="704"/>
      <c r="S175" s="704"/>
      <c r="T175" s="704"/>
      <c r="U175" s="704"/>
      <c r="V175" s="705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700" t="s">
        <v>141</v>
      </c>
      <c r="B176" s="701"/>
      <c r="C176" s="701"/>
      <c r="D176" s="701"/>
      <c r="E176" s="701"/>
      <c r="F176" s="701"/>
      <c r="G176" s="701"/>
      <c r="H176" s="701"/>
      <c r="I176" s="701"/>
      <c r="J176" s="701"/>
      <c r="K176" s="701"/>
      <c r="L176" s="701"/>
      <c r="M176" s="701"/>
      <c r="N176" s="701"/>
      <c r="O176" s="701"/>
      <c r="P176" s="701"/>
      <c r="Q176" s="701"/>
      <c r="R176" s="701"/>
      <c r="S176" s="701"/>
      <c r="T176" s="701"/>
      <c r="U176" s="701"/>
      <c r="V176" s="701"/>
      <c r="W176" s="701"/>
      <c r="X176" s="701"/>
      <c r="Y176" s="701"/>
      <c r="Z176" s="701"/>
      <c r="AA176" s="681"/>
      <c r="AB176" s="681"/>
      <c r="AC176" s="681"/>
    </row>
    <row r="177" spans="1:68" ht="27" customHeight="1" x14ac:dyDescent="0.25">
      <c r="A177" s="54" t="s">
        <v>291</v>
      </c>
      <c r="B177" s="54" t="s">
        <v>292</v>
      </c>
      <c r="C177" s="31">
        <v>4301031191</v>
      </c>
      <c r="D177" s="691">
        <v>4680115880993</v>
      </c>
      <c r="E177" s="69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68</v>
      </c>
      <c r="X177" s="687">
        <v>32</v>
      </c>
      <c r="Y177" s="688">
        <f t="shared" ref="Y177:Y185" si="21">IFERROR(IF(X177="",0,CEILING((X177/$H177),1)*$H177),"")</f>
        <v>33.6</v>
      </c>
      <c r="Z177" s="36">
        <f>IFERROR(IF(Y177=0,"",ROUNDUP(Y177/H177,0)*0.00902),"")</f>
        <v>7.2160000000000002E-2</v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34.057142857142857</v>
      </c>
      <c r="BN177" s="64">
        <f t="shared" ref="BN177:BN185" si="23">IFERROR(Y177*I177/H177,"0")</f>
        <v>35.76</v>
      </c>
      <c r="BO177" s="64">
        <f t="shared" ref="BO177:BO185" si="24">IFERROR(1/J177*(X177/H177),"0")</f>
        <v>5.772005772005772E-2</v>
      </c>
      <c r="BP177" s="64">
        <f t="shared" ref="BP177:BP185" si="25">IFERROR(1/J177*(Y177/H177),"0")</f>
        <v>6.0606060606060608E-2</v>
      </c>
    </row>
    <row r="178" spans="1:68" ht="27" customHeight="1" x14ac:dyDescent="0.25">
      <c r="A178" s="54" t="s">
        <v>294</v>
      </c>
      <c r="B178" s="54" t="s">
        <v>295</v>
      </c>
      <c r="C178" s="31">
        <v>4301031204</v>
      </c>
      <c r="D178" s="691">
        <v>4680115881761</v>
      </c>
      <c r="E178" s="69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4301031201</v>
      </c>
      <c r="D179" s="691">
        <v>4680115881563</v>
      </c>
      <c r="E179" s="69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68</v>
      </c>
      <c r="X179" s="687">
        <v>65</v>
      </c>
      <c r="Y179" s="688">
        <f t="shared" si="21"/>
        <v>67.2</v>
      </c>
      <c r="Z179" s="36">
        <f>IFERROR(IF(Y179=0,"",ROUNDUP(Y179/H179,0)*0.00902),"")</f>
        <v>0.14432</v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68.25</v>
      </c>
      <c r="BN179" s="64">
        <f t="shared" si="23"/>
        <v>70.56</v>
      </c>
      <c r="BO179" s="64">
        <f t="shared" si="24"/>
        <v>0.11724386724386725</v>
      </c>
      <c r="BP179" s="64">
        <f t="shared" si="25"/>
        <v>0.12121212121212122</v>
      </c>
    </row>
    <row r="180" spans="1:68" ht="27" customHeight="1" x14ac:dyDescent="0.25">
      <c r="A180" s="54" t="s">
        <v>300</v>
      </c>
      <c r="B180" s="54" t="s">
        <v>301</v>
      </c>
      <c r="C180" s="31">
        <v>4301031199</v>
      </c>
      <c r="D180" s="691">
        <v>4680115880986</v>
      </c>
      <c r="E180" s="69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68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4301031205</v>
      </c>
      <c r="D181" s="691">
        <v>4680115881785</v>
      </c>
      <c r="E181" s="69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4301031399</v>
      </c>
      <c r="D182" s="691">
        <v>4680115886537</v>
      </c>
      <c r="E182" s="69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2" t="s">
        <v>306</v>
      </c>
      <c r="Q182" s="694"/>
      <c r="R182" s="694"/>
      <c r="S182" s="694"/>
      <c r="T182" s="695"/>
      <c r="U182" s="34"/>
      <c r="V182" s="34"/>
      <c r="W182" s="35" t="s">
        <v>68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4301031202</v>
      </c>
      <c r="D183" s="691">
        <v>4680115881679</v>
      </c>
      <c r="E183" s="69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68</v>
      </c>
      <c r="X183" s="687">
        <v>7</v>
      </c>
      <c r="Y183" s="688">
        <f t="shared" si="21"/>
        <v>8.4</v>
      </c>
      <c r="Z183" s="36">
        <f>IFERROR(IF(Y183=0,"",ROUNDUP(Y183/H183,0)*0.00502),"")</f>
        <v>2.0080000000000001E-2</v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7.3333333333333339</v>
      </c>
      <c r="BN183" s="64">
        <f t="shared" si="23"/>
        <v>8.8000000000000007</v>
      </c>
      <c r="BO183" s="64">
        <f t="shared" si="24"/>
        <v>1.4245014245014245E-2</v>
      </c>
      <c r="BP183" s="64">
        <f t="shared" si="25"/>
        <v>1.7094017094017096E-2</v>
      </c>
    </row>
    <row r="184" spans="1:68" ht="27" customHeight="1" x14ac:dyDescent="0.25">
      <c r="A184" s="54" t="s">
        <v>310</v>
      </c>
      <c r="B184" s="54" t="s">
        <v>311</v>
      </c>
      <c r="C184" s="31">
        <v>4301031158</v>
      </c>
      <c r="D184" s="691">
        <v>4680115880191</v>
      </c>
      <c r="E184" s="69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312</v>
      </c>
      <c r="B185" s="54" t="s">
        <v>313</v>
      </c>
      <c r="C185" s="31">
        <v>4301031245</v>
      </c>
      <c r="D185" s="691">
        <v>4680115883963</v>
      </c>
      <c r="E185" s="69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701"/>
      <c r="C186" s="701"/>
      <c r="D186" s="701"/>
      <c r="E186" s="701"/>
      <c r="F186" s="701"/>
      <c r="G186" s="701"/>
      <c r="H186" s="701"/>
      <c r="I186" s="701"/>
      <c r="J186" s="701"/>
      <c r="K186" s="701"/>
      <c r="L186" s="701"/>
      <c r="M186" s="701"/>
      <c r="N186" s="701"/>
      <c r="O186" s="711"/>
      <c r="P186" s="703" t="s">
        <v>79</v>
      </c>
      <c r="Q186" s="704"/>
      <c r="R186" s="704"/>
      <c r="S186" s="704"/>
      <c r="T186" s="704"/>
      <c r="U186" s="704"/>
      <c r="V186" s="705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26.428571428571427</v>
      </c>
      <c r="Y186" s="689">
        <f>IFERROR(Y177/H177,"0")+IFERROR(Y178/H178,"0")+IFERROR(Y179/H179,"0")+IFERROR(Y180/H180,"0")+IFERROR(Y181/H181,"0")+IFERROR(Y182/H182,"0")+IFERROR(Y183/H183,"0")+IFERROR(Y184/H184,"0")+IFERROR(Y185/H185,"0")</f>
        <v>28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0.23655999999999999</v>
      </c>
      <c r="AA186" s="690"/>
      <c r="AB186" s="690"/>
      <c r="AC186" s="690"/>
    </row>
    <row r="187" spans="1:68" x14ac:dyDescent="0.2">
      <c r="A187" s="701"/>
      <c r="B187" s="701"/>
      <c r="C187" s="701"/>
      <c r="D187" s="701"/>
      <c r="E187" s="701"/>
      <c r="F187" s="701"/>
      <c r="G187" s="701"/>
      <c r="H187" s="701"/>
      <c r="I187" s="701"/>
      <c r="J187" s="701"/>
      <c r="K187" s="701"/>
      <c r="L187" s="701"/>
      <c r="M187" s="701"/>
      <c r="N187" s="701"/>
      <c r="O187" s="711"/>
      <c r="P187" s="703" t="s">
        <v>79</v>
      </c>
      <c r="Q187" s="704"/>
      <c r="R187" s="704"/>
      <c r="S187" s="704"/>
      <c r="T187" s="704"/>
      <c r="U187" s="704"/>
      <c r="V187" s="705"/>
      <c r="W187" s="37" t="s">
        <v>68</v>
      </c>
      <c r="X187" s="689">
        <f>IFERROR(SUM(X177:X185),"0")</f>
        <v>104</v>
      </c>
      <c r="Y187" s="689">
        <f>IFERROR(SUM(Y177:Y185),"0")</f>
        <v>109.20000000000002</v>
      </c>
      <c r="Z187" s="37"/>
      <c r="AA187" s="690"/>
      <c r="AB187" s="690"/>
      <c r="AC187" s="690"/>
    </row>
    <row r="188" spans="1:68" ht="16.5" customHeight="1" x14ac:dyDescent="0.25">
      <c r="A188" s="718" t="s">
        <v>315</v>
      </c>
      <c r="B188" s="701"/>
      <c r="C188" s="701"/>
      <c r="D188" s="701"/>
      <c r="E188" s="701"/>
      <c r="F188" s="701"/>
      <c r="G188" s="701"/>
      <c r="H188" s="701"/>
      <c r="I188" s="701"/>
      <c r="J188" s="701"/>
      <c r="K188" s="701"/>
      <c r="L188" s="701"/>
      <c r="M188" s="701"/>
      <c r="N188" s="701"/>
      <c r="O188" s="701"/>
      <c r="P188" s="701"/>
      <c r="Q188" s="701"/>
      <c r="R188" s="701"/>
      <c r="S188" s="701"/>
      <c r="T188" s="701"/>
      <c r="U188" s="701"/>
      <c r="V188" s="701"/>
      <c r="W188" s="701"/>
      <c r="X188" s="701"/>
      <c r="Y188" s="701"/>
      <c r="Z188" s="701"/>
      <c r="AA188" s="682"/>
      <c r="AB188" s="682"/>
      <c r="AC188" s="682"/>
    </row>
    <row r="189" spans="1:68" ht="14.25" customHeight="1" x14ac:dyDescent="0.25">
      <c r="A189" s="700" t="s">
        <v>89</v>
      </c>
      <c r="B189" s="701"/>
      <c r="C189" s="701"/>
      <c r="D189" s="701"/>
      <c r="E189" s="701"/>
      <c r="F189" s="701"/>
      <c r="G189" s="701"/>
      <c r="H189" s="701"/>
      <c r="I189" s="701"/>
      <c r="J189" s="701"/>
      <c r="K189" s="701"/>
      <c r="L189" s="701"/>
      <c r="M189" s="701"/>
      <c r="N189" s="701"/>
      <c r="O189" s="701"/>
      <c r="P189" s="701"/>
      <c r="Q189" s="701"/>
      <c r="R189" s="701"/>
      <c r="S189" s="701"/>
      <c r="T189" s="701"/>
      <c r="U189" s="701"/>
      <c r="V189" s="701"/>
      <c r="W189" s="701"/>
      <c r="X189" s="701"/>
      <c r="Y189" s="701"/>
      <c r="Z189" s="701"/>
      <c r="AA189" s="681"/>
      <c r="AB189" s="681"/>
      <c r="AC189" s="681"/>
    </row>
    <row r="190" spans="1:68" ht="16.5" customHeight="1" x14ac:dyDescent="0.25">
      <c r="A190" s="54" t="s">
        <v>316</v>
      </c>
      <c r="B190" s="54" t="s">
        <v>317</v>
      </c>
      <c r="C190" s="31">
        <v>4301011450</v>
      </c>
      <c r="D190" s="691">
        <v>4680115881402</v>
      </c>
      <c r="E190" s="69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319</v>
      </c>
      <c r="B191" s="54" t="s">
        <v>320</v>
      </c>
      <c r="C191" s="31">
        <v>4301011768</v>
      </c>
      <c r="D191" s="691">
        <v>4680115881396</v>
      </c>
      <c r="E191" s="69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701"/>
      <c r="C192" s="701"/>
      <c r="D192" s="701"/>
      <c r="E192" s="701"/>
      <c r="F192" s="701"/>
      <c r="G192" s="701"/>
      <c r="H192" s="701"/>
      <c r="I192" s="701"/>
      <c r="J192" s="701"/>
      <c r="K192" s="701"/>
      <c r="L192" s="701"/>
      <c r="M192" s="701"/>
      <c r="N192" s="701"/>
      <c r="O192" s="711"/>
      <c r="P192" s="703" t="s">
        <v>79</v>
      </c>
      <c r="Q192" s="704"/>
      <c r="R192" s="704"/>
      <c r="S192" s="704"/>
      <c r="T192" s="704"/>
      <c r="U192" s="704"/>
      <c r="V192" s="705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701"/>
      <c r="B193" s="701"/>
      <c r="C193" s="701"/>
      <c r="D193" s="701"/>
      <c r="E193" s="701"/>
      <c r="F193" s="701"/>
      <c r="G193" s="701"/>
      <c r="H193" s="701"/>
      <c r="I193" s="701"/>
      <c r="J193" s="701"/>
      <c r="K193" s="701"/>
      <c r="L193" s="701"/>
      <c r="M193" s="701"/>
      <c r="N193" s="701"/>
      <c r="O193" s="711"/>
      <c r="P193" s="703" t="s">
        <v>79</v>
      </c>
      <c r="Q193" s="704"/>
      <c r="R193" s="704"/>
      <c r="S193" s="704"/>
      <c r="T193" s="704"/>
      <c r="U193" s="704"/>
      <c r="V193" s="705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700" t="s">
        <v>130</v>
      </c>
      <c r="B194" s="701"/>
      <c r="C194" s="701"/>
      <c r="D194" s="701"/>
      <c r="E194" s="701"/>
      <c r="F194" s="701"/>
      <c r="G194" s="701"/>
      <c r="H194" s="701"/>
      <c r="I194" s="701"/>
      <c r="J194" s="701"/>
      <c r="K194" s="701"/>
      <c r="L194" s="701"/>
      <c r="M194" s="701"/>
      <c r="N194" s="701"/>
      <c r="O194" s="701"/>
      <c r="P194" s="701"/>
      <c r="Q194" s="701"/>
      <c r="R194" s="701"/>
      <c r="S194" s="701"/>
      <c r="T194" s="701"/>
      <c r="U194" s="701"/>
      <c r="V194" s="701"/>
      <c r="W194" s="701"/>
      <c r="X194" s="701"/>
      <c r="Y194" s="701"/>
      <c r="Z194" s="701"/>
      <c r="AA194" s="681"/>
      <c r="AB194" s="681"/>
      <c r="AC194" s="681"/>
    </row>
    <row r="195" spans="1:68" ht="16.5" customHeight="1" x14ac:dyDescent="0.25">
      <c r="A195" s="54" t="s">
        <v>321</v>
      </c>
      <c r="B195" s="54" t="s">
        <v>322</v>
      </c>
      <c r="C195" s="31">
        <v>4301020262</v>
      </c>
      <c r="D195" s="691">
        <v>4680115882935</v>
      </c>
      <c r="E195" s="69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324</v>
      </c>
      <c r="B196" s="54" t="s">
        <v>325</v>
      </c>
      <c r="C196" s="31">
        <v>4301020220</v>
      </c>
      <c r="D196" s="691">
        <v>4680115880764</v>
      </c>
      <c r="E196" s="69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68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701"/>
      <c r="C197" s="701"/>
      <c r="D197" s="701"/>
      <c r="E197" s="701"/>
      <c r="F197" s="701"/>
      <c r="G197" s="701"/>
      <c r="H197" s="701"/>
      <c r="I197" s="701"/>
      <c r="J197" s="701"/>
      <c r="K197" s="701"/>
      <c r="L197" s="701"/>
      <c r="M197" s="701"/>
      <c r="N197" s="701"/>
      <c r="O197" s="711"/>
      <c r="P197" s="703" t="s">
        <v>79</v>
      </c>
      <c r="Q197" s="704"/>
      <c r="R197" s="704"/>
      <c r="S197" s="704"/>
      <c r="T197" s="704"/>
      <c r="U197" s="704"/>
      <c r="V197" s="705"/>
      <c r="W197" s="37" t="s">
        <v>80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701"/>
      <c r="B198" s="701"/>
      <c r="C198" s="701"/>
      <c r="D198" s="701"/>
      <c r="E198" s="701"/>
      <c r="F198" s="701"/>
      <c r="G198" s="701"/>
      <c r="H198" s="701"/>
      <c r="I198" s="701"/>
      <c r="J198" s="701"/>
      <c r="K198" s="701"/>
      <c r="L198" s="701"/>
      <c r="M198" s="701"/>
      <c r="N198" s="701"/>
      <c r="O198" s="711"/>
      <c r="P198" s="703" t="s">
        <v>79</v>
      </c>
      <c r="Q198" s="704"/>
      <c r="R198" s="704"/>
      <c r="S198" s="704"/>
      <c r="T198" s="704"/>
      <c r="U198" s="704"/>
      <c r="V198" s="705"/>
      <c r="W198" s="37" t="s">
        <v>68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700" t="s">
        <v>141</v>
      </c>
      <c r="B199" s="701"/>
      <c r="C199" s="701"/>
      <c r="D199" s="701"/>
      <c r="E199" s="701"/>
      <c r="F199" s="701"/>
      <c r="G199" s="701"/>
      <c r="H199" s="701"/>
      <c r="I199" s="701"/>
      <c r="J199" s="701"/>
      <c r="K199" s="701"/>
      <c r="L199" s="701"/>
      <c r="M199" s="701"/>
      <c r="N199" s="701"/>
      <c r="O199" s="701"/>
      <c r="P199" s="701"/>
      <c r="Q199" s="701"/>
      <c r="R199" s="701"/>
      <c r="S199" s="701"/>
      <c r="T199" s="701"/>
      <c r="U199" s="701"/>
      <c r="V199" s="701"/>
      <c r="W199" s="701"/>
      <c r="X199" s="701"/>
      <c r="Y199" s="701"/>
      <c r="Z199" s="701"/>
      <c r="AA199" s="681"/>
      <c r="AB199" s="681"/>
      <c r="AC199" s="681"/>
    </row>
    <row r="200" spans="1:68" ht="27" customHeight="1" x14ac:dyDescent="0.25">
      <c r="A200" s="54" t="s">
        <v>326</v>
      </c>
      <c r="B200" s="54" t="s">
        <v>327</v>
      </c>
      <c r="C200" s="31">
        <v>4301031224</v>
      </c>
      <c r="D200" s="691">
        <v>4680115882683</v>
      </c>
      <c r="E200" s="69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68</v>
      </c>
      <c r="X200" s="687">
        <v>91</v>
      </c>
      <c r="Y200" s="688">
        <f t="shared" ref="Y200:Y207" si="26">IFERROR(IF(X200="",0,CEILING((X200/$H200),1)*$H200),"")</f>
        <v>91.800000000000011</v>
      </c>
      <c r="Z200" s="36">
        <f>IFERROR(IF(Y200=0,"",ROUNDUP(Y200/H200,0)*0.00902),"")</f>
        <v>0.15334</v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94.538888888888891</v>
      </c>
      <c r="BN200" s="64">
        <f t="shared" ref="BN200:BN207" si="28">IFERROR(Y200*I200/H200,"0")</f>
        <v>95.37</v>
      </c>
      <c r="BO200" s="64">
        <f t="shared" ref="BO200:BO207" si="29">IFERROR(1/J200*(X200/H200),"0")</f>
        <v>0.127665544332211</v>
      </c>
      <c r="BP200" s="64">
        <f t="shared" ref="BP200:BP207" si="30">IFERROR(1/J200*(Y200/H200),"0")</f>
        <v>0.12878787878787878</v>
      </c>
    </row>
    <row r="201" spans="1:68" ht="27" customHeight="1" x14ac:dyDescent="0.25">
      <c r="A201" s="54" t="s">
        <v>329</v>
      </c>
      <c r="B201" s="54" t="s">
        <v>330</v>
      </c>
      <c r="C201" s="31">
        <v>4301031230</v>
      </c>
      <c r="D201" s="691">
        <v>4680115882690</v>
      </c>
      <c r="E201" s="69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68</v>
      </c>
      <c r="X201" s="687">
        <v>52</v>
      </c>
      <c r="Y201" s="688">
        <f t="shared" si="26"/>
        <v>54</v>
      </c>
      <c r="Z201" s="36">
        <f>IFERROR(IF(Y201=0,"",ROUNDUP(Y201/H201,0)*0.00902),"")</f>
        <v>9.0200000000000002E-2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54.022222222222226</v>
      </c>
      <c r="BN201" s="64">
        <f t="shared" si="28"/>
        <v>56.099999999999994</v>
      </c>
      <c r="BO201" s="64">
        <f t="shared" si="29"/>
        <v>7.2951739618406286E-2</v>
      </c>
      <c r="BP201" s="64">
        <f t="shared" si="30"/>
        <v>7.575757575757576E-2</v>
      </c>
    </row>
    <row r="202" spans="1:68" ht="27" customHeight="1" x14ac:dyDescent="0.25">
      <c r="A202" s="54" t="s">
        <v>332</v>
      </c>
      <c r="B202" s="54" t="s">
        <v>333</v>
      </c>
      <c r="C202" s="31">
        <v>4301031220</v>
      </c>
      <c r="D202" s="691">
        <v>4680115882669</v>
      </c>
      <c r="E202" s="69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4301031221</v>
      </c>
      <c r="D203" s="691">
        <v>4680115882676</v>
      </c>
      <c r="E203" s="69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68</v>
      </c>
      <c r="X203" s="687">
        <v>53</v>
      </c>
      <c r="Y203" s="688">
        <f t="shared" si="26"/>
        <v>54</v>
      </c>
      <c r="Z203" s="36">
        <f>IFERROR(IF(Y203=0,"",ROUNDUP(Y203/H203,0)*0.00902),"")</f>
        <v>9.0200000000000002E-2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55.061111111111117</v>
      </c>
      <c r="BN203" s="64">
        <f t="shared" si="28"/>
        <v>56.099999999999994</v>
      </c>
      <c r="BO203" s="64">
        <f t="shared" si="29"/>
        <v>7.435465768799103E-2</v>
      </c>
      <c r="BP203" s="64">
        <f t="shared" si="30"/>
        <v>7.575757575757576E-2</v>
      </c>
    </row>
    <row r="204" spans="1:68" ht="27" customHeight="1" x14ac:dyDescent="0.25">
      <c r="A204" s="54" t="s">
        <v>338</v>
      </c>
      <c r="B204" s="54" t="s">
        <v>339</v>
      </c>
      <c r="C204" s="31">
        <v>4301031223</v>
      </c>
      <c r="D204" s="691">
        <v>4680115884014</v>
      </c>
      <c r="E204" s="69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68</v>
      </c>
      <c r="X204" s="687">
        <v>3</v>
      </c>
      <c r="Y204" s="688">
        <f t="shared" si="26"/>
        <v>3.6</v>
      </c>
      <c r="Z204" s="36">
        <f>IFERROR(IF(Y204=0,"",ROUNDUP(Y204/H204,0)*0.00502),"")</f>
        <v>1.004E-2</v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3.2166666666666668</v>
      </c>
      <c r="BN204" s="64">
        <f t="shared" si="28"/>
        <v>3.8599999999999994</v>
      </c>
      <c r="BO204" s="64">
        <f t="shared" si="29"/>
        <v>7.1225071225071226E-3</v>
      </c>
      <c r="BP204" s="64">
        <f t="shared" si="30"/>
        <v>8.5470085470085479E-3</v>
      </c>
    </row>
    <row r="205" spans="1:68" ht="27" customHeight="1" x14ac:dyDescent="0.25">
      <c r="A205" s="54" t="s">
        <v>340</v>
      </c>
      <c r="B205" s="54" t="s">
        <v>341</v>
      </c>
      <c r="C205" s="31">
        <v>4301031222</v>
      </c>
      <c r="D205" s="691">
        <v>4680115884007</v>
      </c>
      <c r="E205" s="69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68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342</v>
      </c>
      <c r="B206" s="54" t="s">
        <v>343</v>
      </c>
      <c r="C206" s="31">
        <v>4301031229</v>
      </c>
      <c r="D206" s="691">
        <v>4680115884038</v>
      </c>
      <c r="E206" s="69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4301031225</v>
      </c>
      <c r="D207" s="691">
        <v>4680115884021</v>
      </c>
      <c r="E207" s="69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68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10"/>
      <c r="B208" s="701"/>
      <c r="C208" s="701"/>
      <c r="D208" s="701"/>
      <c r="E208" s="701"/>
      <c r="F208" s="701"/>
      <c r="G208" s="701"/>
      <c r="H208" s="701"/>
      <c r="I208" s="701"/>
      <c r="J208" s="701"/>
      <c r="K208" s="701"/>
      <c r="L208" s="701"/>
      <c r="M208" s="701"/>
      <c r="N208" s="701"/>
      <c r="O208" s="711"/>
      <c r="P208" s="703" t="s">
        <v>79</v>
      </c>
      <c r="Q208" s="704"/>
      <c r="R208" s="704"/>
      <c r="S208" s="704"/>
      <c r="T208" s="704"/>
      <c r="U208" s="704"/>
      <c r="V208" s="705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37.962962962962962</v>
      </c>
      <c r="Y208" s="689">
        <f>IFERROR(Y200/H200,"0")+IFERROR(Y201/H201,"0")+IFERROR(Y202/H202,"0")+IFERROR(Y203/H203,"0")+IFERROR(Y204/H204,"0")+IFERROR(Y205/H205,"0")+IFERROR(Y206/H206,"0")+IFERROR(Y207/H207,"0")</f>
        <v>39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0.34378000000000003</v>
      </c>
      <c r="AA208" s="690"/>
      <c r="AB208" s="690"/>
      <c r="AC208" s="690"/>
    </row>
    <row r="209" spans="1:68" x14ac:dyDescent="0.2">
      <c r="A209" s="701"/>
      <c r="B209" s="701"/>
      <c r="C209" s="701"/>
      <c r="D209" s="701"/>
      <c r="E209" s="701"/>
      <c r="F209" s="701"/>
      <c r="G209" s="701"/>
      <c r="H209" s="701"/>
      <c r="I209" s="701"/>
      <c r="J209" s="701"/>
      <c r="K209" s="701"/>
      <c r="L209" s="701"/>
      <c r="M209" s="701"/>
      <c r="N209" s="701"/>
      <c r="O209" s="711"/>
      <c r="P209" s="703" t="s">
        <v>79</v>
      </c>
      <c r="Q209" s="704"/>
      <c r="R209" s="704"/>
      <c r="S209" s="704"/>
      <c r="T209" s="704"/>
      <c r="U209" s="704"/>
      <c r="V209" s="705"/>
      <c r="W209" s="37" t="s">
        <v>68</v>
      </c>
      <c r="X209" s="689">
        <f>IFERROR(SUM(X200:X207),"0")</f>
        <v>199</v>
      </c>
      <c r="Y209" s="689">
        <f>IFERROR(SUM(Y200:Y207),"0")</f>
        <v>203.4</v>
      </c>
      <c r="Z209" s="37"/>
      <c r="AA209" s="690"/>
      <c r="AB209" s="690"/>
      <c r="AC209" s="690"/>
    </row>
    <row r="210" spans="1:68" ht="14.25" customHeight="1" x14ac:dyDescent="0.25">
      <c r="A210" s="700" t="s">
        <v>63</v>
      </c>
      <c r="B210" s="701"/>
      <c r="C210" s="701"/>
      <c r="D210" s="701"/>
      <c r="E210" s="701"/>
      <c r="F210" s="701"/>
      <c r="G210" s="701"/>
      <c r="H210" s="701"/>
      <c r="I210" s="701"/>
      <c r="J210" s="701"/>
      <c r="K210" s="701"/>
      <c r="L210" s="701"/>
      <c r="M210" s="701"/>
      <c r="N210" s="701"/>
      <c r="O210" s="701"/>
      <c r="P210" s="701"/>
      <c r="Q210" s="701"/>
      <c r="R210" s="701"/>
      <c r="S210" s="701"/>
      <c r="T210" s="701"/>
      <c r="U210" s="701"/>
      <c r="V210" s="701"/>
      <c r="W210" s="701"/>
      <c r="X210" s="701"/>
      <c r="Y210" s="701"/>
      <c r="Z210" s="701"/>
      <c r="AA210" s="681"/>
      <c r="AB210" s="681"/>
      <c r="AC210" s="681"/>
    </row>
    <row r="211" spans="1:68" ht="27" customHeight="1" x14ac:dyDescent="0.25">
      <c r="A211" s="54" t="s">
        <v>346</v>
      </c>
      <c r="B211" s="54" t="s">
        <v>347</v>
      </c>
      <c r="C211" s="31">
        <v>4301051408</v>
      </c>
      <c r="D211" s="691">
        <v>4680115881594</v>
      </c>
      <c r="E211" s="69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68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349</v>
      </c>
      <c r="B212" s="54" t="s">
        <v>350</v>
      </c>
      <c r="C212" s="31">
        <v>4301051411</v>
      </c>
      <c r="D212" s="691">
        <v>4680115881617</v>
      </c>
      <c r="E212" s="69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4301051656</v>
      </c>
      <c r="D213" s="691">
        <v>4680115880573</v>
      </c>
      <c r="E213" s="69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68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4301051407</v>
      </c>
      <c r="D214" s="691">
        <v>4680115882195</v>
      </c>
      <c r="E214" s="69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68</v>
      </c>
      <c r="X214" s="687">
        <v>49</v>
      </c>
      <c r="Y214" s="688">
        <f t="shared" si="31"/>
        <v>50.4</v>
      </c>
      <c r="Z214" s="36">
        <f t="shared" ref="Z214:Z220" si="36">IFERROR(IF(Y214=0,"",ROUNDUP(Y214/H214,0)*0.00651),"")</f>
        <v>0.13671</v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54.512499999999996</v>
      </c>
      <c r="BN214" s="64">
        <f t="shared" si="33"/>
        <v>56.069999999999993</v>
      </c>
      <c r="BO214" s="64">
        <f t="shared" si="34"/>
        <v>0.1121794871794872</v>
      </c>
      <c r="BP214" s="64">
        <f t="shared" si="35"/>
        <v>0.11538461538461539</v>
      </c>
    </row>
    <row r="215" spans="1:68" ht="27" customHeight="1" x14ac:dyDescent="0.25">
      <c r="A215" s="54" t="s">
        <v>357</v>
      </c>
      <c r="B215" s="54" t="s">
        <v>358</v>
      </c>
      <c r="C215" s="31">
        <v>4301051752</v>
      </c>
      <c r="D215" s="691">
        <v>4680115882607</v>
      </c>
      <c r="E215" s="69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4301051666</v>
      </c>
      <c r="D216" s="691">
        <v>4680115880092</v>
      </c>
      <c r="E216" s="69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68</v>
      </c>
      <c r="X216" s="687">
        <v>50</v>
      </c>
      <c r="Y216" s="688">
        <f t="shared" si="31"/>
        <v>50.4</v>
      </c>
      <c r="Z216" s="36">
        <f t="shared" si="36"/>
        <v>0.13671</v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55.25</v>
      </c>
      <c r="BN216" s="64">
        <f t="shared" si="33"/>
        <v>55.692</v>
      </c>
      <c r="BO216" s="64">
        <f t="shared" si="34"/>
        <v>0.11446886446886449</v>
      </c>
      <c r="BP216" s="64">
        <f t="shared" si="35"/>
        <v>0.11538461538461539</v>
      </c>
    </row>
    <row r="217" spans="1:68" ht="27" customHeight="1" x14ac:dyDescent="0.25">
      <c r="A217" s="54" t="s">
        <v>362</v>
      </c>
      <c r="B217" s="54" t="s">
        <v>363</v>
      </c>
      <c r="C217" s="31">
        <v>4301051668</v>
      </c>
      <c r="D217" s="691">
        <v>4680115880221</v>
      </c>
      <c r="E217" s="69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68</v>
      </c>
      <c r="X217" s="687">
        <v>79</v>
      </c>
      <c r="Y217" s="688">
        <f t="shared" si="31"/>
        <v>79.2</v>
      </c>
      <c r="Z217" s="36">
        <f t="shared" si="36"/>
        <v>0.21482999999999999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87.295000000000002</v>
      </c>
      <c r="BN217" s="64">
        <f t="shared" si="33"/>
        <v>87.51600000000002</v>
      </c>
      <c r="BO217" s="64">
        <f t="shared" si="34"/>
        <v>0.18086080586080591</v>
      </c>
      <c r="BP217" s="64">
        <f t="shared" si="35"/>
        <v>0.18131868131868134</v>
      </c>
    </row>
    <row r="218" spans="1:68" ht="27" customHeight="1" x14ac:dyDescent="0.25">
      <c r="A218" s="54" t="s">
        <v>364</v>
      </c>
      <c r="B218" s="54" t="s">
        <v>365</v>
      </c>
      <c r="C218" s="31">
        <v>4301051749</v>
      </c>
      <c r="D218" s="691">
        <v>4680115882942</v>
      </c>
      <c r="E218" s="69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691">
        <v>4680115880504</v>
      </c>
      <c r="E219" s="69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68</v>
      </c>
      <c r="X219" s="687">
        <v>59</v>
      </c>
      <c r="Y219" s="688">
        <f t="shared" si="31"/>
        <v>60</v>
      </c>
      <c r="Z219" s="36">
        <f t="shared" si="36"/>
        <v>0.16275000000000001</v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65.195000000000007</v>
      </c>
      <c r="BN219" s="64">
        <f t="shared" si="33"/>
        <v>66.300000000000011</v>
      </c>
      <c r="BO219" s="64">
        <f t="shared" si="34"/>
        <v>0.13507326007326009</v>
      </c>
      <c r="BP219" s="64">
        <f t="shared" si="35"/>
        <v>0.13736263736263737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91">
        <v>4680115882164</v>
      </c>
      <c r="E220" s="69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68</v>
      </c>
      <c r="X220" s="687">
        <v>61</v>
      </c>
      <c r="Y220" s="688">
        <f t="shared" si="31"/>
        <v>62.4</v>
      </c>
      <c r="Z220" s="36">
        <f t="shared" si="36"/>
        <v>0.16925999999999999</v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67.557500000000005</v>
      </c>
      <c r="BN220" s="64">
        <f t="shared" si="33"/>
        <v>69.108000000000004</v>
      </c>
      <c r="BO220" s="64">
        <f t="shared" si="34"/>
        <v>0.13965201465201468</v>
      </c>
      <c r="BP220" s="64">
        <f t="shared" si="35"/>
        <v>0.14285714285714288</v>
      </c>
    </row>
    <row r="221" spans="1:68" x14ac:dyDescent="0.2">
      <c r="A221" s="710"/>
      <c r="B221" s="701"/>
      <c r="C221" s="701"/>
      <c r="D221" s="701"/>
      <c r="E221" s="701"/>
      <c r="F221" s="701"/>
      <c r="G221" s="701"/>
      <c r="H221" s="701"/>
      <c r="I221" s="701"/>
      <c r="J221" s="701"/>
      <c r="K221" s="701"/>
      <c r="L221" s="701"/>
      <c r="M221" s="701"/>
      <c r="N221" s="701"/>
      <c r="O221" s="711"/>
      <c r="P221" s="703" t="s">
        <v>79</v>
      </c>
      <c r="Q221" s="704"/>
      <c r="R221" s="704"/>
      <c r="S221" s="704"/>
      <c r="T221" s="704"/>
      <c r="U221" s="704"/>
      <c r="V221" s="705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124.16666666666667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126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0.82025999999999999</v>
      </c>
      <c r="AA221" s="690"/>
      <c r="AB221" s="690"/>
      <c r="AC221" s="690"/>
    </row>
    <row r="222" spans="1:68" x14ac:dyDescent="0.2">
      <c r="A222" s="701"/>
      <c r="B222" s="701"/>
      <c r="C222" s="701"/>
      <c r="D222" s="701"/>
      <c r="E222" s="701"/>
      <c r="F222" s="701"/>
      <c r="G222" s="701"/>
      <c r="H222" s="701"/>
      <c r="I222" s="701"/>
      <c r="J222" s="701"/>
      <c r="K222" s="701"/>
      <c r="L222" s="701"/>
      <c r="M222" s="701"/>
      <c r="N222" s="701"/>
      <c r="O222" s="711"/>
      <c r="P222" s="703" t="s">
        <v>79</v>
      </c>
      <c r="Q222" s="704"/>
      <c r="R222" s="704"/>
      <c r="S222" s="704"/>
      <c r="T222" s="704"/>
      <c r="U222" s="704"/>
      <c r="V222" s="705"/>
      <c r="W222" s="37" t="s">
        <v>68</v>
      </c>
      <c r="X222" s="689">
        <f>IFERROR(SUM(X211:X220),"0")</f>
        <v>298</v>
      </c>
      <c r="Y222" s="689">
        <f>IFERROR(SUM(Y211:Y220),"0")</f>
        <v>302.39999999999998</v>
      </c>
      <c r="Z222" s="37"/>
      <c r="AA222" s="690"/>
      <c r="AB222" s="690"/>
      <c r="AC222" s="690"/>
    </row>
    <row r="223" spans="1:68" ht="14.25" customHeight="1" x14ac:dyDescent="0.25">
      <c r="A223" s="700" t="s">
        <v>167</v>
      </c>
      <c r="B223" s="701"/>
      <c r="C223" s="701"/>
      <c r="D223" s="701"/>
      <c r="E223" s="701"/>
      <c r="F223" s="701"/>
      <c r="G223" s="701"/>
      <c r="H223" s="701"/>
      <c r="I223" s="701"/>
      <c r="J223" s="701"/>
      <c r="K223" s="701"/>
      <c r="L223" s="701"/>
      <c r="M223" s="701"/>
      <c r="N223" s="701"/>
      <c r="O223" s="701"/>
      <c r="P223" s="701"/>
      <c r="Q223" s="701"/>
      <c r="R223" s="701"/>
      <c r="S223" s="701"/>
      <c r="T223" s="701"/>
      <c r="U223" s="701"/>
      <c r="V223" s="701"/>
      <c r="W223" s="701"/>
      <c r="X223" s="701"/>
      <c r="Y223" s="701"/>
      <c r="Z223" s="701"/>
      <c r="AA223" s="681"/>
      <c r="AB223" s="681"/>
      <c r="AC223" s="681"/>
    </row>
    <row r="224" spans="1:68" ht="27" customHeight="1" x14ac:dyDescent="0.25">
      <c r="A224" s="54" t="s">
        <v>372</v>
      </c>
      <c r="B224" s="54" t="s">
        <v>373</v>
      </c>
      <c r="C224" s="31">
        <v>4301060460</v>
      </c>
      <c r="D224" s="691">
        <v>4680115882874</v>
      </c>
      <c r="E224" s="69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886" t="s">
        <v>374</v>
      </c>
      <c r="Q224" s="694"/>
      <c r="R224" s="694"/>
      <c r="S224" s="694"/>
      <c r="T224" s="695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376</v>
      </c>
      <c r="B225" s="54" t="s">
        <v>377</v>
      </c>
      <c r="C225" s="31">
        <v>4301060516</v>
      </c>
      <c r="D225" s="691">
        <v>4680115884434</v>
      </c>
      <c r="E225" s="69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379</v>
      </c>
      <c r="B226" s="54" t="s">
        <v>380</v>
      </c>
      <c r="C226" s="31">
        <v>4301060463</v>
      </c>
      <c r="D226" s="691">
        <v>4680115880818</v>
      </c>
      <c r="E226" s="69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68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4301060389</v>
      </c>
      <c r="D227" s="691">
        <v>4680115880801</v>
      </c>
      <c r="E227" s="69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68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10"/>
      <c r="B228" s="701"/>
      <c r="C228" s="701"/>
      <c r="D228" s="701"/>
      <c r="E228" s="701"/>
      <c r="F228" s="701"/>
      <c r="G228" s="701"/>
      <c r="H228" s="701"/>
      <c r="I228" s="701"/>
      <c r="J228" s="701"/>
      <c r="K228" s="701"/>
      <c r="L228" s="701"/>
      <c r="M228" s="701"/>
      <c r="N228" s="701"/>
      <c r="O228" s="711"/>
      <c r="P228" s="703" t="s">
        <v>79</v>
      </c>
      <c r="Q228" s="704"/>
      <c r="R228" s="704"/>
      <c r="S228" s="704"/>
      <c r="T228" s="704"/>
      <c r="U228" s="704"/>
      <c r="V228" s="705"/>
      <c r="W228" s="37" t="s">
        <v>80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701"/>
      <c r="B229" s="701"/>
      <c r="C229" s="701"/>
      <c r="D229" s="701"/>
      <c r="E229" s="701"/>
      <c r="F229" s="701"/>
      <c r="G229" s="701"/>
      <c r="H229" s="701"/>
      <c r="I229" s="701"/>
      <c r="J229" s="701"/>
      <c r="K229" s="701"/>
      <c r="L229" s="701"/>
      <c r="M229" s="701"/>
      <c r="N229" s="701"/>
      <c r="O229" s="711"/>
      <c r="P229" s="703" t="s">
        <v>79</v>
      </c>
      <c r="Q229" s="704"/>
      <c r="R229" s="704"/>
      <c r="S229" s="704"/>
      <c r="T229" s="704"/>
      <c r="U229" s="704"/>
      <c r="V229" s="705"/>
      <c r="W229" s="37" t="s">
        <v>68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18" t="s">
        <v>384</v>
      </c>
      <c r="B230" s="701"/>
      <c r="C230" s="701"/>
      <c r="D230" s="701"/>
      <c r="E230" s="701"/>
      <c r="F230" s="701"/>
      <c r="G230" s="701"/>
      <c r="H230" s="701"/>
      <c r="I230" s="701"/>
      <c r="J230" s="701"/>
      <c r="K230" s="701"/>
      <c r="L230" s="701"/>
      <c r="M230" s="701"/>
      <c r="N230" s="701"/>
      <c r="O230" s="701"/>
      <c r="P230" s="701"/>
      <c r="Q230" s="701"/>
      <c r="R230" s="701"/>
      <c r="S230" s="701"/>
      <c r="T230" s="701"/>
      <c r="U230" s="701"/>
      <c r="V230" s="701"/>
      <c r="W230" s="701"/>
      <c r="X230" s="701"/>
      <c r="Y230" s="701"/>
      <c r="Z230" s="701"/>
      <c r="AA230" s="682"/>
      <c r="AB230" s="682"/>
      <c r="AC230" s="682"/>
    </row>
    <row r="231" spans="1:68" ht="14.25" customHeight="1" x14ac:dyDescent="0.25">
      <c r="A231" s="700" t="s">
        <v>89</v>
      </c>
      <c r="B231" s="701"/>
      <c r="C231" s="701"/>
      <c r="D231" s="701"/>
      <c r="E231" s="701"/>
      <c r="F231" s="701"/>
      <c r="G231" s="701"/>
      <c r="H231" s="701"/>
      <c r="I231" s="701"/>
      <c r="J231" s="701"/>
      <c r="K231" s="701"/>
      <c r="L231" s="701"/>
      <c r="M231" s="701"/>
      <c r="N231" s="701"/>
      <c r="O231" s="701"/>
      <c r="P231" s="701"/>
      <c r="Q231" s="701"/>
      <c r="R231" s="701"/>
      <c r="S231" s="701"/>
      <c r="T231" s="701"/>
      <c r="U231" s="701"/>
      <c r="V231" s="701"/>
      <c r="W231" s="701"/>
      <c r="X231" s="701"/>
      <c r="Y231" s="701"/>
      <c r="Z231" s="701"/>
      <c r="AA231" s="681"/>
      <c r="AB231" s="681"/>
      <c r="AC231" s="681"/>
    </row>
    <row r="232" spans="1:68" ht="27" customHeight="1" x14ac:dyDescent="0.25">
      <c r="A232" s="54" t="s">
        <v>385</v>
      </c>
      <c r="B232" s="54" t="s">
        <v>386</v>
      </c>
      <c r="C232" s="31">
        <v>4301011826</v>
      </c>
      <c r="D232" s="691">
        <v>4680115884137</v>
      </c>
      <c r="E232" s="69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385</v>
      </c>
      <c r="B233" s="54" t="s">
        <v>388</v>
      </c>
      <c r="C233" s="31">
        <v>4301011942</v>
      </c>
      <c r="D233" s="691">
        <v>4680115884137</v>
      </c>
      <c r="E233" s="69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4301011724</v>
      </c>
      <c r="D234" s="691">
        <v>4680115884236</v>
      </c>
      <c r="E234" s="69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394</v>
      </c>
      <c r="B235" s="54" t="s">
        <v>395</v>
      </c>
      <c r="C235" s="31">
        <v>4301011721</v>
      </c>
      <c r="D235" s="691">
        <v>4680115884175</v>
      </c>
      <c r="E235" s="69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394</v>
      </c>
      <c r="B236" s="54" t="s">
        <v>397</v>
      </c>
      <c r="C236" s="31">
        <v>4301011941</v>
      </c>
      <c r="D236" s="691">
        <v>4680115884175</v>
      </c>
      <c r="E236" s="69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4301011824</v>
      </c>
      <c r="D237" s="691">
        <v>4680115884144</v>
      </c>
      <c r="E237" s="69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68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4301011963</v>
      </c>
      <c r="D238" s="691">
        <v>4680115885288</v>
      </c>
      <c r="E238" s="69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403</v>
      </c>
      <c r="B239" s="54" t="s">
        <v>404</v>
      </c>
      <c r="C239" s="31">
        <v>4301011726</v>
      </c>
      <c r="D239" s="691">
        <v>4680115884182</v>
      </c>
      <c r="E239" s="69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4301011722</v>
      </c>
      <c r="D240" s="691">
        <v>4680115884205</v>
      </c>
      <c r="E240" s="69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701"/>
      <c r="C241" s="701"/>
      <c r="D241" s="701"/>
      <c r="E241" s="701"/>
      <c r="F241" s="701"/>
      <c r="G241" s="701"/>
      <c r="H241" s="701"/>
      <c r="I241" s="701"/>
      <c r="J241" s="701"/>
      <c r="K241" s="701"/>
      <c r="L241" s="701"/>
      <c r="M241" s="701"/>
      <c r="N241" s="701"/>
      <c r="O241" s="711"/>
      <c r="P241" s="703" t="s">
        <v>79</v>
      </c>
      <c r="Q241" s="704"/>
      <c r="R241" s="704"/>
      <c r="S241" s="704"/>
      <c r="T241" s="704"/>
      <c r="U241" s="704"/>
      <c r="V241" s="705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701"/>
      <c r="B242" s="701"/>
      <c r="C242" s="701"/>
      <c r="D242" s="701"/>
      <c r="E242" s="701"/>
      <c r="F242" s="701"/>
      <c r="G242" s="701"/>
      <c r="H242" s="701"/>
      <c r="I242" s="701"/>
      <c r="J242" s="701"/>
      <c r="K242" s="701"/>
      <c r="L242" s="701"/>
      <c r="M242" s="701"/>
      <c r="N242" s="701"/>
      <c r="O242" s="711"/>
      <c r="P242" s="703" t="s">
        <v>79</v>
      </c>
      <c r="Q242" s="704"/>
      <c r="R242" s="704"/>
      <c r="S242" s="704"/>
      <c r="T242" s="704"/>
      <c r="U242" s="704"/>
      <c r="V242" s="705"/>
      <c r="W242" s="37" t="s">
        <v>68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700" t="s">
        <v>130</v>
      </c>
      <c r="B243" s="701"/>
      <c r="C243" s="701"/>
      <c r="D243" s="701"/>
      <c r="E243" s="701"/>
      <c r="F243" s="701"/>
      <c r="G243" s="701"/>
      <c r="H243" s="701"/>
      <c r="I243" s="701"/>
      <c r="J243" s="701"/>
      <c r="K243" s="701"/>
      <c r="L243" s="701"/>
      <c r="M243" s="701"/>
      <c r="N243" s="701"/>
      <c r="O243" s="701"/>
      <c r="P243" s="701"/>
      <c r="Q243" s="701"/>
      <c r="R243" s="701"/>
      <c r="S243" s="701"/>
      <c r="T243" s="701"/>
      <c r="U243" s="701"/>
      <c r="V243" s="701"/>
      <c r="W243" s="701"/>
      <c r="X243" s="701"/>
      <c r="Y243" s="701"/>
      <c r="Z243" s="701"/>
      <c r="AA243" s="681"/>
      <c r="AB243" s="681"/>
      <c r="AC243" s="681"/>
    </row>
    <row r="244" spans="1:68" ht="27" customHeight="1" x14ac:dyDescent="0.25">
      <c r="A244" s="54" t="s">
        <v>407</v>
      </c>
      <c r="B244" s="54" t="s">
        <v>408</v>
      </c>
      <c r="C244" s="31">
        <v>4301020340</v>
      </c>
      <c r="D244" s="691">
        <v>4680115885721</v>
      </c>
      <c r="E244" s="69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6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701"/>
      <c r="C245" s="701"/>
      <c r="D245" s="701"/>
      <c r="E245" s="701"/>
      <c r="F245" s="701"/>
      <c r="G245" s="701"/>
      <c r="H245" s="701"/>
      <c r="I245" s="701"/>
      <c r="J245" s="701"/>
      <c r="K245" s="701"/>
      <c r="L245" s="701"/>
      <c r="M245" s="701"/>
      <c r="N245" s="701"/>
      <c r="O245" s="711"/>
      <c r="P245" s="703" t="s">
        <v>79</v>
      </c>
      <c r="Q245" s="704"/>
      <c r="R245" s="704"/>
      <c r="S245" s="704"/>
      <c r="T245" s="704"/>
      <c r="U245" s="704"/>
      <c r="V245" s="705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701"/>
      <c r="B246" s="701"/>
      <c r="C246" s="701"/>
      <c r="D246" s="701"/>
      <c r="E246" s="701"/>
      <c r="F246" s="701"/>
      <c r="G246" s="701"/>
      <c r="H246" s="701"/>
      <c r="I246" s="701"/>
      <c r="J246" s="701"/>
      <c r="K246" s="701"/>
      <c r="L246" s="701"/>
      <c r="M246" s="701"/>
      <c r="N246" s="701"/>
      <c r="O246" s="711"/>
      <c r="P246" s="703" t="s">
        <v>79</v>
      </c>
      <c r="Q246" s="704"/>
      <c r="R246" s="704"/>
      <c r="S246" s="704"/>
      <c r="T246" s="704"/>
      <c r="U246" s="704"/>
      <c r="V246" s="705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410</v>
      </c>
      <c r="B247" s="701"/>
      <c r="C247" s="701"/>
      <c r="D247" s="701"/>
      <c r="E247" s="701"/>
      <c r="F247" s="701"/>
      <c r="G247" s="701"/>
      <c r="H247" s="701"/>
      <c r="I247" s="701"/>
      <c r="J247" s="701"/>
      <c r="K247" s="701"/>
      <c r="L247" s="701"/>
      <c r="M247" s="701"/>
      <c r="N247" s="701"/>
      <c r="O247" s="701"/>
      <c r="P247" s="701"/>
      <c r="Q247" s="701"/>
      <c r="R247" s="701"/>
      <c r="S247" s="701"/>
      <c r="T247" s="701"/>
      <c r="U247" s="701"/>
      <c r="V247" s="701"/>
      <c r="W247" s="701"/>
      <c r="X247" s="701"/>
      <c r="Y247" s="701"/>
      <c r="Z247" s="701"/>
      <c r="AA247" s="682"/>
      <c r="AB247" s="682"/>
      <c r="AC247" s="682"/>
    </row>
    <row r="248" spans="1:68" ht="14.25" customHeight="1" x14ac:dyDescent="0.25">
      <c r="A248" s="700" t="s">
        <v>89</v>
      </c>
      <c r="B248" s="701"/>
      <c r="C248" s="701"/>
      <c r="D248" s="701"/>
      <c r="E248" s="701"/>
      <c r="F248" s="701"/>
      <c r="G248" s="701"/>
      <c r="H248" s="701"/>
      <c r="I248" s="701"/>
      <c r="J248" s="701"/>
      <c r="K248" s="701"/>
      <c r="L248" s="701"/>
      <c r="M248" s="701"/>
      <c r="N248" s="701"/>
      <c r="O248" s="701"/>
      <c r="P248" s="701"/>
      <c r="Q248" s="701"/>
      <c r="R248" s="701"/>
      <c r="S248" s="701"/>
      <c r="T248" s="701"/>
      <c r="U248" s="701"/>
      <c r="V248" s="701"/>
      <c r="W248" s="701"/>
      <c r="X248" s="701"/>
      <c r="Y248" s="701"/>
      <c r="Z248" s="701"/>
      <c r="AA248" s="681"/>
      <c r="AB248" s="681"/>
      <c r="AC248" s="681"/>
    </row>
    <row r="249" spans="1:68" ht="27" customHeight="1" x14ac:dyDescent="0.25">
      <c r="A249" s="54" t="s">
        <v>411</v>
      </c>
      <c r="B249" s="54" t="s">
        <v>412</v>
      </c>
      <c r="C249" s="31">
        <v>4301011855</v>
      </c>
      <c r="D249" s="691">
        <v>4680115885837</v>
      </c>
      <c r="E249" s="69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4301011850</v>
      </c>
      <c r="D250" s="691">
        <v>4680115885806</v>
      </c>
      <c r="E250" s="692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414</v>
      </c>
      <c r="B251" s="54" t="s">
        <v>417</v>
      </c>
      <c r="C251" s="31">
        <v>4301011910</v>
      </c>
      <c r="D251" s="691">
        <v>4680115885806</v>
      </c>
      <c r="E251" s="692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419</v>
      </c>
      <c r="B252" s="54" t="s">
        <v>420</v>
      </c>
      <c r="C252" s="31">
        <v>4301011853</v>
      </c>
      <c r="D252" s="691">
        <v>4680115885851</v>
      </c>
      <c r="E252" s="69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422</v>
      </c>
      <c r="B253" s="54" t="s">
        <v>423</v>
      </c>
      <c r="C253" s="31">
        <v>4301011319</v>
      </c>
      <c r="D253" s="691">
        <v>4607091387469</v>
      </c>
      <c r="E253" s="692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694"/>
      <c r="R253" s="694"/>
      <c r="S253" s="694"/>
      <c r="T253" s="695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425</v>
      </c>
      <c r="B254" s="54" t="s">
        <v>426</v>
      </c>
      <c r="C254" s="31">
        <v>4301011852</v>
      </c>
      <c r="D254" s="691">
        <v>4680115885844</v>
      </c>
      <c r="E254" s="692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94"/>
      <c r="R254" s="694"/>
      <c r="S254" s="694"/>
      <c r="T254" s="695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428</v>
      </c>
      <c r="B255" s="54" t="s">
        <v>429</v>
      </c>
      <c r="C255" s="31">
        <v>4301011316</v>
      </c>
      <c r="D255" s="691">
        <v>4607091387438</v>
      </c>
      <c r="E255" s="692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694"/>
      <c r="R255" s="694"/>
      <c r="S255" s="694"/>
      <c r="T255" s="695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431</v>
      </c>
      <c r="B256" s="54" t="s">
        <v>432</v>
      </c>
      <c r="C256" s="31">
        <v>4301011851</v>
      </c>
      <c r="D256" s="691">
        <v>4680115885820</v>
      </c>
      <c r="E256" s="692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694"/>
      <c r="R256" s="694"/>
      <c r="S256" s="694"/>
      <c r="T256" s="695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701"/>
      <c r="C257" s="701"/>
      <c r="D257" s="701"/>
      <c r="E257" s="701"/>
      <c r="F257" s="701"/>
      <c r="G257" s="701"/>
      <c r="H257" s="701"/>
      <c r="I257" s="701"/>
      <c r="J257" s="701"/>
      <c r="K257" s="701"/>
      <c r="L257" s="701"/>
      <c r="M257" s="701"/>
      <c r="N257" s="701"/>
      <c r="O257" s="711"/>
      <c r="P257" s="703" t="s">
        <v>79</v>
      </c>
      <c r="Q257" s="704"/>
      <c r="R257" s="704"/>
      <c r="S257" s="704"/>
      <c r="T257" s="704"/>
      <c r="U257" s="704"/>
      <c r="V257" s="705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701"/>
      <c r="B258" s="701"/>
      <c r="C258" s="701"/>
      <c r="D258" s="701"/>
      <c r="E258" s="701"/>
      <c r="F258" s="701"/>
      <c r="G258" s="701"/>
      <c r="H258" s="701"/>
      <c r="I258" s="701"/>
      <c r="J258" s="701"/>
      <c r="K258" s="701"/>
      <c r="L258" s="701"/>
      <c r="M258" s="701"/>
      <c r="N258" s="701"/>
      <c r="O258" s="711"/>
      <c r="P258" s="703" t="s">
        <v>79</v>
      </c>
      <c r="Q258" s="704"/>
      <c r="R258" s="704"/>
      <c r="S258" s="704"/>
      <c r="T258" s="704"/>
      <c r="U258" s="704"/>
      <c r="V258" s="705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434</v>
      </c>
      <c r="B259" s="701"/>
      <c r="C259" s="701"/>
      <c r="D259" s="701"/>
      <c r="E259" s="701"/>
      <c r="F259" s="701"/>
      <c r="G259" s="701"/>
      <c r="H259" s="701"/>
      <c r="I259" s="701"/>
      <c r="J259" s="701"/>
      <c r="K259" s="701"/>
      <c r="L259" s="701"/>
      <c r="M259" s="701"/>
      <c r="N259" s="701"/>
      <c r="O259" s="701"/>
      <c r="P259" s="701"/>
      <c r="Q259" s="701"/>
      <c r="R259" s="701"/>
      <c r="S259" s="701"/>
      <c r="T259" s="701"/>
      <c r="U259" s="701"/>
      <c r="V259" s="701"/>
      <c r="W259" s="701"/>
      <c r="X259" s="701"/>
      <c r="Y259" s="701"/>
      <c r="Z259" s="701"/>
      <c r="AA259" s="682"/>
      <c r="AB259" s="682"/>
      <c r="AC259" s="682"/>
    </row>
    <row r="260" spans="1:68" ht="14.25" customHeight="1" x14ac:dyDescent="0.25">
      <c r="A260" s="700" t="s">
        <v>89</v>
      </c>
      <c r="B260" s="701"/>
      <c r="C260" s="701"/>
      <c r="D260" s="701"/>
      <c r="E260" s="701"/>
      <c r="F260" s="701"/>
      <c r="G260" s="701"/>
      <c r="H260" s="701"/>
      <c r="I260" s="701"/>
      <c r="J260" s="701"/>
      <c r="K260" s="701"/>
      <c r="L260" s="701"/>
      <c r="M260" s="701"/>
      <c r="N260" s="701"/>
      <c r="O260" s="701"/>
      <c r="P260" s="701"/>
      <c r="Q260" s="701"/>
      <c r="R260" s="701"/>
      <c r="S260" s="701"/>
      <c r="T260" s="701"/>
      <c r="U260" s="701"/>
      <c r="V260" s="701"/>
      <c r="W260" s="701"/>
      <c r="X260" s="701"/>
      <c r="Y260" s="701"/>
      <c r="Z260" s="701"/>
      <c r="AA260" s="681"/>
      <c r="AB260" s="681"/>
      <c r="AC260" s="681"/>
    </row>
    <row r="261" spans="1:68" ht="37.5" customHeight="1" x14ac:dyDescent="0.25">
      <c r="A261" s="54" t="s">
        <v>435</v>
      </c>
      <c r="B261" s="54" t="s">
        <v>436</v>
      </c>
      <c r="C261" s="31">
        <v>4301011876</v>
      </c>
      <c r="D261" s="691">
        <v>4680115885707</v>
      </c>
      <c r="E261" s="69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701"/>
      <c r="C262" s="701"/>
      <c r="D262" s="701"/>
      <c r="E262" s="701"/>
      <c r="F262" s="701"/>
      <c r="G262" s="701"/>
      <c r="H262" s="701"/>
      <c r="I262" s="701"/>
      <c r="J262" s="701"/>
      <c r="K262" s="701"/>
      <c r="L262" s="701"/>
      <c r="M262" s="701"/>
      <c r="N262" s="701"/>
      <c r="O262" s="711"/>
      <c r="P262" s="703" t="s">
        <v>79</v>
      </c>
      <c r="Q262" s="704"/>
      <c r="R262" s="704"/>
      <c r="S262" s="704"/>
      <c r="T262" s="704"/>
      <c r="U262" s="704"/>
      <c r="V262" s="705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701"/>
      <c r="B263" s="701"/>
      <c r="C263" s="701"/>
      <c r="D263" s="701"/>
      <c r="E263" s="701"/>
      <c r="F263" s="701"/>
      <c r="G263" s="701"/>
      <c r="H263" s="701"/>
      <c r="I263" s="701"/>
      <c r="J263" s="701"/>
      <c r="K263" s="701"/>
      <c r="L263" s="701"/>
      <c r="M263" s="701"/>
      <c r="N263" s="701"/>
      <c r="O263" s="711"/>
      <c r="P263" s="703" t="s">
        <v>79</v>
      </c>
      <c r="Q263" s="704"/>
      <c r="R263" s="704"/>
      <c r="S263" s="704"/>
      <c r="T263" s="704"/>
      <c r="U263" s="704"/>
      <c r="V263" s="705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438</v>
      </c>
      <c r="B264" s="701"/>
      <c r="C264" s="701"/>
      <c r="D264" s="701"/>
      <c r="E264" s="701"/>
      <c r="F264" s="701"/>
      <c r="G264" s="701"/>
      <c r="H264" s="701"/>
      <c r="I264" s="701"/>
      <c r="J264" s="701"/>
      <c r="K264" s="701"/>
      <c r="L264" s="701"/>
      <c r="M264" s="701"/>
      <c r="N264" s="701"/>
      <c r="O264" s="701"/>
      <c r="P264" s="701"/>
      <c r="Q264" s="701"/>
      <c r="R264" s="701"/>
      <c r="S264" s="701"/>
      <c r="T264" s="701"/>
      <c r="U264" s="701"/>
      <c r="V264" s="701"/>
      <c r="W264" s="701"/>
      <c r="X264" s="701"/>
      <c r="Y264" s="701"/>
      <c r="Z264" s="701"/>
      <c r="AA264" s="682"/>
      <c r="AB264" s="682"/>
      <c r="AC264" s="682"/>
    </row>
    <row r="265" spans="1:68" ht="14.25" customHeight="1" x14ac:dyDescent="0.25">
      <c r="A265" s="700" t="s">
        <v>89</v>
      </c>
      <c r="B265" s="701"/>
      <c r="C265" s="701"/>
      <c r="D265" s="701"/>
      <c r="E265" s="701"/>
      <c r="F265" s="701"/>
      <c r="G265" s="701"/>
      <c r="H265" s="701"/>
      <c r="I265" s="701"/>
      <c r="J265" s="701"/>
      <c r="K265" s="701"/>
      <c r="L265" s="701"/>
      <c r="M265" s="701"/>
      <c r="N265" s="701"/>
      <c r="O265" s="701"/>
      <c r="P265" s="701"/>
      <c r="Q265" s="701"/>
      <c r="R265" s="701"/>
      <c r="S265" s="701"/>
      <c r="T265" s="701"/>
      <c r="U265" s="701"/>
      <c r="V265" s="701"/>
      <c r="W265" s="701"/>
      <c r="X265" s="701"/>
      <c r="Y265" s="701"/>
      <c r="Z265" s="701"/>
      <c r="AA265" s="681"/>
      <c r="AB265" s="681"/>
      <c r="AC265" s="681"/>
    </row>
    <row r="266" spans="1:68" ht="27" customHeight="1" x14ac:dyDescent="0.25">
      <c r="A266" s="54" t="s">
        <v>439</v>
      </c>
      <c r="B266" s="54" t="s">
        <v>440</v>
      </c>
      <c r="C266" s="31">
        <v>4301011223</v>
      </c>
      <c r="D266" s="691">
        <v>4607091383423</v>
      </c>
      <c r="E266" s="69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1">
        <v>4301012099</v>
      </c>
      <c r="D267" s="691">
        <v>4680115885691</v>
      </c>
      <c r="E267" s="69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4301012098</v>
      </c>
      <c r="D268" s="691">
        <v>4680115885660</v>
      </c>
      <c r="E268" s="69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701"/>
      <c r="C269" s="701"/>
      <c r="D269" s="701"/>
      <c r="E269" s="701"/>
      <c r="F269" s="701"/>
      <c r="G269" s="701"/>
      <c r="H269" s="701"/>
      <c r="I269" s="701"/>
      <c r="J269" s="701"/>
      <c r="K269" s="701"/>
      <c r="L269" s="701"/>
      <c r="M269" s="701"/>
      <c r="N269" s="701"/>
      <c r="O269" s="711"/>
      <c r="P269" s="703" t="s">
        <v>79</v>
      </c>
      <c r="Q269" s="704"/>
      <c r="R269" s="704"/>
      <c r="S269" s="704"/>
      <c r="T269" s="704"/>
      <c r="U269" s="704"/>
      <c r="V269" s="705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701"/>
      <c r="B270" s="701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11"/>
      <c r="P270" s="703" t="s">
        <v>79</v>
      </c>
      <c r="Q270" s="704"/>
      <c r="R270" s="704"/>
      <c r="S270" s="704"/>
      <c r="T270" s="704"/>
      <c r="U270" s="704"/>
      <c r="V270" s="705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447</v>
      </c>
      <c r="B271" s="701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682"/>
      <c r="AB271" s="682"/>
      <c r="AC271" s="682"/>
    </row>
    <row r="272" spans="1:68" ht="14.25" customHeight="1" x14ac:dyDescent="0.25">
      <c r="A272" s="700" t="s">
        <v>63</v>
      </c>
      <c r="B272" s="701"/>
      <c r="C272" s="701"/>
      <c r="D272" s="701"/>
      <c r="E272" s="701"/>
      <c r="F272" s="701"/>
      <c r="G272" s="701"/>
      <c r="H272" s="701"/>
      <c r="I272" s="701"/>
      <c r="J272" s="701"/>
      <c r="K272" s="701"/>
      <c r="L272" s="701"/>
      <c r="M272" s="701"/>
      <c r="N272" s="701"/>
      <c r="O272" s="701"/>
      <c r="P272" s="701"/>
      <c r="Q272" s="701"/>
      <c r="R272" s="701"/>
      <c r="S272" s="701"/>
      <c r="T272" s="701"/>
      <c r="U272" s="701"/>
      <c r="V272" s="701"/>
      <c r="W272" s="701"/>
      <c r="X272" s="701"/>
      <c r="Y272" s="701"/>
      <c r="Z272" s="701"/>
      <c r="AA272" s="681"/>
      <c r="AB272" s="681"/>
      <c r="AC272" s="681"/>
    </row>
    <row r="273" spans="1:68" ht="37.5" customHeight="1" x14ac:dyDescent="0.25">
      <c r="A273" s="54" t="s">
        <v>448</v>
      </c>
      <c r="B273" s="54" t="s">
        <v>449</v>
      </c>
      <c r="C273" s="31">
        <v>4301051506</v>
      </c>
      <c r="D273" s="691">
        <v>4680115881037</v>
      </c>
      <c r="E273" s="69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451</v>
      </c>
      <c r="B274" s="54" t="s">
        <v>452</v>
      </c>
      <c r="C274" s="31">
        <v>4301051893</v>
      </c>
      <c r="D274" s="691">
        <v>4680115886186</v>
      </c>
      <c r="E274" s="69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454</v>
      </c>
      <c r="B275" s="54" t="s">
        <v>455</v>
      </c>
      <c r="C275" s="31">
        <v>4301051795</v>
      </c>
      <c r="D275" s="691">
        <v>4680115881228</v>
      </c>
      <c r="E275" s="69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68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457</v>
      </c>
      <c r="B276" s="54" t="s">
        <v>458</v>
      </c>
      <c r="C276" s="31">
        <v>4301051388</v>
      </c>
      <c r="D276" s="691">
        <v>4680115881211</v>
      </c>
      <c r="E276" s="69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68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460</v>
      </c>
      <c r="B277" s="54" t="s">
        <v>461</v>
      </c>
      <c r="C277" s="31">
        <v>4301051378</v>
      </c>
      <c r="D277" s="691">
        <v>4680115881020</v>
      </c>
      <c r="E277" s="69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701"/>
      <c r="C278" s="701"/>
      <c r="D278" s="701"/>
      <c r="E278" s="701"/>
      <c r="F278" s="701"/>
      <c r="G278" s="701"/>
      <c r="H278" s="701"/>
      <c r="I278" s="701"/>
      <c r="J278" s="701"/>
      <c r="K278" s="701"/>
      <c r="L278" s="701"/>
      <c r="M278" s="701"/>
      <c r="N278" s="701"/>
      <c r="O278" s="711"/>
      <c r="P278" s="703" t="s">
        <v>79</v>
      </c>
      <c r="Q278" s="704"/>
      <c r="R278" s="704"/>
      <c r="S278" s="704"/>
      <c r="T278" s="704"/>
      <c r="U278" s="704"/>
      <c r="V278" s="705"/>
      <c r="W278" s="37" t="s">
        <v>80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701"/>
      <c r="B279" s="701"/>
      <c r="C279" s="701"/>
      <c r="D279" s="701"/>
      <c r="E279" s="701"/>
      <c r="F279" s="701"/>
      <c r="G279" s="701"/>
      <c r="H279" s="701"/>
      <c r="I279" s="701"/>
      <c r="J279" s="701"/>
      <c r="K279" s="701"/>
      <c r="L279" s="701"/>
      <c r="M279" s="701"/>
      <c r="N279" s="701"/>
      <c r="O279" s="711"/>
      <c r="P279" s="703" t="s">
        <v>79</v>
      </c>
      <c r="Q279" s="704"/>
      <c r="R279" s="704"/>
      <c r="S279" s="704"/>
      <c r="T279" s="704"/>
      <c r="U279" s="704"/>
      <c r="V279" s="705"/>
      <c r="W279" s="37" t="s">
        <v>68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18" t="s">
        <v>463</v>
      </c>
      <c r="B280" s="701"/>
      <c r="C280" s="701"/>
      <c r="D280" s="701"/>
      <c r="E280" s="701"/>
      <c r="F280" s="701"/>
      <c r="G280" s="701"/>
      <c r="H280" s="701"/>
      <c r="I280" s="701"/>
      <c r="J280" s="701"/>
      <c r="K280" s="701"/>
      <c r="L280" s="701"/>
      <c r="M280" s="701"/>
      <c r="N280" s="701"/>
      <c r="O280" s="701"/>
      <c r="P280" s="701"/>
      <c r="Q280" s="701"/>
      <c r="R280" s="701"/>
      <c r="S280" s="701"/>
      <c r="T280" s="701"/>
      <c r="U280" s="701"/>
      <c r="V280" s="701"/>
      <c r="W280" s="701"/>
      <c r="X280" s="701"/>
      <c r="Y280" s="701"/>
      <c r="Z280" s="701"/>
      <c r="AA280" s="682"/>
      <c r="AB280" s="682"/>
      <c r="AC280" s="682"/>
    </row>
    <row r="281" spans="1:68" ht="14.25" customHeight="1" x14ac:dyDescent="0.25">
      <c r="A281" s="700" t="s">
        <v>89</v>
      </c>
      <c r="B281" s="701"/>
      <c r="C281" s="701"/>
      <c r="D281" s="701"/>
      <c r="E281" s="701"/>
      <c r="F281" s="701"/>
      <c r="G281" s="701"/>
      <c r="H281" s="701"/>
      <c r="I281" s="701"/>
      <c r="J281" s="701"/>
      <c r="K281" s="701"/>
      <c r="L281" s="701"/>
      <c r="M281" s="701"/>
      <c r="N281" s="701"/>
      <c r="O281" s="701"/>
      <c r="P281" s="701"/>
      <c r="Q281" s="701"/>
      <c r="R281" s="701"/>
      <c r="S281" s="701"/>
      <c r="T281" s="701"/>
      <c r="U281" s="701"/>
      <c r="V281" s="701"/>
      <c r="W281" s="701"/>
      <c r="X281" s="701"/>
      <c r="Y281" s="701"/>
      <c r="Z281" s="701"/>
      <c r="AA281" s="681"/>
      <c r="AB281" s="681"/>
      <c r="AC281" s="681"/>
    </row>
    <row r="282" spans="1:68" ht="27" customHeight="1" x14ac:dyDescent="0.25">
      <c r="A282" s="54" t="s">
        <v>464</v>
      </c>
      <c r="B282" s="54" t="s">
        <v>465</v>
      </c>
      <c r="C282" s="31">
        <v>4301011306</v>
      </c>
      <c r="D282" s="691">
        <v>4607091389296</v>
      </c>
      <c r="E282" s="69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701"/>
      <c r="C283" s="701"/>
      <c r="D283" s="701"/>
      <c r="E283" s="701"/>
      <c r="F283" s="701"/>
      <c r="G283" s="701"/>
      <c r="H283" s="701"/>
      <c r="I283" s="701"/>
      <c r="J283" s="701"/>
      <c r="K283" s="701"/>
      <c r="L283" s="701"/>
      <c r="M283" s="701"/>
      <c r="N283" s="701"/>
      <c r="O283" s="711"/>
      <c r="P283" s="703" t="s">
        <v>79</v>
      </c>
      <c r="Q283" s="704"/>
      <c r="R283" s="704"/>
      <c r="S283" s="704"/>
      <c r="T283" s="704"/>
      <c r="U283" s="704"/>
      <c r="V283" s="705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701"/>
      <c r="B284" s="701"/>
      <c r="C284" s="701"/>
      <c r="D284" s="701"/>
      <c r="E284" s="701"/>
      <c r="F284" s="701"/>
      <c r="G284" s="701"/>
      <c r="H284" s="701"/>
      <c r="I284" s="701"/>
      <c r="J284" s="701"/>
      <c r="K284" s="701"/>
      <c r="L284" s="701"/>
      <c r="M284" s="701"/>
      <c r="N284" s="701"/>
      <c r="O284" s="711"/>
      <c r="P284" s="703" t="s">
        <v>79</v>
      </c>
      <c r="Q284" s="704"/>
      <c r="R284" s="704"/>
      <c r="S284" s="704"/>
      <c r="T284" s="704"/>
      <c r="U284" s="704"/>
      <c r="V284" s="705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700" t="s">
        <v>141</v>
      </c>
      <c r="B285" s="701"/>
      <c r="C285" s="701"/>
      <c r="D285" s="701"/>
      <c r="E285" s="701"/>
      <c r="F285" s="701"/>
      <c r="G285" s="701"/>
      <c r="H285" s="701"/>
      <c r="I285" s="701"/>
      <c r="J285" s="701"/>
      <c r="K285" s="701"/>
      <c r="L285" s="701"/>
      <c r="M285" s="701"/>
      <c r="N285" s="701"/>
      <c r="O285" s="701"/>
      <c r="P285" s="701"/>
      <c r="Q285" s="701"/>
      <c r="R285" s="701"/>
      <c r="S285" s="701"/>
      <c r="T285" s="701"/>
      <c r="U285" s="701"/>
      <c r="V285" s="701"/>
      <c r="W285" s="701"/>
      <c r="X285" s="701"/>
      <c r="Y285" s="701"/>
      <c r="Z285" s="701"/>
      <c r="AA285" s="681"/>
      <c r="AB285" s="681"/>
      <c r="AC285" s="681"/>
    </row>
    <row r="286" spans="1:68" ht="27" customHeight="1" x14ac:dyDescent="0.25">
      <c r="A286" s="54" t="s">
        <v>467</v>
      </c>
      <c r="B286" s="54" t="s">
        <v>468</v>
      </c>
      <c r="C286" s="31">
        <v>4301031307</v>
      </c>
      <c r="D286" s="691">
        <v>4680115880344</v>
      </c>
      <c r="E286" s="69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701"/>
      <c r="C287" s="701"/>
      <c r="D287" s="701"/>
      <c r="E287" s="701"/>
      <c r="F287" s="701"/>
      <c r="G287" s="701"/>
      <c r="H287" s="701"/>
      <c r="I287" s="701"/>
      <c r="J287" s="701"/>
      <c r="K287" s="701"/>
      <c r="L287" s="701"/>
      <c r="M287" s="701"/>
      <c r="N287" s="701"/>
      <c r="O287" s="711"/>
      <c r="P287" s="703" t="s">
        <v>79</v>
      </c>
      <c r="Q287" s="704"/>
      <c r="R287" s="704"/>
      <c r="S287" s="704"/>
      <c r="T287" s="704"/>
      <c r="U287" s="704"/>
      <c r="V287" s="705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701"/>
      <c r="B288" s="701"/>
      <c r="C288" s="701"/>
      <c r="D288" s="701"/>
      <c r="E288" s="701"/>
      <c r="F288" s="701"/>
      <c r="G288" s="701"/>
      <c r="H288" s="701"/>
      <c r="I288" s="701"/>
      <c r="J288" s="701"/>
      <c r="K288" s="701"/>
      <c r="L288" s="701"/>
      <c r="M288" s="701"/>
      <c r="N288" s="701"/>
      <c r="O288" s="711"/>
      <c r="P288" s="703" t="s">
        <v>79</v>
      </c>
      <c r="Q288" s="704"/>
      <c r="R288" s="704"/>
      <c r="S288" s="704"/>
      <c r="T288" s="704"/>
      <c r="U288" s="704"/>
      <c r="V288" s="705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700" t="s">
        <v>63</v>
      </c>
      <c r="B289" s="701"/>
      <c r="C289" s="701"/>
      <c r="D289" s="701"/>
      <c r="E289" s="701"/>
      <c r="F289" s="701"/>
      <c r="G289" s="701"/>
      <c r="H289" s="701"/>
      <c r="I289" s="701"/>
      <c r="J289" s="701"/>
      <c r="K289" s="701"/>
      <c r="L289" s="701"/>
      <c r="M289" s="701"/>
      <c r="N289" s="701"/>
      <c r="O289" s="701"/>
      <c r="P289" s="701"/>
      <c r="Q289" s="701"/>
      <c r="R289" s="701"/>
      <c r="S289" s="701"/>
      <c r="T289" s="701"/>
      <c r="U289" s="701"/>
      <c r="V289" s="701"/>
      <c r="W289" s="701"/>
      <c r="X289" s="701"/>
      <c r="Y289" s="701"/>
      <c r="Z289" s="701"/>
      <c r="AA289" s="681"/>
      <c r="AB289" s="681"/>
      <c r="AC289" s="681"/>
    </row>
    <row r="290" spans="1:68" ht="27" customHeight="1" x14ac:dyDescent="0.25">
      <c r="A290" s="54" t="s">
        <v>470</v>
      </c>
      <c r="B290" s="54" t="s">
        <v>471</v>
      </c>
      <c r="C290" s="31">
        <v>4301051782</v>
      </c>
      <c r="D290" s="691">
        <v>4680115884618</v>
      </c>
      <c r="E290" s="69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701"/>
      <c r="C291" s="701"/>
      <c r="D291" s="701"/>
      <c r="E291" s="701"/>
      <c r="F291" s="701"/>
      <c r="G291" s="701"/>
      <c r="H291" s="701"/>
      <c r="I291" s="701"/>
      <c r="J291" s="701"/>
      <c r="K291" s="701"/>
      <c r="L291" s="701"/>
      <c r="M291" s="701"/>
      <c r="N291" s="701"/>
      <c r="O291" s="711"/>
      <c r="P291" s="703" t="s">
        <v>79</v>
      </c>
      <c r="Q291" s="704"/>
      <c r="R291" s="704"/>
      <c r="S291" s="704"/>
      <c r="T291" s="704"/>
      <c r="U291" s="704"/>
      <c r="V291" s="705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701"/>
      <c r="B292" s="701"/>
      <c r="C292" s="701"/>
      <c r="D292" s="701"/>
      <c r="E292" s="701"/>
      <c r="F292" s="701"/>
      <c r="G292" s="701"/>
      <c r="H292" s="701"/>
      <c r="I292" s="701"/>
      <c r="J292" s="701"/>
      <c r="K292" s="701"/>
      <c r="L292" s="701"/>
      <c r="M292" s="701"/>
      <c r="N292" s="701"/>
      <c r="O292" s="711"/>
      <c r="P292" s="703" t="s">
        <v>79</v>
      </c>
      <c r="Q292" s="704"/>
      <c r="R292" s="704"/>
      <c r="S292" s="704"/>
      <c r="T292" s="704"/>
      <c r="U292" s="704"/>
      <c r="V292" s="705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473</v>
      </c>
      <c r="B293" s="701"/>
      <c r="C293" s="701"/>
      <c r="D293" s="701"/>
      <c r="E293" s="701"/>
      <c r="F293" s="701"/>
      <c r="G293" s="701"/>
      <c r="H293" s="701"/>
      <c r="I293" s="701"/>
      <c r="J293" s="701"/>
      <c r="K293" s="701"/>
      <c r="L293" s="701"/>
      <c r="M293" s="701"/>
      <c r="N293" s="701"/>
      <c r="O293" s="701"/>
      <c r="P293" s="701"/>
      <c r="Q293" s="701"/>
      <c r="R293" s="701"/>
      <c r="S293" s="701"/>
      <c r="T293" s="701"/>
      <c r="U293" s="701"/>
      <c r="V293" s="701"/>
      <c r="W293" s="701"/>
      <c r="X293" s="701"/>
      <c r="Y293" s="701"/>
      <c r="Z293" s="701"/>
      <c r="AA293" s="682"/>
      <c r="AB293" s="682"/>
      <c r="AC293" s="682"/>
    </row>
    <row r="294" spans="1:68" ht="14.25" customHeight="1" x14ac:dyDescent="0.25">
      <c r="A294" s="700" t="s">
        <v>141</v>
      </c>
      <c r="B294" s="701"/>
      <c r="C294" s="701"/>
      <c r="D294" s="701"/>
      <c r="E294" s="701"/>
      <c r="F294" s="701"/>
      <c r="G294" s="701"/>
      <c r="H294" s="701"/>
      <c r="I294" s="701"/>
      <c r="J294" s="701"/>
      <c r="K294" s="701"/>
      <c r="L294" s="701"/>
      <c r="M294" s="701"/>
      <c r="N294" s="701"/>
      <c r="O294" s="701"/>
      <c r="P294" s="701"/>
      <c r="Q294" s="701"/>
      <c r="R294" s="701"/>
      <c r="S294" s="701"/>
      <c r="T294" s="701"/>
      <c r="U294" s="701"/>
      <c r="V294" s="701"/>
      <c r="W294" s="701"/>
      <c r="X294" s="701"/>
      <c r="Y294" s="701"/>
      <c r="Z294" s="701"/>
      <c r="AA294" s="681"/>
      <c r="AB294" s="681"/>
      <c r="AC294" s="681"/>
    </row>
    <row r="295" spans="1:68" ht="27" customHeight="1" x14ac:dyDescent="0.25">
      <c r="A295" s="54" t="s">
        <v>474</v>
      </c>
      <c r="B295" s="54" t="s">
        <v>475</v>
      </c>
      <c r="C295" s="31">
        <v>4301031164</v>
      </c>
      <c r="D295" s="691">
        <v>4680115880481</v>
      </c>
      <c r="E295" s="69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701"/>
      <c r="C296" s="701"/>
      <c r="D296" s="701"/>
      <c r="E296" s="701"/>
      <c r="F296" s="701"/>
      <c r="G296" s="701"/>
      <c r="H296" s="701"/>
      <c r="I296" s="701"/>
      <c r="J296" s="701"/>
      <c r="K296" s="701"/>
      <c r="L296" s="701"/>
      <c r="M296" s="701"/>
      <c r="N296" s="701"/>
      <c r="O296" s="711"/>
      <c r="P296" s="703" t="s">
        <v>79</v>
      </c>
      <c r="Q296" s="704"/>
      <c r="R296" s="704"/>
      <c r="S296" s="704"/>
      <c r="T296" s="704"/>
      <c r="U296" s="704"/>
      <c r="V296" s="705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701"/>
      <c r="B297" s="701"/>
      <c r="C297" s="701"/>
      <c r="D297" s="701"/>
      <c r="E297" s="701"/>
      <c r="F297" s="701"/>
      <c r="G297" s="701"/>
      <c r="H297" s="701"/>
      <c r="I297" s="701"/>
      <c r="J297" s="701"/>
      <c r="K297" s="701"/>
      <c r="L297" s="701"/>
      <c r="M297" s="701"/>
      <c r="N297" s="701"/>
      <c r="O297" s="711"/>
      <c r="P297" s="703" t="s">
        <v>79</v>
      </c>
      <c r="Q297" s="704"/>
      <c r="R297" s="704"/>
      <c r="S297" s="704"/>
      <c r="T297" s="704"/>
      <c r="U297" s="704"/>
      <c r="V297" s="705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700" t="s">
        <v>63</v>
      </c>
      <c r="B298" s="701"/>
      <c r="C298" s="701"/>
      <c r="D298" s="701"/>
      <c r="E298" s="701"/>
      <c r="F298" s="701"/>
      <c r="G298" s="701"/>
      <c r="H298" s="701"/>
      <c r="I298" s="701"/>
      <c r="J298" s="701"/>
      <c r="K298" s="701"/>
      <c r="L298" s="701"/>
      <c r="M298" s="701"/>
      <c r="N298" s="701"/>
      <c r="O298" s="701"/>
      <c r="P298" s="701"/>
      <c r="Q298" s="701"/>
      <c r="R298" s="701"/>
      <c r="S298" s="701"/>
      <c r="T298" s="701"/>
      <c r="U298" s="701"/>
      <c r="V298" s="701"/>
      <c r="W298" s="701"/>
      <c r="X298" s="701"/>
      <c r="Y298" s="701"/>
      <c r="Z298" s="701"/>
      <c r="AA298" s="681"/>
      <c r="AB298" s="681"/>
      <c r="AC298" s="681"/>
    </row>
    <row r="299" spans="1:68" ht="27" customHeight="1" x14ac:dyDescent="0.25">
      <c r="A299" s="54" t="s">
        <v>477</v>
      </c>
      <c r="B299" s="54" t="s">
        <v>478</v>
      </c>
      <c r="C299" s="31">
        <v>4301051344</v>
      </c>
      <c r="D299" s="691">
        <v>4680115880412</v>
      </c>
      <c r="E299" s="69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480</v>
      </c>
      <c r="B300" s="54" t="s">
        <v>481</v>
      </c>
      <c r="C300" s="31">
        <v>4301051277</v>
      </c>
      <c r="D300" s="691">
        <v>4680115880511</v>
      </c>
      <c r="E300" s="69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701"/>
      <c r="C301" s="701"/>
      <c r="D301" s="701"/>
      <c r="E301" s="701"/>
      <c r="F301" s="701"/>
      <c r="G301" s="701"/>
      <c r="H301" s="701"/>
      <c r="I301" s="701"/>
      <c r="J301" s="701"/>
      <c r="K301" s="701"/>
      <c r="L301" s="701"/>
      <c r="M301" s="701"/>
      <c r="N301" s="701"/>
      <c r="O301" s="711"/>
      <c r="P301" s="703" t="s">
        <v>79</v>
      </c>
      <c r="Q301" s="704"/>
      <c r="R301" s="704"/>
      <c r="S301" s="704"/>
      <c r="T301" s="704"/>
      <c r="U301" s="704"/>
      <c r="V301" s="705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701"/>
      <c r="B302" s="701"/>
      <c r="C302" s="701"/>
      <c r="D302" s="701"/>
      <c r="E302" s="701"/>
      <c r="F302" s="701"/>
      <c r="G302" s="701"/>
      <c r="H302" s="701"/>
      <c r="I302" s="701"/>
      <c r="J302" s="701"/>
      <c r="K302" s="701"/>
      <c r="L302" s="701"/>
      <c r="M302" s="701"/>
      <c r="N302" s="701"/>
      <c r="O302" s="711"/>
      <c r="P302" s="703" t="s">
        <v>79</v>
      </c>
      <c r="Q302" s="704"/>
      <c r="R302" s="704"/>
      <c r="S302" s="704"/>
      <c r="T302" s="704"/>
      <c r="U302" s="704"/>
      <c r="V302" s="705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483</v>
      </c>
      <c r="B303" s="701"/>
      <c r="C303" s="701"/>
      <c r="D303" s="701"/>
      <c r="E303" s="701"/>
      <c r="F303" s="701"/>
      <c r="G303" s="701"/>
      <c r="H303" s="701"/>
      <c r="I303" s="701"/>
      <c r="J303" s="701"/>
      <c r="K303" s="701"/>
      <c r="L303" s="701"/>
      <c r="M303" s="701"/>
      <c r="N303" s="701"/>
      <c r="O303" s="701"/>
      <c r="P303" s="701"/>
      <c r="Q303" s="701"/>
      <c r="R303" s="701"/>
      <c r="S303" s="701"/>
      <c r="T303" s="701"/>
      <c r="U303" s="701"/>
      <c r="V303" s="701"/>
      <c r="W303" s="701"/>
      <c r="X303" s="701"/>
      <c r="Y303" s="701"/>
      <c r="Z303" s="701"/>
      <c r="AA303" s="682"/>
      <c r="AB303" s="682"/>
      <c r="AC303" s="682"/>
    </row>
    <row r="304" spans="1:68" ht="14.25" customHeight="1" x14ac:dyDescent="0.25">
      <c r="A304" s="700" t="s">
        <v>89</v>
      </c>
      <c r="B304" s="701"/>
      <c r="C304" s="701"/>
      <c r="D304" s="701"/>
      <c r="E304" s="701"/>
      <c r="F304" s="701"/>
      <c r="G304" s="701"/>
      <c r="H304" s="701"/>
      <c r="I304" s="701"/>
      <c r="J304" s="701"/>
      <c r="K304" s="701"/>
      <c r="L304" s="701"/>
      <c r="M304" s="701"/>
      <c r="N304" s="701"/>
      <c r="O304" s="701"/>
      <c r="P304" s="701"/>
      <c r="Q304" s="701"/>
      <c r="R304" s="701"/>
      <c r="S304" s="701"/>
      <c r="T304" s="701"/>
      <c r="U304" s="701"/>
      <c r="V304" s="701"/>
      <c r="W304" s="701"/>
      <c r="X304" s="701"/>
      <c r="Y304" s="701"/>
      <c r="Z304" s="701"/>
      <c r="AA304" s="681"/>
      <c r="AB304" s="681"/>
      <c r="AC304" s="681"/>
    </row>
    <row r="305" spans="1:68" ht="27" customHeight="1" x14ac:dyDescent="0.25">
      <c r="A305" s="54" t="s">
        <v>484</v>
      </c>
      <c r="B305" s="54" t="s">
        <v>485</v>
      </c>
      <c r="C305" s="31">
        <v>4301011594</v>
      </c>
      <c r="D305" s="691">
        <v>4680115883413</v>
      </c>
      <c r="E305" s="69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701"/>
      <c r="C306" s="701"/>
      <c r="D306" s="701"/>
      <c r="E306" s="701"/>
      <c r="F306" s="701"/>
      <c r="G306" s="701"/>
      <c r="H306" s="701"/>
      <c r="I306" s="701"/>
      <c r="J306" s="701"/>
      <c r="K306" s="701"/>
      <c r="L306" s="701"/>
      <c r="M306" s="701"/>
      <c r="N306" s="701"/>
      <c r="O306" s="711"/>
      <c r="P306" s="703" t="s">
        <v>79</v>
      </c>
      <c r="Q306" s="704"/>
      <c r="R306" s="704"/>
      <c r="S306" s="704"/>
      <c r="T306" s="704"/>
      <c r="U306" s="704"/>
      <c r="V306" s="705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701"/>
      <c r="B307" s="701"/>
      <c r="C307" s="701"/>
      <c r="D307" s="701"/>
      <c r="E307" s="701"/>
      <c r="F307" s="701"/>
      <c r="G307" s="701"/>
      <c r="H307" s="701"/>
      <c r="I307" s="701"/>
      <c r="J307" s="701"/>
      <c r="K307" s="701"/>
      <c r="L307" s="701"/>
      <c r="M307" s="701"/>
      <c r="N307" s="701"/>
      <c r="O307" s="711"/>
      <c r="P307" s="703" t="s">
        <v>79</v>
      </c>
      <c r="Q307" s="704"/>
      <c r="R307" s="704"/>
      <c r="S307" s="704"/>
      <c r="T307" s="704"/>
      <c r="U307" s="704"/>
      <c r="V307" s="705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700" t="s">
        <v>141</v>
      </c>
      <c r="B308" s="701"/>
      <c r="C308" s="701"/>
      <c r="D308" s="701"/>
      <c r="E308" s="701"/>
      <c r="F308" s="701"/>
      <c r="G308" s="701"/>
      <c r="H308" s="701"/>
      <c r="I308" s="701"/>
      <c r="J308" s="701"/>
      <c r="K308" s="701"/>
      <c r="L308" s="701"/>
      <c r="M308" s="701"/>
      <c r="N308" s="701"/>
      <c r="O308" s="701"/>
      <c r="P308" s="701"/>
      <c r="Q308" s="701"/>
      <c r="R308" s="701"/>
      <c r="S308" s="701"/>
      <c r="T308" s="701"/>
      <c r="U308" s="701"/>
      <c r="V308" s="701"/>
      <c r="W308" s="701"/>
      <c r="X308" s="701"/>
      <c r="Y308" s="701"/>
      <c r="Z308" s="701"/>
      <c r="AA308" s="681"/>
      <c r="AB308" s="681"/>
      <c r="AC308" s="681"/>
    </row>
    <row r="309" spans="1:68" ht="27" customHeight="1" x14ac:dyDescent="0.25">
      <c r="A309" s="54" t="s">
        <v>486</v>
      </c>
      <c r="B309" s="54" t="s">
        <v>487</v>
      </c>
      <c r="C309" s="31">
        <v>4301031305</v>
      </c>
      <c r="D309" s="691">
        <v>4607091389845</v>
      </c>
      <c r="E309" s="69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489</v>
      </c>
      <c r="B310" s="54" t="s">
        <v>490</v>
      </c>
      <c r="C310" s="31">
        <v>4301031306</v>
      </c>
      <c r="D310" s="691">
        <v>4680115882881</v>
      </c>
      <c r="E310" s="69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701"/>
      <c r="C311" s="701"/>
      <c r="D311" s="701"/>
      <c r="E311" s="701"/>
      <c r="F311" s="701"/>
      <c r="G311" s="701"/>
      <c r="H311" s="701"/>
      <c r="I311" s="701"/>
      <c r="J311" s="701"/>
      <c r="K311" s="701"/>
      <c r="L311" s="701"/>
      <c r="M311" s="701"/>
      <c r="N311" s="701"/>
      <c r="O311" s="711"/>
      <c r="P311" s="703" t="s">
        <v>79</v>
      </c>
      <c r="Q311" s="704"/>
      <c r="R311" s="704"/>
      <c r="S311" s="704"/>
      <c r="T311" s="704"/>
      <c r="U311" s="704"/>
      <c r="V311" s="705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701"/>
      <c r="B312" s="701"/>
      <c r="C312" s="701"/>
      <c r="D312" s="701"/>
      <c r="E312" s="701"/>
      <c r="F312" s="701"/>
      <c r="G312" s="701"/>
      <c r="H312" s="701"/>
      <c r="I312" s="701"/>
      <c r="J312" s="701"/>
      <c r="K312" s="701"/>
      <c r="L312" s="701"/>
      <c r="M312" s="701"/>
      <c r="N312" s="701"/>
      <c r="O312" s="711"/>
      <c r="P312" s="703" t="s">
        <v>79</v>
      </c>
      <c r="Q312" s="704"/>
      <c r="R312" s="704"/>
      <c r="S312" s="704"/>
      <c r="T312" s="704"/>
      <c r="U312" s="704"/>
      <c r="V312" s="705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491</v>
      </c>
      <c r="B313" s="701"/>
      <c r="C313" s="701"/>
      <c r="D313" s="701"/>
      <c r="E313" s="701"/>
      <c r="F313" s="701"/>
      <c r="G313" s="701"/>
      <c r="H313" s="701"/>
      <c r="I313" s="701"/>
      <c r="J313" s="701"/>
      <c r="K313" s="701"/>
      <c r="L313" s="701"/>
      <c r="M313" s="701"/>
      <c r="N313" s="701"/>
      <c r="O313" s="701"/>
      <c r="P313" s="701"/>
      <c r="Q313" s="701"/>
      <c r="R313" s="701"/>
      <c r="S313" s="701"/>
      <c r="T313" s="701"/>
      <c r="U313" s="701"/>
      <c r="V313" s="701"/>
      <c r="W313" s="701"/>
      <c r="X313" s="701"/>
      <c r="Y313" s="701"/>
      <c r="Z313" s="701"/>
      <c r="AA313" s="682"/>
      <c r="AB313" s="682"/>
      <c r="AC313" s="682"/>
    </row>
    <row r="314" spans="1:68" ht="14.25" customHeight="1" x14ac:dyDescent="0.25">
      <c r="A314" s="700" t="s">
        <v>89</v>
      </c>
      <c r="B314" s="701"/>
      <c r="C314" s="701"/>
      <c r="D314" s="701"/>
      <c r="E314" s="701"/>
      <c r="F314" s="701"/>
      <c r="G314" s="701"/>
      <c r="H314" s="701"/>
      <c r="I314" s="701"/>
      <c r="J314" s="701"/>
      <c r="K314" s="701"/>
      <c r="L314" s="701"/>
      <c r="M314" s="701"/>
      <c r="N314" s="701"/>
      <c r="O314" s="701"/>
      <c r="P314" s="701"/>
      <c r="Q314" s="701"/>
      <c r="R314" s="701"/>
      <c r="S314" s="701"/>
      <c r="T314" s="701"/>
      <c r="U314" s="701"/>
      <c r="V314" s="701"/>
      <c r="W314" s="701"/>
      <c r="X314" s="701"/>
      <c r="Y314" s="701"/>
      <c r="Z314" s="701"/>
      <c r="AA314" s="681"/>
      <c r="AB314" s="681"/>
      <c r="AC314" s="681"/>
    </row>
    <row r="315" spans="1:68" ht="16.5" customHeight="1" x14ac:dyDescent="0.25">
      <c r="A315" s="54" t="s">
        <v>492</v>
      </c>
      <c r="B315" s="54" t="s">
        <v>493</v>
      </c>
      <c r="C315" s="31">
        <v>4301011728</v>
      </c>
      <c r="D315" s="691">
        <v>4680115885141</v>
      </c>
      <c r="E315" s="69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701"/>
      <c r="C316" s="701"/>
      <c r="D316" s="701"/>
      <c r="E316" s="701"/>
      <c r="F316" s="701"/>
      <c r="G316" s="701"/>
      <c r="H316" s="701"/>
      <c r="I316" s="701"/>
      <c r="J316" s="701"/>
      <c r="K316" s="701"/>
      <c r="L316" s="701"/>
      <c r="M316" s="701"/>
      <c r="N316" s="701"/>
      <c r="O316" s="711"/>
      <c r="P316" s="703" t="s">
        <v>79</v>
      </c>
      <c r="Q316" s="704"/>
      <c r="R316" s="704"/>
      <c r="S316" s="704"/>
      <c r="T316" s="704"/>
      <c r="U316" s="704"/>
      <c r="V316" s="705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701"/>
      <c r="B317" s="701"/>
      <c r="C317" s="701"/>
      <c r="D317" s="701"/>
      <c r="E317" s="701"/>
      <c r="F317" s="701"/>
      <c r="G317" s="701"/>
      <c r="H317" s="701"/>
      <c r="I317" s="701"/>
      <c r="J317" s="701"/>
      <c r="K317" s="701"/>
      <c r="L317" s="701"/>
      <c r="M317" s="701"/>
      <c r="N317" s="701"/>
      <c r="O317" s="711"/>
      <c r="P317" s="703" t="s">
        <v>79</v>
      </c>
      <c r="Q317" s="704"/>
      <c r="R317" s="704"/>
      <c r="S317" s="704"/>
      <c r="T317" s="704"/>
      <c r="U317" s="704"/>
      <c r="V317" s="705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495</v>
      </c>
      <c r="B318" s="701"/>
      <c r="C318" s="701"/>
      <c r="D318" s="701"/>
      <c r="E318" s="701"/>
      <c r="F318" s="701"/>
      <c r="G318" s="701"/>
      <c r="H318" s="701"/>
      <c r="I318" s="701"/>
      <c r="J318" s="701"/>
      <c r="K318" s="701"/>
      <c r="L318" s="701"/>
      <c r="M318" s="701"/>
      <c r="N318" s="701"/>
      <c r="O318" s="701"/>
      <c r="P318" s="701"/>
      <c r="Q318" s="701"/>
      <c r="R318" s="701"/>
      <c r="S318" s="701"/>
      <c r="T318" s="701"/>
      <c r="U318" s="701"/>
      <c r="V318" s="701"/>
      <c r="W318" s="701"/>
      <c r="X318" s="701"/>
      <c r="Y318" s="701"/>
      <c r="Z318" s="701"/>
      <c r="AA318" s="682"/>
      <c r="AB318" s="682"/>
      <c r="AC318" s="682"/>
    </row>
    <row r="319" spans="1:68" ht="14.25" customHeight="1" x14ac:dyDescent="0.25">
      <c r="A319" s="700" t="s">
        <v>89</v>
      </c>
      <c r="B319" s="701"/>
      <c r="C319" s="701"/>
      <c r="D319" s="701"/>
      <c r="E319" s="701"/>
      <c r="F319" s="701"/>
      <c r="G319" s="701"/>
      <c r="H319" s="701"/>
      <c r="I319" s="701"/>
      <c r="J319" s="701"/>
      <c r="K319" s="701"/>
      <c r="L319" s="701"/>
      <c r="M319" s="701"/>
      <c r="N319" s="701"/>
      <c r="O319" s="701"/>
      <c r="P319" s="701"/>
      <c r="Q319" s="701"/>
      <c r="R319" s="701"/>
      <c r="S319" s="701"/>
      <c r="T319" s="701"/>
      <c r="U319" s="701"/>
      <c r="V319" s="701"/>
      <c r="W319" s="701"/>
      <c r="X319" s="701"/>
      <c r="Y319" s="701"/>
      <c r="Z319" s="701"/>
      <c r="AA319" s="681"/>
      <c r="AB319" s="681"/>
      <c r="AC319" s="681"/>
    </row>
    <row r="320" spans="1:68" ht="27" customHeight="1" x14ac:dyDescent="0.25">
      <c r="A320" s="54" t="s">
        <v>496</v>
      </c>
      <c r="B320" s="54" t="s">
        <v>497</v>
      </c>
      <c r="C320" s="31">
        <v>4301012024</v>
      </c>
      <c r="D320" s="691">
        <v>4680115885615</v>
      </c>
      <c r="E320" s="69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68</v>
      </c>
      <c r="X320" s="687">
        <v>4</v>
      </c>
      <c r="Y320" s="688">
        <f t="shared" ref="Y320:Y327" si="47">IFERROR(IF(X320="",0,CEILING((X320/$H320),1)*$H320),"")</f>
        <v>10.8</v>
      </c>
      <c r="Z320" s="36">
        <f>IFERROR(IF(Y320=0,"",ROUNDUP(Y320/H320,0)*0.01898),"")</f>
        <v>1.898E-2</v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4.1611111111111105</v>
      </c>
      <c r="BN320" s="64">
        <f t="shared" ref="BN320:BN327" si="49">IFERROR(Y320*I320/H320,"0")</f>
        <v>11.234999999999999</v>
      </c>
      <c r="BO320" s="64">
        <f t="shared" ref="BO320:BO327" si="50">IFERROR(1/J320*(X320/H320),"0")</f>
        <v>5.7870370370370367E-3</v>
      </c>
      <c r="BP320" s="64">
        <f t="shared" ref="BP320:BP327" si="51">IFERROR(1/J320*(Y320/H320),"0")</f>
        <v>1.5625E-2</v>
      </c>
    </row>
    <row r="321" spans="1:68" ht="27" customHeight="1" x14ac:dyDescent="0.25">
      <c r="A321" s="54" t="s">
        <v>499</v>
      </c>
      <c r="B321" s="54" t="s">
        <v>500</v>
      </c>
      <c r="C321" s="31">
        <v>4301011911</v>
      </c>
      <c r="D321" s="691">
        <v>4680115885554</v>
      </c>
      <c r="E321" s="692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499</v>
      </c>
      <c r="B322" s="54" t="s">
        <v>502</v>
      </c>
      <c r="C322" s="31">
        <v>4301012016</v>
      </c>
      <c r="D322" s="691">
        <v>4680115885554</v>
      </c>
      <c r="E322" s="692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68</v>
      </c>
      <c r="X322" s="687">
        <v>5</v>
      </c>
      <c r="Y322" s="688">
        <f t="shared" si="47"/>
        <v>10.8</v>
      </c>
      <c r="Z322" s="36">
        <f>IFERROR(IF(Y322=0,"",ROUNDUP(Y322/H322,0)*0.01898),"")</f>
        <v>1.898E-2</v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5.2013888888888884</v>
      </c>
      <c r="BN322" s="64">
        <f t="shared" si="49"/>
        <v>11.234999999999999</v>
      </c>
      <c r="BO322" s="64">
        <f t="shared" si="50"/>
        <v>7.2337962962962955E-3</v>
      </c>
      <c r="BP322" s="64">
        <f t="shared" si="51"/>
        <v>1.5625E-2</v>
      </c>
    </row>
    <row r="323" spans="1:68" ht="37.5" customHeight="1" x14ac:dyDescent="0.25">
      <c r="A323" s="54" t="s">
        <v>504</v>
      </c>
      <c r="B323" s="54" t="s">
        <v>505</v>
      </c>
      <c r="C323" s="31">
        <v>4301011858</v>
      </c>
      <c r="D323" s="691">
        <v>4680115885646</v>
      </c>
      <c r="E323" s="69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507</v>
      </c>
      <c r="B324" s="54" t="s">
        <v>508</v>
      </c>
      <c r="C324" s="31">
        <v>4301011857</v>
      </c>
      <c r="D324" s="691">
        <v>4680115885622</v>
      </c>
      <c r="E324" s="69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510</v>
      </c>
      <c r="B325" s="54" t="s">
        <v>511</v>
      </c>
      <c r="C325" s="31">
        <v>4301011573</v>
      </c>
      <c r="D325" s="691">
        <v>4680115881938</v>
      </c>
      <c r="E325" s="69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513</v>
      </c>
      <c r="B326" s="54" t="s">
        <v>514</v>
      </c>
      <c r="C326" s="31">
        <v>4301011337</v>
      </c>
      <c r="D326" s="691">
        <v>4607091386011</v>
      </c>
      <c r="E326" s="692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694"/>
      <c r="R326" s="694"/>
      <c r="S326" s="694"/>
      <c r="T326" s="695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516</v>
      </c>
      <c r="B327" s="54" t="s">
        <v>517</v>
      </c>
      <c r="C327" s="31">
        <v>4301011859</v>
      </c>
      <c r="D327" s="691">
        <v>4680115885608</v>
      </c>
      <c r="E327" s="692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694"/>
      <c r="R327" s="694"/>
      <c r="S327" s="694"/>
      <c r="T327" s="695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701"/>
      <c r="C328" s="701"/>
      <c r="D328" s="701"/>
      <c r="E328" s="701"/>
      <c r="F328" s="701"/>
      <c r="G328" s="701"/>
      <c r="H328" s="701"/>
      <c r="I328" s="701"/>
      <c r="J328" s="701"/>
      <c r="K328" s="701"/>
      <c r="L328" s="701"/>
      <c r="M328" s="701"/>
      <c r="N328" s="701"/>
      <c r="O328" s="711"/>
      <c r="P328" s="703" t="s">
        <v>79</v>
      </c>
      <c r="Q328" s="704"/>
      <c r="R328" s="704"/>
      <c r="S328" s="704"/>
      <c r="T328" s="704"/>
      <c r="U328" s="704"/>
      <c r="V328" s="705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0.83333333333333326</v>
      </c>
      <c r="Y328" s="689">
        <f>IFERROR(Y320/H320,"0")+IFERROR(Y321/H321,"0")+IFERROR(Y322/H322,"0")+IFERROR(Y323/H323,"0")+IFERROR(Y324/H324,"0")+IFERROR(Y325/H325,"0")+IFERROR(Y326/H326,"0")+IFERROR(Y327/H327,"0")</f>
        <v>2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3.7960000000000001E-2</v>
      </c>
      <c r="AA328" s="690"/>
      <c r="AB328" s="690"/>
      <c r="AC328" s="690"/>
    </row>
    <row r="329" spans="1:68" x14ac:dyDescent="0.2">
      <c r="A329" s="701"/>
      <c r="B329" s="701"/>
      <c r="C329" s="701"/>
      <c r="D329" s="701"/>
      <c r="E329" s="701"/>
      <c r="F329" s="701"/>
      <c r="G329" s="701"/>
      <c r="H329" s="701"/>
      <c r="I329" s="701"/>
      <c r="J329" s="701"/>
      <c r="K329" s="701"/>
      <c r="L329" s="701"/>
      <c r="M329" s="701"/>
      <c r="N329" s="701"/>
      <c r="O329" s="711"/>
      <c r="P329" s="703" t="s">
        <v>79</v>
      </c>
      <c r="Q329" s="704"/>
      <c r="R329" s="704"/>
      <c r="S329" s="704"/>
      <c r="T329" s="704"/>
      <c r="U329" s="704"/>
      <c r="V329" s="705"/>
      <c r="W329" s="37" t="s">
        <v>68</v>
      </c>
      <c r="X329" s="689">
        <f>IFERROR(SUM(X320:X327),"0")</f>
        <v>9</v>
      </c>
      <c r="Y329" s="689">
        <f>IFERROR(SUM(Y320:Y327),"0")</f>
        <v>21.6</v>
      </c>
      <c r="Z329" s="37"/>
      <c r="AA329" s="690"/>
      <c r="AB329" s="690"/>
      <c r="AC329" s="690"/>
    </row>
    <row r="330" spans="1:68" ht="14.25" customHeight="1" x14ac:dyDescent="0.25">
      <c r="A330" s="700" t="s">
        <v>141</v>
      </c>
      <c r="B330" s="701"/>
      <c r="C330" s="701"/>
      <c r="D330" s="701"/>
      <c r="E330" s="701"/>
      <c r="F330" s="701"/>
      <c r="G330" s="701"/>
      <c r="H330" s="701"/>
      <c r="I330" s="701"/>
      <c r="J330" s="701"/>
      <c r="K330" s="701"/>
      <c r="L330" s="701"/>
      <c r="M330" s="701"/>
      <c r="N330" s="701"/>
      <c r="O330" s="701"/>
      <c r="P330" s="701"/>
      <c r="Q330" s="701"/>
      <c r="R330" s="701"/>
      <c r="S330" s="701"/>
      <c r="T330" s="701"/>
      <c r="U330" s="701"/>
      <c r="V330" s="701"/>
      <c r="W330" s="701"/>
      <c r="X330" s="701"/>
      <c r="Y330" s="701"/>
      <c r="Z330" s="701"/>
      <c r="AA330" s="681"/>
      <c r="AB330" s="681"/>
      <c r="AC330" s="681"/>
    </row>
    <row r="331" spans="1:68" ht="27" customHeight="1" x14ac:dyDescent="0.25">
      <c r="A331" s="54" t="s">
        <v>518</v>
      </c>
      <c r="B331" s="54" t="s">
        <v>519</v>
      </c>
      <c r="C331" s="31">
        <v>4301030878</v>
      </c>
      <c r="D331" s="691">
        <v>4607091387193</v>
      </c>
      <c r="E331" s="69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521</v>
      </c>
      <c r="B332" s="54" t="s">
        <v>522</v>
      </c>
      <c r="C332" s="31">
        <v>4301031153</v>
      </c>
      <c r="D332" s="691">
        <v>4607091387230</v>
      </c>
      <c r="E332" s="69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4301031154</v>
      </c>
      <c r="D333" s="691">
        <v>4607091387292</v>
      </c>
      <c r="E333" s="69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527</v>
      </c>
      <c r="B334" s="54" t="s">
        <v>528</v>
      </c>
      <c r="C334" s="31">
        <v>4301031152</v>
      </c>
      <c r="D334" s="691">
        <v>4607091387285</v>
      </c>
      <c r="E334" s="69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701"/>
      <c r="C335" s="701"/>
      <c r="D335" s="701"/>
      <c r="E335" s="701"/>
      <c r="F335" s="701"/>
      <c r="G335" s="701"/>
      <c r="H335" s="701"/>
      <c r="I335" s="701"/>
      <c r="J335" s="701"/>
      <c r="K335" s="701"/>
      <c r="L335" s="701"/>
      <c r="M335" s="701"/>
      <c r="N335" s="701"/>
      <c r="O335" s="711"/>
      <c r="P335" s="703" t="s">
        <v>79</v>
      </c>
      <c r="Q335" s="704"/>
      <c r="R335" s="704"/>
      <c r="S335" s="704"/>
      <c r="T335" s="704"/>
      <c r="U335" s="704"/>
      <c r="V335" s="705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x14ac:dyDescent="0.2">
      <c r="A336" s="701"/>
      <c r="B336" s="701"/>
      <c r="C336" s="701"/>
      <c r="D336" s="701"/>
      <c r="E336" s="701"/>
      <c r="F336" s="701"/>
      <c r="G336" s="701"/>
      <c r="H336" s="701"/>
      <c r="I336" s="701"/>
      <c r="J336" s="701"/>
      <c r="K336" s="701"/>
      <c r="L336" s="701"/>
      <c r="M336" s="701"/>
      <c r="N336" s="701"/>
      <c r="O336" s="711"/>
      <c r="P336" s="703" t="s">
        <v>79</v>
      </c>
      <c r="Q336" s="704"/>
      <c r="R336" s="704"/>
      <c r="S336" s="704"/>
      <c r="T336" s="704"/>
      <c r="U336" s="704"/>
      <c r="V336" s="705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customHeight="1" x14ac:dyDescent="0.25">
      <c r="A337" s="700" t="s">
        <v>63</v>
      </c>
      <c r="B337" s="701"/>
      <c r="C337" s="701"/>
      <c r="D337" s="701"/>
      <c r="E337" s="701"/>
      <c r="F337" s="701"/>
      <c r="G337" s="701"/>
      <c r="H337" s="701"/>
      <c r="I337" s="701"/>
      <c r="J337" s="701"/>
      <c r="K337" s="701"/>
      <c r="L337" s="701"/>
      <c r="M337" s="701"/>
      <c r="N337" s="701"/>
      <c r="O337" s="701"/>
      <c r="P337" s="701"/>
      <c r="Q337" s="701"/>
      <c r="R337" s="701"/>
      <c r="S337" s="701"/>
      <c r="T337" s="701"/>
      <c r="U337" s="701"/>
      <c r="V337" s="701"/>
      <c r="W337" s="701"/>
      <c r="X337" s="701"/>
      <c r="Y337" s="701"/>
      <c r="Z337" s="701"/>
      <c r="AA337" s="681"/>
      <c r="AB337" s="681"/>
      <c r="AC337" s="681"/>
    </row>
    <row r="338" spans="1:68" ht="37.5" customHeight="1" x14ac:dyDescent="0.25">
      <c r="A338" s="54" t="s">
        <v>529</v>
      </c>
      <c r="B338" s="54" t="s">
        <v>530</v>
      </c>
      <c r="C338" s="31">
        <v>4301051100</v>
      </c>
      <c r="D338" s="691">
        <v>4607091387766</v>
      </c>
      <c r="E338" s="69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68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customHeight="1" x14ac:dyDescent="0.25">
      <c r="A339" s="54" t="s">
        <v>532</v>
      </c>
      <c r="B339" s="54" t="s">
        <v>533</v>
      </c>
      <c r="C339" s="31">
        <v>4301051818</v>
      </c>
      <c r="D339" s="691">
        <v>4607091387957</v>
      </c>
      <c r="E339" s="69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535</v>
      </c>
      <c r="B340" s="54" t="s">
        <v>536</v>
      </c>
      <c r="C340" s="31">
        <v>4301051819</v>
      </c>
      <c r="D340" s="691">
        <v>4607091387964</v>
      </c>
      <c r="E340" s="69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538</v>
      </c>
      <c r="B341" s="54" t="s">
        <v>539</v>
      </c>
      <c r="C341" s="31">
        <v>4301051734</v>
      </c>
      <c r="D341" s="691">
        <v>4680115884588</v>
      </c>
      <c r="E341" s="69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541</v>
      </c>
      <c r="B342" s="54" t="s">
        <v>542</v>
      </c>
      <c r="C342" s="31">
        <v>4301051131</v>
      </c>
      <c r="D342" s="691">
        <v>4607091387537</v>
      </c>
      <c r="E342" s="69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544</v>
      </c>
      <c r="B343" s="54" t="s">
        <v>545</v>
      </c>
      <c r="C343" s="31">
        <v>4301051578</v>
      </c>
      <c r="D343" s="691">
        <v>4607091387513</v>
      </c>
      <c r="E343" s="69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68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701"/>
      <c r="C344" s="701"/>
      <c r="D344" s="701"/>
      <c r="E344" s="701"/>
      <c r="F344" s="701"/>
      <c r="G344" s="701"/>
      <c r="H344" s="701"/>
      <c r="I344" s="701"/>
      <c r="J344" s="701"/>
      <c r="K344" s="701"/>
      <c r="L344" s="701"/>
      <c r="M344" s="701"/>
      <c r="N344" s="701"/>
      <c r="O344" s="711"/>
      <c r="P344" s="703" t="s">
        <v>79</v>
      </c>
      <c r="Q344" s="704"/>
      <c r="R344" s="704"/>
      <c r="S344" s="704"/>
      <c r="T344" s="704"/>
      <c r="U344" s="704"/>
      <c r="V344" s="705"/>
      <c r="W344" s="37" t="s">
        <v>80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x14ac:dyDescent="0.2">
      <c r="A345" s="701"/>
      <c r="B345" s="701"/>
      <c r="C345" s="701"/>
      <c r="D345" s="701"/>
      <c r="E345" s="701"/>
      <c r="F345" s="701"/>
      <c r="G345" s="701"/>
      <c r="H345" s="701"/>
      <c r="I345" s="701"/>
      <c r="J345" s="701"/>
      <c r="K345" s="701"/>
      <c r="L345" s="701"/>
      <c r="M345" s="701"/>
      <c r="N345" s="701"/>
      <c r="O345" s="711"/>
      <c r="P345" s="703" t="s">
        <v>79</v>
      </c>
      <c r="Q345" s="704"/>
      <c r="R345" s="704"/>
      <c r="S345" s="704"/>
      <c r="T345" s="704"/>
      <c r="U345" s="704"/>
      <c r="V345" s="705"/>
      <c r="W345" s="37" t="s">
        <v>68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customHeight="1" x14ac:dyDescent="0.25">
      <c r="A346" s="700" t="s">
        <v>167</v>
      </c>
      <c r="B346" s="701"/>
      <c r="C346" s="701"/>
      <c r="D346" s="701"/>
      <c r="E346" s="701"/>
      <c r="F346" s="701"/>
      <c r="G346" s="701"/>
      <c r="H346" s="701"/>
      <c r="I346" s="701"/>
      <c r="J346" s="701"/>
      <c r="K346" s="701"/>
      <c r="L346" s="701"/>
      <c r="M346" s="701"/>
      <c r="N346" s="701"/>
      <c r="O346" s="701"/>
      <c r="P346" s="701"/>
      <c r="Q346" s="701"/>
      <c r="R346" s="701"/>
      <c r="S346" s="701"/>
      <c r="T346" s="701"/>
      <c r="U346" s="701"/>
      <c r="V346" s="701"/>
      <c r="W346" s="701"/>
      <c r="X346" s="701"/>
      <c r="Y346" s="701"/>
      <c r="Z346" s="701"/>
      <c r="AA346" s="681"/>
      <c r="AB346" s="681"/>
      <c r="AC346" s="681"/>
    </row>
    <row r="347" spans="1:68" ht="27" customHeight="1" x14ac:dyDescent="0.25">
      <c r="A347" s="54" t="s">
        <v>547</v>
      </c>
      <c r="B347" s="54" t="s">
        <v>548</v>
      </c>
      <c r="C347" s="31">
        <v>4301060387</v>
      </c>
      <c r="D347" s="691">
        <v>4607091380880</v>
      </c>
      <c r="E347" s="69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68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4301060406</v>
      </c>
      <c r="D348" s="691">
        <v>4607091384482</v>
      </c>
      <c r="E348" s="69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68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553</v>
      </c>
      <c r="B349" s="54" t="s">
        <v>554</v>
      </c>
      <c r="C349" s="31">
        <v>4301060484</v>
      </c>
      <c r="D349" s="691">
        <v>4607091380897</v>
      </c>
      <c r="E349" s="69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68</v>
      </c>
      <c r="X349" s="687">
        <v>15</v>
      </c>
      <c r="Y349" s="688">
        <f>IFERROR(IF(X349="",0,CEILING((X349/$H349),1)*$H349),"")</f>
        <v>16.8</v>
      </c>
      <c r="Z349" s="36">
        <f>IFERROR(IF(Y349=0,"",ROUNDUP(Y349/H349,0)*0.01898),"")</f>
        <v>3.7960000000000001E-2</v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15.926785714285714</v>
      </c>
      <c r="BN349" s="64">
        <f>IFERROR(Y349*I349/H349,"0")</f>
        <v>17.838000000000001</v>
      </c>
      <c r="BO349" s="64">
        <f>IFERROR(1/J349*(X349/H349),"0")</f>
        <v>2.7901785714285712E-2</v>
      </c>
      <c r="BP349" s="64">
        <f>IFERROR(1/J349*(Y349/H349),"0")</f>
        <v>3.125E-2</v>
      </c>
    </row>
    <row r="350" spans="1:68" x14ac:dyDescent="0.2">
      <c r="A350" s="710"/>
      <c r="B350" s="701"/>
      <c r="C350" s="701"/>
      <c r="D350" s="701"/>
      <c r="E350" s="701"/>
      <c r="F350" s="701"/>
      <c r="G350" s="701"/>
      <c r="H350" s="701"/>
      <c r="I350" s="701"/>
      <c r="J350" s="701"/>
      <c r="K350" s="701"/>
      <c r="L350" s="701"/>
      <c r="M350" s="701"/>
      <c r="N350" s="701"/>
      <c r="O350" s="711"/>
      <c r="P350" s="703" t="s">
        <v>79</v>
      </c>
      <c r="Q350" s="704"/>
      <c r="R350" s="704"/>
      <c r="S350" s="704"/>
      <c r="T350" s="704"/>
      <c r="U350" s="704"/>
      <c r="V350" s="705"/>
      <c r="W350" s="37" t="s">
        <v>80</v>
      </c>
      <c r="X350" s="689">
        <f>IFERROR(X347/H347,"0")+IFERROR(X348/H348,"0")+IFERROR(X349/H349,"0")</f>
        <v>1.7857142857142856</v>
      </c>
      <c r="Y350" s="689">
        <f>IFERROR(Y347/H347,"0")+IFERROR(Y348/H348,"0")+IFERROR(Y349/H349,"0")</f>
        <v>2</v>
      </c>
      <c r="Z350" s="689">
        <f>IFERROR(IF(Z347="",0,Z347),"0")+IFERROR(IF(Z348="",0,Z348),"0")+IFERROR(IF(Z349="",0,Z349),"0")</f>
        <v>3.7960000000000001E-2</v>
      </c>
      <c r="AA350" s="690"/>
      <c r="AB350" s="690"/>
      <c r="AC350" s="690"/>
    </row>
    <row r="351" spans="1:68" x14ac:dyDescent="0.2">
      <c r="A351" s="701"/>
      <c r="B351" s="701"/>
      <c r="C351" s="701"/>
      <c r="D351" s="701"/>
      <c r="E351" s="701"/>
      <c r="F351" s="701"/>
      <c r="G351" s="701"/>
      <c r="H351" s="701"/>
      <c r="I351" s="701"/>
      <c r="J351" s="701"/>
      <c r="K351" s="701"/>
      <c r="L351" s="701"/>
      <c r="M351" s="701"/>
      <c r="N351" s="701"/>
      <c r="O351" s="711"/>
      <c r="P351" s="703" t="s">
        <v>79</v>
      </c>
      <c r="Q351" s="704"/>
      <c r="R351" s="704"/>
      <c r="S351" s="704"/>
      <c r="T351" s="704"/>
      <c r="U351" s="704"/>
      <c r="V351" s="705"/>
      <c r="W351" s="37" t="s">
        <v>68</v>
      </c>
      <c r="X351" s="689">
        <f>IFERROR(SUM(X347:X349),"0")</f>
        <v>15</v>
      </c>
      <c r="Y351" s="689">
        <f>IFERROR(SUM(Y347:Y349),"0")</f>
        <v>16.8</v>
      </c>
      <c r="Z351" s="37"/>
      <c r="AA351" s="690"/>
      <c r="AB351" s="690"/>
      <c r="AC351" s="690"/>
    </row>
    <row r="352" spans="1:68" ht="14.25" customHeight="1" x14ac:dyDescent="0.25">
      <c r="A352" s="700" t="s">
        <v>81</v>
      </c>
      <c r="B352" s="701"/>
      <c r="C352" s="701"/>
      <c r="D352" s="701"/>
      <c r="E352" s="701"/>
      <c r="F352" s="701"/>
      <c r="G352" s="701"/>
      <c r="H352" s="701"/>
      <c r="I352" s="701"/>
      <c r="J352" s="701"/>
      <c r="K352" s="701"/>
      <c r="L352" s="701"/>
      <c r="M352" s="701"/>
      <c r="N352" s="701"/>
      <c r="O352" s="701"/>
      <c r="P352" s="701"/>
      <c r="Q352" s="701"/>
      <c r="R352" s="701"/>
      <c r="S352" s="701"/>
      <c r="T352" s="701"/>
      <c r="U352" s="701"/>
      <c r="V352" s="701"/>
      <c r="W352" s="701"/>
      <c r="X352" s="701"/>
      <c r="Y352" s="701"/>
      <c r="Z352" s="701"/>
      <c r="AA352" s="681"/>
      <c r="AB352" s="681"/>
      <c r="AC352" s="681"/>
    </row>
    <row r="353" spans="1:68" ht="27" customHeight="1" x14ac:dyDescent="0.25">
      <c r="A353" s="54" t="s">
        <v>556</v>
      </c>
      <c r="B353" s="54" t="s">
        <v>557</v>
      </c>
      <c r="C353" s="31">
        <v>4301032055</v>
      </c>
      <c r="D353" s="691">
        <v>4680115886476</v>
      </c>
      <c r="E353" s="69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1" t="s">
        <v>558</v>
      </c>
      <c r="Q353" s="694"/>
      <c r="R353" s="694"/>
      <c r="S353" s="694"/>
      <c r="T353" s="695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4301030232</v>
      </c>
      <c r="D354" s="691">
        <v>4607091388374</v>
      </c>
      <c r="E354" s="69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22" t="s">
        <v>562</v>
      </c>
      <c r="Q354" s="694"/>
      <c r="R354" s="694"/>
      <c r="S354" s="694"/>
      <c r="T354" s="695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564</v>
      </c>
      <c r="B355" s="54" t="s">
        <v>565</v>
      </c>
      <c r="C355" s="31">
        <v>4301032015</v>
      </c>
      <c r="D355" s="691">
        <v>4607091383102</v>
      </c>
      <c r="E355" s="69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68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567</v>
      </c>
      <c r="B356" s="54" t="s">
        <v>568</v>
      </c>
      <c r="C356" s="31">
        <v>4301030233</v>
      </c>
      <c r="D356" s="691">
        <v>4607091388404</v>
      </c>
      <c r="E356" s="69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68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10"/>
      <c r="B357" s="701"/>
      <c r="C357" s="701"/>
      <c r="D357" s="701"/>
      <c r="E357" s="701"/>
      <c r="F357" s="701"/>
      <c r="G357" s="701"/>
      <c r="H357" s="701"/>
      <c r="I357" s="701"/>
      <c r="J357" s="701"/>
      <c r="K357" s="701"/>
      <c r="L357" s="701"/>
      <c r="M357" s="701"/>
      <c r="N357" s="701"/>
      <c r="O357" s="711"/>
      <c r="P357" s="703" t="s">
        <v>79</v>
      </c>
      <c r="Q357" s="704"/>
      <c r="R357" s="704"/>
      <c r="S357" s="704"/>
      <c r="T357" s="704"/>
      <c r="U357" s="704"/>
      <c r="V357" s="705"/>
      <c r="W357" s="37" t="s">
        <v>80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701"/>
      <c r="B358" s="701"/>
      <c r="C358" s="701"/>
      <c r="D358" s="701"/>
      <c r="E358" s="701"/>
      <c r="F358" s="701"/>
      <c r="G358" s="701"/>
      <c r="H358" s="701"/>
      <c r="I358" s="701"/>
      <c r="J358" s="701"/>
      <c r="K358" s="701"/>
      <c r="L358" s="701"/>
      <c r="M358" s="701"/>
      <c r="N358" s="701"/>
      <c r="O358" s="711"/>
      <c r="P358" s="703" t="s">
        <v>79</v>
      </c>
      <c r="Q358" s="704"/>
      <c r="R358" s="704"/>
      <c r="S358" s="704"/>
      <c r="T358" s="704"/>
      <c r="U358" s="704"/>
      <c r="V358" s="705"/>
      <c r="W358" s="37" t="s">
        <v>68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700" t="s">
        <v>569</v>
      </c>
      <c r="B359" s="701"/>
      <c r="C359" s="701"/>
      <c r="D359" s="701"/>
      <c r="E359" s="701"/>
      <c r="F359" s="701"/>
      <c r="G359" s="701"/>
      <c r="H359" s="701"/>
      <c r="I359" s="701"/>
      <c r="J359" s="701"/>
      <c r="K359" s="701"/>
      <c r="L359" s="701"/>
      <c r="M359" s="701"/>
      <c r="N359" s="701"/>
      <c r="O359" s="701"/>
      <c r="P359" s="701"/>
      <c r="Q359" s="701"/>
      <c r="R359" s="701"/>
      <c r="S359" s="701"/>
      <c r="T359" s="701"/>
      <c r="U359" s="701"/>
      <c r="V359" s="701"/>
      <c r="W359" s="701"/>
      <c r="X359" s="701"/>
      <c r="Y359" s="701"/>
      <c r="Z359" s="701"/>
      <c r="AA359" s="681"/>
      <c r="AB359" s="681"/>
      <c r="AC359" s="681"/>
    </row>
    <row r="360" spans="1:68" ht="16.5" customHeight="1" x14ac:dyDescent="0.25">
      <c r="A360" s="54" t="s">
        <v>570</v>
      </c>
      <c r="B360" s="54" t="s">
        <v>571</v>
      </c>
      <c r="C360" s="31">
        <v>4301180007</v>
      </c>
      <c r="D360" s="691">
        <v>4680115881808</v>
      </c>
      <c r="E360" s="69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574</v>
      </c>
      <c r="B361" s="54" t="s">
        <v>575</v>
      </c>
      <c r="C361" s="31">
        <v>4301180006</v>
      </c>
      <c r="D361" s="691">
        <v>4680115881822</v>
      </c>
      <c r="E361" s="69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4301180001</v>
      </c>
      <c r="D362" s="691">
        <v>4680115880016</v>
      </c>
      <c r="E362" s="69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701"/>
      <c r="C363" s="701"/>
      <c r="D363" s="701"/>
      <c r="E363" s="701"/>
      <c r="F363" s="701"/>
      <c r="G363" s="701"/>
      <c r="H363" s="701"/>
      <c r="I363" s="701"/>
      <c r="J363" s="701"/>
      <c r="K363" s="701"/>
      <c r="L363" s="701"/>
      <c r="M363" s="701"/>
      <c r="N363" s="701"/>
      <c r="O363" s="711"/>
      <c r="P363" s="703" t="s">
        <v>79</v>
      </c>
      <c r="Q363" s="704"/>
      <c r="R363" s="704"/>
      <c r="S363" s="704"/>
      <c r="T363" s="704"/>
      <c r="U363" s="704"/>
      <c r="V363" s="705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701"/>
      <c r="B364" s="701"/>
      <c r="C364" s="701"/>
      <c r="D364" s="701"/>
      <c r="E364" s="701"/>
      <c r="F364" s="701"/>
      <c r="G364" s="701"/>
      <c r="H364" s="701"/>
      <c r="I364" s="701"/>
      <c r="J364" s="701"/>
      <c r="K364" s="701"/>
      <c r="L364" s="701"/>
      <c r="M364" s="701"/>
      <c r="N364" s="701"/>
      <c r="O364" s="711"/>
      <c r="P364" s="703" t="s">
        <v>79</v>
      </c>
      <c r="Q364" s="704"/>
      <c r="R364" s="704"/>
      <c r="S364" s="704"/>
      <c r="T364" s="704"/>
      <c r="U364" s="704"/>
      <c r="V364" s="705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578</v>
      </c>
      <c r="B365" s="701"/>
      <c r="C365" s="701"/>
      <c r="D365" s="701"/>
      <c r="E365" s="701"/>
      <c r="F365" s="701"/>
      <c r="G365" s="701"/>
      <c r="H365" s="701"/>
      <c r="I365" s="701"/>
      <c r="J365" s="701"/>
      <c r="K365" s="701"/>
      <c r="L365" s="701"/>
      <c r="M365" s="701"/>
      <c r="N365" s="701"/>
      <c r="O365" s="701"/>
      <c r="P365" s="701"/>
      <c r="Q365" s="701"/>
      <c r="R365" s="701"/>
      <c r="S365" s="701"/>
      <c r="T365" s="701"/>
      <c r="U365" s="701"/>
      <c r="V365" s="701"/>
      <c r="W365" s="701"/>
      <c r="X365" s="701"/>
      <c r="Y365" s="701"/>
      <c r="Z365" s="701"/>
      <c r="AA365" s="682"/>
      <c r="AB365" s="682"/>
      <c r="AC365" s="682"/>
    </row>
    <row r="366" spans="1:68" ht="14.25" customHeight="1" x14ac:dyDescent="0.25">
      <c r="A366" s="700" t="s">
        <v>141</v>
      </c>
      <c r="B366" s="701"/>
      <c r="C366" s="701"/>
      <c r="D366" s="701"/>
      <c r="E366" s="701"/>
      <c r="F366" s="701"/>
      <c r="G366" s="701"/>
      <c r="H366" s="701"/>
      <c r="I366" s="701"/>
      <c r="J366" s="701"/>
      <c r="K366" s="701"/>
      <c r="L366" s="701"/>
      <c r="M366" s="701"/>
      <c r="N366" s="701"/>
      <c r="O366" s="701"/>
      <c r="P366" s="701"/>
      <c r="Q366" s="701"/>
      <c r="R366" s="701"/>
      <c r="S366" s="701"/>
      <c r="T366" s="701"/>
      <c r="U366" s="701"/>
      <c r="V366" s="701"/>
      <c r="W366" s="701"/>
      <c r="X366" s="701"/>
      <c r="Y366" s="701"/>
      <c r="Z366" s="701"/>
      <c r="AA366" s="681"/>
      <c r="AB366" s="681"/>
      <c r="AC366" s="681"/>
    </row>
    <row r="367" spans="1:68" ht="27" customHeight="1" x14ac:dyDescent="0.25">
      <c r="A367" s="54" t="s">
        <v>579</v>
      </c>
      <c r="B367" s="54" t="s">
        <v>580</v>
      </c>
      <c r="C367" s="31">
        <v>4301031066</v>
      </c>
      <c r="D367" s="691">
        <v>4607091383836</v>
      </c>
      <c r="E367" s="69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68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701"/>
      <c r="C368" s="701"/>
      <c r="D368" s="701"/>
      <c r="E368" s="701"/>
      <c r="F368" s="701"/>
      <c r="G368" s="701"/>
      <c r="H368" s="701"/>
      <c r="I368" s="701"/>
      <c r="J368" s="701"/>
      <c r="K368" s="701"/>
      <c r="L368" s="701"/>
      <c r="M368" s="701"/>
      <c r="N368" s="701"/>
      <c r="O368" s="711"/>
      <c r="P368" s="703" t="s">
        <v>79</v>
      </c>
      <c r="Q368" s="704"/>
      <c r="R368" s="704"/>
      <c r="S368" s="704"/>
      <c r="T368" s="704"/>
      <c r="U368" s="704"/>
      <c r="V368" s="705"/>
      <c r="W368" s="37" t="s">
        <v>80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701"/>
      <c r="B369" s="701"/>
      <c r="C369" s="701"/>
      <c r="D369" s="701"/>
      <c r="E369" s="701"/>
      <c r="F369" s="701"/>
      <c r="G369" s="701"/>
      <c r="H369" s="701"/>
      <c r="I369" s="701"/>
      <c r="J369" s="701"/>
      <c r="K369" s="701"/>
      <c r="L369" s="701"/>
      <c r="M369" s="701"/>
      <c r="N369" s="701"/>
      <c r="O369" s="711"/>
      <c r="P369" s="703" t="s">
        <v>79</v>
      </c>
      <c r="Q369" s="704"/>
      <c r="R369" s="704"/>
      <c r="S369" s="704"/>
      <c r="T369" s="704"/>
      <c r="U369" s="704"/>
      <c r="V369" s="705"/>
      <c r="W369" s="37" t="s">
        <v>68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700" t="s">
        <v>63</v>
      </c>
      <c r="B370" s="701"/>
      <c r="C370" s="701"/>
      <c r="D370" s="701"/>
      <c r="E370" s="701"/>
      <c r="F370" s="701"/>
      <c r="G370" s="701"/>
      <c r="H370" s="701"/>
      <c r="I370" s="701"/>
      <c r="J370" s="701"/>
      <c r="K370" s="701"/>
      <c r="L370" s="701"/>
      <c r="M370" s="701"/>
      <c r="N370" s="701"/>
      <c r="O370" s="701"/>
      <c r="P370" s="701"/>
      <c r="Q370" s="701"/>
      <c r="R370" s="701"/>
      <c r="S370" s="701"/>
      <c r="T370" s="701"/>
      <c r="U370" s="701"/>
      <c r="V370" s="701"/>
      <c r="W370" s="701"/>
      <c r="X370" s="701"/>
      <c r="Y370" s="701"/>
      <c r="Z370" s="701"/>
      <c r="AA370" s="681"/>
      <c r="AB370" s="681"/>
      <c r="AC370" s="681"/>
    </row>
    <row r="371" spans="1:68" ht="37.5" customHeight="1" x14ac:dyDescent="0.25">
      <c r="A371" s="54" t="s">
        <v>582</v>
      </c>
      <c r="B371" s="54" t="s">
        <v>583</v>
      </c>
      <c r="C371" s="31">
        <v>4301051142</v>
      </c>
      <c r="D371" s="691">
        <v>4607091387919</v>
      </c>
      <c r="E371" s="69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68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585</v>
      </c>
      <c r="B372" s="54" t="s">
        <v>586</v>
      </c>
      <c r="C372" s="31">
        <v>4301051461</v>
      </c>
      <c r="D372" s="691">
        <v>4680115883604</v>
      </c>
      <c r="E372" s="69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68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588</v>
      </c>
      <c r="B373" s="54" t="s">
        <v>589</v>
      </c>
      <c r="C373" s="31">
        <v>4301051864</v>
      </c>
      <c r="D373" s="691">
        <v>4680115883567</v>
      </c>
      <c r="E373" s="69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68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10"/>
      <c r="B374" s="701"/>
      <c r="C374" s="701"/>
      <c r="D374" s="701"/>
      <c r="E374" s="701"/>
      <c r="F374" s="701"/>
      <c r="G374" s="701"/>
      <c r="H374" s="701"/>
      <c r="I374" s="701"/>
      <c r="J374" s="701"/>
      <c r="K374" s="701"/>
      <c r="L374" s="701"/>
      <c r="M374" s="701"/>
      <c r="N374" s="701"/>
      <c r="O374" s="711"/>
      <c r="P374" s="703" t="s">
        <v>79</v>
      </c>
      <c r="Q374" s="704"/>
      <c r="R374" s="704"/>
      <c r="S374" s="704"/>
      <c r="T374" s="704"/>
      <c r="U374" s="704"/>
      <c r="V374" s="705"/>
      <c r="W374" s="37" t="s">
        <v>80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x14ac:dyDescent="0.2">
      <c r="A375" s="701"/>
      <c r="B375" s="701"/>
      <c r="C375" s="701"/>
      <c r="D375" s="701"/>
      <c r="E375" s="701"/>
      <c r="F375" s="701"/>
      <c r="G375" s="701"/>
      <c r="H375" s="701"/>
      <c r="I375" s="701"/>
      <c r="J375" s="701"/>
      <c r="K375" s="701"/>
      <c r="L375" s="701"/>
      <c r="M375" s="701"/>
      <c r="N375" s="701"/>
      <c r="O375" s="711"/>
      <c r="P375" s="703" t="s">
        <v>79</v>
      </c>
      <c r="Q375" s="704"/>
      <c r="R375" s="704"/>
      <c r="S375" s="704"/>
      <c r="T375" s="704"/>
      <c r="U375" s="704"/>
      <c r="V375" s="705"/>
      <c r="W375" s="37" t="s">
        <v>68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customHeight="1" x14ac:dyDescent="0.2">
      <c r="A376" s="783" t="s">
        <v>591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592</v>
      </c>
      <c r="B377" s="701"/>
      <c r="C377" s="701"/>
      <c r="D377" s="701"/>
      <c r="E377" s="701"/>
      <c r="F377" s="701"/>
      <c r="G377" s="701"/>
      <c r="H377" s="701"/>
      <c r="I377" s="701"/>
      <c r="J377" s="701"/>
      <c r="K377" s="701"/>
      <c r="L377" s="701"/>
      <c r="M377" s="701"/>
      <c r="N377" s="701"/>
      <c r="O377" s="701"/>
      <c r="P377" s="701"/>
      <c r="Q377" s="701"/>
      <c r="R377" s="701"/>
      <c r="S377" s="701"/>
      <c r="T377" s="701"/>
      <c r="U377" s="701"/>
      <c r="V377" s="701"/>
      <c r="W377" s="701"/>
      <c r="X377" s="701"/>
      <c r="Y377" s="701"/>
      <c r="Z377" s="701"/>
      <c r="AA377" s="682"/>
      <c r="AB377" s="682"/>
      <c r="AC377" s="682"/>
    </row>
    <row r="378" spans="1:68" ht="14.25" customHeight="1" x14ac:dyDescent="0.25">
      <c r="A378" s="700" t="s">
        <v>89</v>
      </c>
      <c r="B378" s="701"/>
      <c r="C378" s="701"/>
      <c r="D378" s="701"/>
      <c r="E378" s="701"/>
      <c r="F378" s="701"/>
      <c r="G378" s="701"/>
      <c r="H378" s="701"/>
      <c r="I378" s="701"/>
      <c r="J378" s="701"/>
      <c r="K378" s="701"/>
      <c r="L378" s="701"/>
      <c r="M378" s="701"/>
      <c r="N378" s="701"/>
      <c r="O378" s="701"/>
      <c r="P378" s="701"/>
      <c r="Q378" s="701"/>
      <c r="R378" s="701"/>
      <c r="S378" s="701"/>
      <c r="T378" s="701"/>
      <c r="U378" s="701"/>
      <c r="V378" s="701"/>
      <c r="W378" s="701"/>
      <c r="X378" s="701"/>
      <c r="Y378" s="701"/>
      <c r="Z378" s="701"/>
      <c r="AA378" s="681"/>
      <c r="AB378" s="681"/>
      <c r="AC378" s="681"/>
    </row>
    <row r="379" spans="1:68" ht="37.5" customHeight="1" x14ac:dyDescent="0.25">
      <c r="A379" s="54" t="s">
        <v>593</v>
      </c>
      <c r="B379" s="54" t="s">
        <v>594</v>
      </c>
      <c r="C379" s="31">
        <v>4301011869</v>
      </c>
      <c r="D379" s="691">
        <v>4680115884847</v>
      </c>
      <c r="E379" s="69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68</v>
      </c>
      <c r="X379" s="687">
        <v>74</v>
      </c>
      <c r="Y379" s="688">
        <f t="shared" ref="Y379:Y388" si="57">IFERROR(IF(X379="",0,CEILING((X379/$H379),1)*$H379),"")</f>
        <v>75</v>
      </c>
      <c r="Z379" s="36">
        <f>IFERROR(IF(Y379=0,"",ROUNDUP(Y379/H379,0)*0.02175),"")</f>
        <v>0.10874999999999999</v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76.367999999999995</v>
      </c>
      <c r="BN379" s="64">
        <f t="shared" ref="BN379:BN388" si="59">IFERROR(Y379*I379/H379,"0")</f>
        <v>77.400000000000006</v>
      </c>
      <c r="BO379" s="64">
        <f t="shared" ref="BO379:BO388" si="60">IFERROR(1/J379*(X379/H379),"0")</f>
        <v>0.10277777777777777</v>
      </c>
      <c r="BP379" s="64">
        <f t="shared" ref="BP379:BP388" si="61">IFERROR(1/J379*(Y379/H379),"0")</f>
        <v>0.10416666666666666</v>
      </c>
    </row>
    <row r="380" spans="1:68" ht="27" customHeight="1" x14ac:dyDescent="0.25">
      <c r="A380" s="54" t="s">
        <v>593</v>
      </c>
      <c r="B380" s="54" t="s">
        <v>596</v>
      </c>
      <c r="C380" s="31">
        <v>4301011946</v>
      </c>
      <c r="D380" s="691">
        <v>4680115884847</v>
      </c>
      <c r="E380" s="69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691">
        <v>4680115884854</v>
      </c>
      <c r="E381" s="69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68</v>
      </c>
      <c r="X381" s="687">
        <v>178</v>
      </c>
      <c r="Y381" s="688">
        <f t="shared" si="57"/>
        <v>180</v>
      </c>
      <c r="Z381" s="36">
        <f>IFERROR(IF(Y381=0,"",ROUNDUP(Y381/H381,0)*0.02175),"")</f>
        <v>0.26100000000000001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183.696</v>
      </c>
      <c r="BN381" s="64">
        <f t="shared" si="59"/>
        <v>185.76000000000002</v>
      </c>
      <c r="BO381" s="64">
        <f t="shared" si="60"/>
        <v>0.24722222222222223</v>
      </c>
      <c r="BP381" s="64">
        <f t="shared" si="61"/>
        <v>0.25</v>
      </c>
    </row>
    <row r="382" spans="1:68" ht="27" customHeight="1" x14ac:dyDescent="0.25">
      <c r="A382" s="54" t="s">
        <v>598</v>
      </c>
      <c r="B382" s="54" t="s">
        <v>601</v>
      </c>
      <c r="C382" s="31">
        <v>4301011947</v>
      </c>
      <c r="D382" s="691">
        <v>4680115884854</v>
      </c>
      <c r="E382" s="69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4301011832</v>
      </c>
      <c r="D383" s="691">
        <v>4607091383997</v>
      </c>
      <c r="E383" s="69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694"/>
      <c r="R383" s="694"/>
      <c r="S383" s="694"/>
      <c r="T383" s="695"/>
      <c r="U383" s="34"/>
      <c r="V383" s="34"/>
      <c r="W383" s="35" t="s">
        <v>68</v>
      </c>
      <c r="X383" s="687">
        <v>100</v>
      </c>
      <c r="Y383" s="688">
        <f t="shared" si="57"/>
        <v>105</v>
      </c>
      <c r="Z383" s="36">
        <f>IFERROR(IF(Y383=0,"",ROUNDUP(Y383/H383,0)*0.02175),"")</f>
        <v>0.15225</v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103.2</v>
      </c>
      <c r="BN383" s="64">
        <f t="shared" si="59"/>
        <v>108.36</v>
      </c>
      <c r="BO383" s="64">
        <f t="shared" si="60"/>
        <v>0.1388888888888889</v>
      </c>
      <c r="BP383" s="64">
        <f t="shared" si="61"/>
        <v>0.14583333333333331</v>
      </c>
    </row>
    <row r="384" spans="1:68" ht="37.5" customHeight="1" x14ac:dyDescent="0.25">
      <c r="A384" s="54" t="s">
        <v>605</v>
      </c>
      <c r="B384" s="54" t="s">
        <v>606</v>
      </c>
      <c r="C384" s="31">
        <v>4301011867</v>
      </c>
      <c r="D384" s="691">
        <v>4680115884830</v>
      </c>
      <c r="E384" s="69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68</v>
      </c>
      <c r="X384" s="687">
        <v>0</v>
      </c>
      <c r="Y384" s="688">
        <f t="shared" si="57"/>
        <v>0</v>
      </c>
      <c r="Z384" s="36" t="str">
        <f>IFERROR(IF(Y384=0,"",ROUNDUP(Y384/H384,0)*0.02175),"")</f>
        <v/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605</v>
      </c>
      <c r="B385" s="54" t="s">
        <v>608</v>
      </c>
      <c r="C385" s="31">
        <v>4301011943</v>
      </c>
      <c r="D385" s="691">
        <v>4680115884830</v>
      </c>
      <c r="E385" s="69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694"/>
      <c r="R385" s="694"/>
      <c r="S385" s="694"/>
      <c r="T385" s="695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609</v>
      </c>
      <c r="B386" s="54" t="s">
        <v>610</v>
      </c>
      <c r="C386" s="31">
        <v>4301011433</v>
      </c>
      <c r="D386" s="691">
        <v>4680115882638</v>
      </c>
      <c r="E386" s="69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612</v>
      </c>
      <c r="B387" s="54" t="s">
        <v>613</v>
      </c>
      <c r="C387" s="31">
        <v>4301011952</v>
      </c>
      <c r="D387" s="691">
        <v>4680115884922</v>
      </c>
      <c r="E387" s="69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614</v>
      </c>
      <c r="B388" s="54" t="s">
        <v>615</v>
      </c>
      <c r="C388" s="31">
        <v>4301011868</v>
      </c>
      <c r="D388" s="691">
        <v>4680115884861</v>
      </c>
      <c r="E388" s="69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701"/>
      <c r="C389" s="701"/>
      <c r="D389" s="701"/>
      <c r="E389" s="701"/>
      <c r="F389" s="701"/>
      <c r="G389" s="701"/>
      <c r="H389" s="701"/>
      <c r="I389" s="701"/>
      <c r="J389" s="701"/>
      <c r="K389" s="701"/>
      <c r="L389" s="701"/>
      <c r="M389" s="701"/>
      <c r="N389" s="701"/>
      <c r="O389" s="711"/>
      <c r="P389" s="703" t="s">
        <v>79</v>
      </c>
      <c r="Q389" s="704"/>
      <c r="R389" s="704"/>
      <c r="S389" s="704"/>
      <c r="T389" s="704"/>
      <c r="U389" s="704"/>
      <c r="V389" s="705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23.466666666666669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24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0.52200000000000002</v>
      </c>
      <c r="AA389" s="690"/>
      <c r="AB389" s="690"/>
      <c r="AC389" s="690"/>
    </row>
    <row r="390" spans="1:68" x14ac:dyDescent="0.2">
      <c r="A390" s="701"/>
      <c r="B390" s="701"/>
      <c r="C390" s="701"/>
      <c r="D390" s="701"/>
      <c r="E390" s="701"/>
      <c r="F390" s="701"/>
      <c r="G390" s="701"/>
      <c r="H390" s="701"/>
      <c r="I390" s="701"/>
      <c r="J390" s="701"/>
      <c r="K390" s="701"/>
      <c r="L390" s="701"/>
      <c r="M390" s="701"/>
      <c r="N390" s="701"/>
      <c r="O390" s="711"/>
      <c r="P390" s="703" t="s">
        <v>79</v>
      </c>
      <c r="Q390" s="704"/>
      <c r="R390" s="704"/>
      <c r="S390" s="704"/>
      <c r="T390" s="704"/>
      <c r="U390" s="704"/>
      <c r="V390" s="705"/>
      <c r="W390" s="37" t="s">
        <v>68</v>
      </c>
      <c r="X390" s="689">
        <f>IFERROR(SUM(X379:X388),"0")</f>
        <v>352</v>
      </c>
      <c r="Y390" s="689">
        <f>IFERROR(SUM(Y379:Y388),"0")</f>
        <v>360</v>
      </c>
      <c r="Z390" s="37"/>
      <c r="AA390" s="690"/>
      <c r="AB390" s="690"/>
      <c r="AC390" s="690"/>
    </row>
    <row r="391" spans="1:68" ht="14.25" customHeight="1" x14ac:dyDescent="0.25">
      <c r="A391" s="700" t="s">
        <v>130</v>
      </c>
      <c r="B391" s="701"/>
      <c r="C391" s="701"/>
      <c r="D391" s="701"/>
      <c r="E391" s="701"/>
      <c r="F391" s="701"/>
      <c r="G391" s="701"/>
      <c r="H391" s="701"/>
      <c r="I391" s="701"/>
      <c r="J391" s="701"/>
      <c r="K391" s="701"/>
      <c r="L391" s="701"/>
      <c r="M391" s="701"/>
      <c r="N391" s="701"/>
      <c r="O391" s="701"/>
      <c r="P391" s="701"/>
      <c r="Q391" s="701"/>
      <c r="R391" s="701"/>
      <c r="S391" s="701"/>
      <c r="T391" s="701"/>
      <c r="U391" s="701"/>
      <c r="V391" s="701"/>
      <c r="W391" s="701"/>
      <c r="X391" s="701"/>
      <c r="Y391" s="701"/>
      <c r="Z391" s="701"/>
      <c r="AA391" s="681"/>
      <c r="AB391" s="681"/>
      <c r="AC391" s="681"/>
    </row>
    <row r="392" spans="1:68" ht="27" customHeight="1" x14ac:dyDescent="0.25">
      <c r="A392" s="54" t="s">
        <v>616</v>
      </c>
      <c r="B392" s="54" t="s">
        <v>617</v>
      </c>
      <c r="C392" s="31">
        <v>4301020178</v>
      </c>
      <c r="D392" s="691">
        <v>4607091383980</v>
      </c>
      <c r="E392" s="69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68</v>
      </c>
      <c r="X392" s="687">
        <v>0</v>
      </c>
      <c r="Y392" s="68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619</v>
      </c>
      <c r="B393" s="54" t="s">
        <v>620</v>
      </c>
      <c r="C393" s="31">
        <v>4301020179</v>
      </c>
      <c r="D393" s="691">
        <v>4607091384178</v>
      </c>
      <c r="E393" s="69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701"/>
      <c r="C394" s="701"/>
      <c r="D394" s="701"/>
      <c r="E394" s="701"/>
      <c r="F394" s="701"/>
      <c r="G394" s="701"/>
      <c r="H394" s="701"/>
      <c r="I394" s="701"/>
      <c r="J394" s="701"/>
      <c r="K394" s="701"/>
      <c r="L394" s="701"/>
      <c r="M394" s="701"/>
      <c r="N394" s="701"/>
      <c r="O394" s="711"/>
      <c r="P394" s="703" t="s">
        <v>79</v>
      </c>
      <c r="Q394" s="704"/>
      <c r="R394" s="704"/>
      <c r="S394" s="704"/>
      <c r="T394" s="704"/>
      <c r="U394" s="704"/>
      <c r="V394" s="705"/>
      <c r="W394" s="37" t="s">
        <v>80</v>
      </c>
      <c r="X394" s="689">
        <f>IFERROR(X392/H392,"0")+IFERROR(X393/H393,"0")</f>
        <v>0</v>
      </c>
      <c r="Y394" s="689">
        <f>IFERROR(Y392/H392,"0")+IFERROR(Y393/H393,"0")</f>
        <v>0</v>
      </c>
      <c r="Z394" s="689">
        <f>IFERROR(IF(Z392="",0,Z392),"0")+IFERROR(IF(Z393="",0,Z393),"0")</f>
        <v>0</v>
      </c>
      <c r="AA394" s="690"/>
      <c r="AB394" s="690"/>
      <c r="AC394" s="690"/>
    </row>
    <row r="395" spans="1:68" x14ac:dyDescent="0.2">
      <c r="A395" s="701"/>
      <c r="B395" s="701"/>
      <c r="C395" s="701"/>
      <c r="D395" s="701"/>
      <c r="E395" s="701"/>
      <c r="F395" s="701"/>
      <c r="G395" s="701"/>
      <c r="H395" s="701"/>
      <c r="I395" s="701"/>
      <c r="J395" s="701"/>
      <c r="K395" s="701"/>
      <c r="L395" s="701"/>
      <c r="M395" s="701"/>
      <c r="N395" s="701"/>
      <c r="O395" s="711"/>
      <c r="P395" s="703" t="s">
        <v>79</v>
      </c>
      <c r="Q395" s="704"/>
      <c r="R395" s="704"/>
      <c r="S395" s="704"/>
      <c r="T395" s="704"/>
      <c r="U395" s="704"/>
      <c r="V395" s="705"/>
      <c r="W395" s="37" t="s">
        <v>68</v>
      </c>
      <c r="X395" s="689">
        <f>IFERROR(SUM(X392:X393),"0")</f>
        <v>0</v>
      </c>
      <c r="Y395" s="689">
        <f>IFERROR(SUM(Y392:Y393),"0")</f>
        <v>0</v>
      </c>
      <c r="Z395" s="37"/>
      <c r="AA395" s="690"/>
      <c r="AB395" s="690"/>
      <c r="AC395" s="690"/>
    </row>
    <row r="396" spans="1:68" ht="14.25" customHeight="1" x14ac:dyDescent="0.25">
      <c r="A396" s="700" t="s">
        <v>63</v>
      </c>
      <c r="B396" s="701"/>
      <c r="C396" s="701"/>
      <c r="D396" s="701"/>
      <c r="E396" s="701"/>
      <c r="F396" s="701"/>
      <c r="G396" s="701"/>
      <c r="H396" s="701"/>
      <c r="I396" s="701"/>
      <c r="J396" s="701"/>
      <c r="K396" s="701"/>
      <c r="L396" s="701"/>
      <c r="M396" s="701"/>
      <c r="N396" s="701"/>
      <c r="O396" s="701"/>
      <c r="P396" s="701"/>
      <c r="Q396" s="701"/>
      <c r="R396" s="701"/>
      <c r="S396" s="701"/>
      <c r="T396" s="701"/>
      <c r="U396" s="701"/>
      <c r="V396" s="701"/>
      <c r="W396" s="701"/>
      <c r="X396" s="701"/>
      <c r="Y396" s="701"/>
      <c r="Z396" s="701"/>
      <c r="AA396" s="681"/>
      <c r="AB396" s="681"/>
      <c r="AC396" s="681"/>
    </row>
    <row r="397" spans="1:68" ht="27" customHeight="1" x14ac:dyDescent="0.25">
      <c r="A397" s="54" t="s">
        <v>621</v>
      </c>
      <c r="B397" s="54" t="s">
        <v>622</v>
      </c>
      <c r="C397" s="31">
        <v>4301051903</v>
      </c>
      <c r="D397" s="691">
        <v>4607091383928</v>
      </c>
      <c r="E397" s="69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58" t="s">
        <v>623</v>
      </c>
      <c r="Q397" s="694"/>
      <c r="R397" s="694"/>
      <c r="S397" s="694"/>
      <c r="T397" s="695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625</v>
      </c>
      <c r="B398" s="54" t="s">
        <v>626</v>
      </c>
      <c r="C398" s="31">
        <v>4301051897</v>
      </c>
      <c r="D398" s="691">
        <v>4607091384260</v>
      </c>
      <c r="E398" s="69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72" t="s">
        <v>627</v>
      </c>
      <c r="Q398" s="694"/>
      <c r="R398" s="694"/>
      <c r="S398" s="694"/>
      <c r="T398" s="695"/>
      <c r="U398" s="34"/>
      <c r="V398" s="34"/>
      <c r="W398" s="35" t="s">
        <v>68</v>
      </c>
      <c r="X398" s="687">
        <v>6</v>
      </c>
      <c r="Y398" s="688">
        <f>IFERROR(IF(X398="",0,CEILING((X398/$H398),1)*$H398),"")</f>
        <v>9</v>
      </c>
      <c r="Z398" s="36">
        <f>IFERROR(IF(Y398=0,"",ROUNDUP(Y398/H398,0)*0.01898),"")</f>
        <v>1.898E-2</v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6.3460000000000001</v>
      </c>
      <c r="BN398" s="64">
        <f>IFERROR(Y398*I398/H398,"0")</f>
        <v>9.5190000000000001</v>
      </c>
      <c r="BO398" s="64">
        <f>IFERROR(1/J398*(X398/H398),"0")</f>
        <v>1.0416666666666666E-2</v>
      </c>
      <c r="BP398" s="64">
        <f>IFERROR(1/J398*(Y398/H398),"0")</f>
        <v>1.5625E-2</v>
      </c>
    </row>
    <row r="399" spans="1:68" x14ac:dyDescent="0.2">
      <c r="A399" s="710"/>
      <c r="B399" s="701"/>
      <c r="C399" s="701"/>
      <c r="D399" s="701"/>
      <c r="E399" s="701"/>
      <c r="F399" s="701"/>
      <c r="G399" s="701"/>
      <c r="H399" s="701"/>
      <c r="I399" s="701"/>
      <c r="J399" s="701"/>
      <c r="K399" s="701"/>
      <c r="L399" s="701"/>
      <c r="M399" s="701"/>
      <c r="N399" s="701"/>
      <c r="O399" s="711"/>
      <c r="P399" s="703" t="s">
        <v>79</v>
      </c>
      <c r="Q399" s="704"/>
      <c r="R399" s="704"/>
      <c r="S399" s="704"/>
      <c r="T399" s="704"/>
      <c r="U399" s="704"/>
      <c r="V399" s="705"/>
      <c r="W399" s="37" t="s">
        <v>80</v>
      </c>
      <c r="X399" s="689">
        <f>IFERROR(X397/H397,"0")+IFERROR(X398/H398,"0")</f>
        <v>0.66666666666666663</v>
      </c>
      <c r="Y399" s="689">
        <f>IFERROR(Y397/H397,"0")+IFERROR(Y398/H398,"0")</f>
        <v>1</v>
      </c>
      <c r="Z399" s="689">
        <f>IFERROR(IF(Z397="",0,Z397),"0")+IFERROR(IF(Z398="",0,Z398),"0")</f>
        <v>1.898E-2</v>
      </c>
      <c r="AA399" s="690"/>
      <c r="AB399" s="690"/>
      <c r="AC399" s="690"/>
    </row>
    <row r="400" spans="1:68" x14ac:dyDescent="0.2">
      <c r="A400" s="701"/>
      <c r="B400" s="701"/>
      <c r="C400" s="701"/>
      <c r="D400" s="701"/>
      <c r="E400" s="701"/>
      <c r="F400" s="701"/>
      <c r="G400" s="701"/>
      <c r="H400" s="701"/>
      <c r="I400" s="701"/>
      <c r="J400" s="701"/>
      <c r="K400" s="701"/>
      <c r="L400" s="701"/>
      <c r="M400" s="701"/>
      <c r="N400" s="701"/>
      <c r="O400" s="711"/>
      <c r="P400" s="703" t="s">
        <v>79</v>
      </c>
      <c r="Q400" s="704"/>
      <c r="R400" s="704"/>
      <c r="S400" s="704"/>
      <c r="T400" s="704"/>
      <c r="U400" s="704"/>
      <c r="V400" s="705"/>
      <c r="W400" s="37" t="s">
        <v>68</v>
      </c>
      <c r="X400" s="689">
        <f>IFERROR(SUM(X397:X398),"0")</f>
        <v>6</v>
      </c>
      <c r="Y400" s="689">
        <f>IFERROR(SUM(Y397:Y398),"0")</f>
        <v>9</v>
      </c>
      <c r="Z400" s="37"/>
      <c r="AA400" s="690"/>
      <c r="AB400" s="690"/>
      <c r="AC400" s="690"/>
    </row>
    <row r="401" spans="1:68" ht="14.25" customHeight="1" x14ac:dyDescent="0.25">
      <c r="A401" s="700" t="s">
        <v>167</v>
      </c>
      <c r="B401" s="701"/>
      <c r="C401" s="701"/>
      <c r="D401" s="701"/>
      <c r="E401" s="701"/>
      <c r="F401" s="701"/>
      <c r="G401" s="701"/>
      <c r="H401" s="701"/>
      <c r="I401" s="701"/>
      <c r="J401" s="701"/>
      <c r="K401" s="701"/>
      <c r="L401" s="701"/>
      <c r="M401" s="701"/>
      <c r="N401" s="701"/>
      <c r="O401" s="701"/>
      <c r="P401" s="701"/>
      <c r="Q401" s="701"/>
      <c r="R401" s="701"/>
      <c r="S401" s="701"/>
      <c r="T401" s="701"/>
      <c r="U401" s="701"/>
      <c r="V401" s="701"/>
      <c r="W401" s="701"/>
      <c r="X401" s="701"/>
      <c r="Y401" s="701"/>
      <c r="Z401" s="701"/>
      <c r="AA401" s="681"/>
      <c r="AB401" s="681"/>
      <c r="AC401" s="681"/>
    </row>
    <row r="402" spans="1:68" ht="27" customHeight="1" x14ac:dyDescent="0.25">
      <c r="A402" s="54" t="s">
        <v>629</v>
      </c>
      <c r="B402" s="54" t="s">
        <v>630</v>
      </c>
      <c r="C402" s="31">
        <v>4301060439</v>
      </c>
      <c r="D402" s="691">
        <v>4607091384673</v>
      </c>
      <c r="E402" s="69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1" t="s">
        <v>631</v>
      </c>
      <c r="Q402" s="694"/>
      <c r="R402" s="694"/>
      <c r="S402" s="694"/>
      <c r="T402" s="695"/>
      <c r="U402" s="34"/>
      <c r="V402" s="34"/>
      <c r="W402" s="35" t="s">
        <v>68</v>
      </c>
      <c r="X402" s="687">
        <v>26</v>
      </c>
      <c r="Y402" s="688">
        <f>IFERROR(IF(X402="",0,CEILING((X402/$H402),1)*$H402),"")</f>
        <v>27</v>
      </c>
      <c r="Z402" s="36">
        <f>IFERROR(IF(Y402=0,"",ROUNDUP(Y402/H402,0)*0.01898),"")</f>
        <v>5.6940000000000004E-2</v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27.499333333333333</v>
      </c>
      <c r="BN402" s="64">
        <f>IFERROR(Y402*I402/H402,"0")</f>
        <v>28.556999999999999</v>
      </c>
      <c r="BO402" s="64">
        <f>IFERROR(1/J402*(X402/H402),"0")</f>
        <v>4.5138888888888888E-2</v>
      </c>
      <c r="BP402" s="64">
        <f>IFERROR(1/J402*(Y402/H402),"0")</f>
        <v>4.6875E-2</v>
      </c>
    </row>
    <row r="403" spans="1:68" x14ac:dyDescent="0.2">
      <c r="A403" s="710"/>
      <c r="B403" s="701"/>
      <c r="C403" s="701"/>
      <c r="D403" s="701"/>
      <c r="E403" s="701"/>
      <c r="F403" s="701"/>
      <c r="G403" s="701"/>
      <c r="H403" s="701"/>
      <c r="I403" s="701"/>
      <c r="J403" s="701"/>
      <c r="K403" s="701"/>
      <c r="L403" s="701"/>
      <c r="M403" s="701"/>
      <c r="N403" s="701"/>
      <c r="O403" s="711"/>
      <c r="P403" s="703" t="s">
        <v>79</v>
      </c>
      <c r="Q403" s="704"/>
      <c r="R403" s="704"/>
      <c r="S403" s="704"/>
      <c r="T403" s="704"/>
      <c r="U403" s="704"/>
      <c r="V403" s="705"/>
      <c r="W403" s="37" t="s">
        <v>80</v>
      </c>
      <c r="X403" s="689">
        <f>IFERROR(X402/H402,"0")</f>
        <v>2.8888888888888888</v>
      </c>
      <c r="Y403" s="689">
        <f>IFERROR(Y402/H402,"0")</f>
        <v>3</v>
      </c>
      <c r="Z403" s="689">
        <f>IFERROR(IF(Z402="",0,Z402),"0")</f>
        <v>5.6940000000000004E-2</v>
      </c>
      <c r="AA403" s="690"/>
      <c r="AB403" s="690"/>
      <c r="AC403" s="690"/>
    </row>
    <row r="404" spans="1:68" x14ac:dyDescent="0.2">
      <c r="A404" s="701"/>
      <c r="B404" s="701"/>
      <c r="C404" s="701"/>
      <c r="D404" s="701"/>
      <c r="E404" s="701"/>
      <c r="F404" s="701"/>
      <c r="G404" s="701"/>
      <c r="H404" s="701"/>
      <c r="I404" s="701"/>
      <c r="J404" s="701"/>
      <c r="K404" s="701"/>
      <c r="L404" s="701"/>
      <c r="M404" s="701"/>
      <c r="N404" s="701"/>
      <c r="O404" s="711"/>
      <c r="P404" s="703" t="s">
        <v>79</v>
      </c>
      <c r="Q404" s="704"/>
      <c r="R404" s="704"/>
      <c r="S404" s="704"/>
      <c r="T404" s="704"/>
      <c r="U404" s="704"/>
      <c r="V404" s="705"/>
      <c r="W404" s="37" t="s">
        <v>68</v>
      </c>
      <c r="X404" s="689">
        <f>IFERROR(SUM(X402:X402),"0")</f>
        <v>26</v>
      </c>
      <c r="Y404" s="689">
        <f>IFERROR(SUM(Y402:Y402),"0")</f>
        <v>27</v>
      </c>
      <c r="Z404" s="37"/>
      <c r="AA404" s="690"/>
      <c r="AB404" s="690"/>
      <c r="AC404" s="690"/>
    </row>
    <row r="405" spans="1:68" ht="16.5" customHeight="1" x14ac:dyDescent="0.25">
      <c r="A405" s="718" t="s">
        <v>633</v>
      </c>
      <c r="B405" s="701"/>
      <c r="C405" s="701"/>
      <c r="D405" s="701"/>
      <c r="E405" s="701"/>
      <c r="F405" s="701"/>
      <c r="G405" s="701"/>
      <c r="H405" s="701"/>
      <c r="I405" s="701"/>
      <c r="J405" s="701"/>
      <c r="K405" s="701"/>
      <c r="L405" s="701"/>
      <c r="M405" s="701"/>
      <c r="N405" s="701"/>
      <c r="O405" s="701"/>
      <c r="P405" s="701"/>
      <c r="Q405" s="701"/>
      <c r="R405" s="701"/>
      <c r="S405" s="701"/>
      <c r="T405" s="701"/>
      <c r="U405" s="701"/>
      <c r="V405" s="701"/>
      <c r="W405" s="701"/>
      <c r="X405" s="701"/>
      <c r="Y405" s="701"/>
      <c r="Z405" s="701"/>
      <c r="AA405" s="682"/>
      <c r="AB405" s="682"/>
      <c r="AC405" s="682"/>
    </row>
    <row r="406" spans="1:68" ht="14.25" customHeight="1" x14ac:dyDescent="0.25">
      <c r="A406" s="700" t="s">
        <v>89</v>
      </c>
      <c r="B406" s="701"/>
      <c r="C406" s="701"/>
      <c r="D406" s="701"/>
      <c r="E406" s="701"/>
      <c r="F406" s="701"/>
      <c r="G406" s="701"/>
      <c r="H406" s="701"/>
      <c r="I406" s="701"/>
      <c r="J406" s="701"/>
      <c r="K406" s="701"/>
      <c r="L406" s="701"/>
      <c r="M406" s="701"/>
      <c r="N406" s="701"/>
      <c r="O406" s="701"/>
      <c r="P406" s="701"/>
      <c r="Q406" s="701"/>
      <c r="R406" s="701"/>
      <c r="S406" s="701"/>
      <c r="T406" s="701"/>
      <c r="U406" s="701"/>
      <c r="V406" s="701"/>
      <c r="W406" s="701"/>
      <c r="X406" s="701"/>
      <c r="Y406" s="701"/>
      <c r="Z406" s="701"/>
      <c r="AA406" s="681"/>
      <c r="AB406" s="681"/>
      <c r="AC406" s="681"/>
    </row>
    <row r="407" spans="1:68" ht="27" customHeight="1" x14ac:dyDescent="0.25">
      <c r="A407" s="54" t="s">
        <v>634</v>
      </c>
      <c r="B407" s="54" t="s">
        <v>635</v>
      </c>
      <c r="C407" s="31">
        <v>4301011483</v>
      </c>
      <c r="D407" s="691">
        <v>4680115881907</v>
      </c>
      <c r="E407" s="69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customHeight="1" x14ac:dyDescent="0.25">
      <c r="A408" s="54" t="s">
        <v>634</v>
      </c>
      <c r="B408" s="54" t="s">
        <v>637</v>
      </c>
      <c r="C408" s="31">
        <v>4301011873</v>
      </c>
      <c r="D408" s="691">
        <v>4680115881907</v>
      </c>
      <c r="E408" s="69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639</v>
      </c>
      <c r="B409" s="54" t="s">
        <v>640</v>
      </c>
      <c r="C409" s="31">
        <v>4301011312</v>
      </c>
      <c r="D409" s="691">
        <v>4607091384192</v>
      </c>
      <c r="E409" s="69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694"/>
      <c r="R409" s="694"/>
      <c r="S409" s="694"/>
      <c r="T409" s="695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4301011874</v>
      </c>
      <c r="D410" s="691">
        <v>4680115884892</v>
      </c>
      <c r="E410" s="69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694"/>
      <c r="R410" s="694"/>
      <c r="S410" s="694"/>
      <c r="T410" s="695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4301011875</v>
      </c>
      <c r="D411" s="691">
        <v>4680115884885</v>
      </c>
      <c r="E411" s="69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647</v>
      </c>
      <c r="B412" s="54" t="s">
        <v>648</v>
      </c>
      <c r="C412" s="31">
        <v>4301011871</v>
      </c>
      <c r="D412" s="691">
        <v>4680115884908</v>
      </c>
      <c r="E412" s="69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701"/>
      <c r="C413" s="701"/>
      <c r="D413" s="701"/>
      <c r="E413" s="701"/>
      <c r="F413" s="701"/>
      <c r="G413" s="701"/>
      <c r="H413" s="701"/>
      <c r="I413" s="701"/>
      <c r="J413" s="701"/>
      <c r="K413" s="701"/>
      <c r="L413" s="701"/>
      <c r="M413" s="701"/>
      <c r="N413" s="701"/>
      <c r="O413" s="711"/>
      <c r="P413" s="703" t="s">
        <v>79</v>
      </c>
      <c r="Q413" s="704"/>
      <c r="R413" s="704"/>
      <c r="S413" s="704"/>
      <c r="T413" s="704"/>
      <c r="U413" s="704"/>
      <c r="V413" s="705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701"/>
      <c r="B414" s="701"/>
      <c r="C414" s="701"/>
      <c r="D414" s="701"/>
      <c r="E414" s="701"/>
      <c r="F414" s="701"/>
      <c r="G414" s="701"/>
      <c r="H414" s="701"/>
      <c r="I414" s="701"/>
      <c r="J414" s="701"/>
      <c r="K414" s="701"/>
      <c r="L414" s="701"/>
      <c r="M414" s="701"/>
      <c r="N414" s="701"/>
      <c r="O414" s="711"/>
      <c r="P414" s="703" t="s">
        <v>79</v>
      </c>
      <c r="Q414" s="704"/>
      <c r="R414" s="704"/>
      <c r="S414" s="704"/>
      <c r="T414" s="704"/>
      <c r="U414" s="704"/>
      <c r="V414" s="705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700" t="s">
        <v>141</v>
      </c>
      <c r="B415" s="701"/>
      <c r="C415" s="701"/>
      <c r="D415" s="701"/>
      <c r="E415" s="701"/>
      <c r="F415" s="701"/>
      <c r="G415" s="701"/>
      <c r="H415" s="701"/>
      <c r="I415" s="701"/>
      <c r="J415" s="701"/>
      <c r="K415" s="701"/>
      <c r="L415" s="701"/>
      <c r="M415" s="701"/>
      <c r="N415" s="701"/>
      <c r="O415" s="701"/>
      <c r="P415" s="701"/>
      <c r="Q415" s="701"/>
      <c r="R415" s="701"/>
      <c r="S415" s="701"/>
      <c r="T415" s="701"/>
      <c r="U415" s="701"/>
      <c r="V415" s="701"/>
      <c r="W415" s="701"/>
      <c r="X415" s="701"/>
      <c r="Y415" s="701"/>
      <c r="Z415" s="701"/>
      <c r="AA415" s="681"/>
      <c r="AB415" s="681"/>
      <c r="AC415" s="681"/>
    </row>
    <row r="416" spans="1:68" ht="27" customHeight="1" x14ac:dyDescent="0.25">
      <c r="A416" s="54" t="s">
        <v>649</v>
      </c>
      <c r="B416" s="54" t="s">
        <v>650</v>
      </c>
      <c r="C416" s="31">
        <v>4301031303</v>
      </c>
      <c r="D416" s="691">
        <v>4607091384802</v>
      </c>
      <c r="E416" s="69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68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652</v>
      </c>
      <c r="B417" s="54" t="s">
        <v>653</v>
      </c>
      <c r="C417" s="31">
        <v>4301031304</v>
      </c>
      <c r="D417" s="691">
        <v>4607091384826</v>
      </c>
      <c r="E417" s="69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701"/>
      <c r="C418" s="701"/>
      <c r="D418" s="701"/>
      <c r="E418" s="701"/>
      <c r="F418" s="701"/>
      <c r="G418" s="701"/>
      <c r="H418" s="701"/>
      <c r="I418" s="701"/>
      <c r="J418" s="701"/>
      <c r="K418" s="701"/>
      <c r="L418" s="701"/>
      <c r="M418" s="701"/>
      <c r="N418" s="701"/>
      <c r="O418" s="711"/>
      <c r="P418" s="703" t="s">
        <v>79</v>
      </c>
      <c r="Q418" s="704"/>
      <c r="R418" s="704"/>
      <c r="S418" s="704"/>
      <c r="T418" s="704"/>
      <c r="U418" s="704"/>
      <c r="V418" s="705"/>
      <c r="W418" s="37" t="s">
        <v>80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701"/>
      <c r="B419" s="701"/>
      <c r="C419" s="701"/>
      <c r="D419" s="701"/>
      <c r="E419" s="701"/>
      <c r="F419" s="701"/>
      <c r="G419" s="701"/>
      <c r="H419" s="701"/>
      <c r="I419" s="701"/>
      <c r="J419" s="701"/>
      <c r="K419" s="701"/>
      <c r="L419" s="701"/>
      <c r="M419" s="701"/>
      <c r="N419" s="701"/>
      <c r="O419" s="711"/>
      <c r="P419" s="703" t="s">
        <v>79</v>
      </c>
      <c r="Q419" s="704"/>
      <c r="R419" s="704"/>
      <c r="S419" s="704"/>
      <c r="T419" s="704"/>
      <c r="U419" s="704"/>
      <c r="V419" s="705"/>
      <c r="W419" s="37" t="s">
        <v>68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700" t="s">
        <v>63</v>
      </c>
      <c r="B420" s="701"/>
      <c r="C420" s="701"/>
      <c r="D420" s="701"/>
      <c r="E420" s="701"/>
      <c r="F420" s="701"/>
      <c r="G420" s="701"/>
      <c r="H420" s="701"/>
      <c r="I420" s="701"/>
      <c r="J420" s="701"/>
      <c r="K420" s="701"/>
      <c r="L420" s="701"/>
      <c r="M420" s="701"/>
      <c r="N420" s="701"/>
      <c r="O420" s="701"/>
      <c r="P420" s="701"/>
      <c r="Q420" s="701"/>
      <c r="R420" s="701"/>
      <c r="S420" s="701"/>
      <c r="T420" s="701"/>
      <c r="U420" s="701"/>
      <c r="V420" s="701"/>
      <c r="W420" s="701"/>
      <c r="X420" s="701"/>
      <c r="Y420" s="701"/>
      <c r="Z420" s="701"/>
      <c r="AA420" s="681"/>
      <c r="AB420" s="681"/>
      <c r="AC420" s="681"/>
    </row>
    <row r="421" spans="1:68" ht="27" customHeight="1" x14ac:dyDescent="0.25">
      <c r="A421" s="54" t="s">
        <v>654</v>
      </c>
      <c r="B421" s="54" t="s">
        <v>655</v>
      </c>
      <c r="C421" s="31">
        <v>4301051899</v>
      </c>
      <c r="D421" s="691">
        <v>4607091384246</v>
      </c>
      <c r="E421" s="69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68</v>
      </c>
      <c r="X421" s="687">
        <v>136</v>
      </c>
      <c r="Y421" s="688">
        <f>IFERROR(IF(X421="",0,CEILING((X421/$H421),1)*$H421),"")</f>
        <v>144</v>
      </c>
      <c r="Z421" s="36">
        <f>IFERROR(IF(Y421=0,"",ROUNDUP(Y421/H421,0)*0.01898),"")</f>
        <v>0.30368000000000001</v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143.84266666666667</v>
      </c>
      <c r="BN421" s="64">
        <f>IFERROR(Y421*I421/H421,"0")</f>
        <v>152.304</v>
      </c>
      <c r="BO421" s="64">
        <f>IFERROR(1/J421*(X421/H421),"0")</f>
        <v>0.2361111111111111</v>
      </c>
      <c r="BP421" s="64">
        <f>IFERROR(1/J421*(Y421/H421),"0")</f>
        <v>0.25</v>
      </c>
    </row>
    <row r="422" spans="1:68" ht="37.5" customHeight="1" x14ac:dyDescent="0.25">
      <c r="A422" s="54" t="s">
        <v>657</v>
      </c>
      <c r="B422" s="54" t="s">
        <v>658</v>
      </c>
      <c r="C422" s="31">
        <v>4301051901</v>
      </c>
      <c r="D422" s="691">
        <v>4680115881976</v>
      </c>
      <c r="E422" s="69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838" t="s">
        <v>659</v>
      </c>
      <c r="Q422" s="694"/>
      <c r="R422" s="694"/>
      <c r="S422" s="694"/>
      <c r="T422" s="695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661</v>
      </c>
      <c r="B423" s="54" t="s">
        <v>662</v>
      </c>
      <c r="C423" s="31">
        <v>4301051297</v>
      </c>
      <c r="D423" s="691">
        <v>4607091384253</v>
      </c>
      <c r="E423" s="69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694"/>
      <c r="R423" s="694"/>
      <c r="S423" s="694"/>
      <c r="T423" s="695"/>
      <c r="U423" s="34"/>
      <c r="V423" s="34"/>
      <c r="W423" s="35" t="s">
        <v>68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664</v>
      </c>
      <c r="C424" s="31">
        <v>4301051660</v>
      </c>
      <c r="D424" s="691">
        <v>4607091384253</v>
      </c>
      <c r="E424" s="69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694"/>
      <c r="R424" s="694"/>
      <c r="S424" s="694"/>
      <c r="T424" s="695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4301051444</v>
      </c>
      <c r="D425" s="691">
        <v>4680115881969</v>
      </c>
      <c r="E425" s="69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701"/>
      <c r="C426" s="701"/>
      <c r="D426" s="701"/>
      <c r="E426" s="701"/>
      <c r="F426" s="701"/>
      <c r="G426" s="701"/>
      <c r="H426" s="701"/>
      <c r="I426" s="701"/>
      <c r="J426" s="701"/>
      <c r="K426" s="701"/>
      <c r="L426" s="701"/>
      <c r="M426" s="701"/>
      <c r="N426" s="701"/>
      <c r="O426" s="711"/>
      <c r="P426" s="703" t="s">
        <v>79</v>
      </c>
      <c r="Q426" s="704"/>
      <c r="R426" s="704"/>
      <c r="S426" s="704"/>
      <c r="T426" s="704"/>
      <c r="U426" s="704"/>
      <c r="V426" s="705"/>
      <c r="W426" s="37" t="s">
        <v>80</v>
      </c>
      <c r="X426" s="689">
        <f>IFERROR(X421/H421,"0")+IFERROR(X422/H422,"0")+IFERROR(X423/H423,"0")+IFERROR(X424/H424,"0")+IFERROR(X425/H425,"0")</f>
        <v>15.111111111111111</v>
      </c>
      <c r="Y426" s="689">
        <f>IFERROR(Y421/H421,"0")+IFERROR(Y422/H422,"0")+IFERROR(Y423/H423,"0")+IFERROR(Y424/H424,"0")+IFERROR(Y425/H425,"0")</f>
        <v>16</v>
      </c>
      <c r="Z426" s="689">
        <f>IFERROR(IF(Z421="",0,Z421),"0")+IFERROR(IF(Z422="",0,Z422),"0")+IFERROR(IF(Z423="",0,Z423),"0")+IFERROR(IF(Z424="",0,Z424),"0")+IFERROR(IF(Z425="",0,Z425),"0")</f>
        <v>0.30368000000000001</v>
      </c>
      <c r="AA426" s="690"/>
      <c r="AB426" s="690"/>
      <c r="AC426" s="690"/>
    </row>
    <row r="427" spans="1:68" x14ac:dyDescent="0.2">
      <c r="A427" s="701"/>
      <c r="B427" s="701"/>
      <c r="C427" s="701"/>
      <c r="D427" s="701"/>
      <c r="E427" s="701"/>
      <c r="F427" s="701"/>
      <c r="G427" s="701"/>
      <c r="H427" s="701"/>
      <c r="I427" s="701"/>
      <c r="J427" s="701"/>
      <c r="K427" s="701"/>
      <c r="L427" s="701"/>
      <c r="M427" s="701"/>
      <c r="N427" s="701"/>
      <c r="O427" s="711"/>
      <c r="P427" s="703" t="s">
        <v>79</v>
      </c>
      <c r="Q427" s="704"/>
      <c r="R427" s="704"/>
      <c r="S427" s="704"/>
      <c r="T427" s="704"/>
      <c r="U427" s="704"/>
      <c r="V427" s="705"/>
      <c r="W427" s="37" t="s">
        <v>68</v>
      </c>
      <c r="X427" s="689">
        <f>IFERROR(SUM(X421:X425),"0")</f>
        <v>136</v>
      </c>
      <c r="Y427" s="689">
        <f>IFERROR(SUM(Y421:Y425),"0")</f>
        <v>144</v>
      </c>
      <c r="Z427" s="37"/>
      <c r="AA427" s="690"/>
      <c r="AB427" s="690"/>
      <c r="AC427" s="690"/>
    </row>
    <row r="428" spans="1:68" ht="14.25" customHeight="1" x14ac:dyDescent="0.25">
      <c r="A428" s="700" t="s">
        <v>167</v>
      </c>
      <c r="B428" s="701"/>
      <c r="C428" s="701"/>
      <c r="D428" s="701"/>
      <c r="E428" s="701"/>
      <c r="F428" s="701"/>
      <c r="G428" s="701"/>
      <c r="H428" s="701"/>
      <c r="I428" s="701"/>
      <c r="J428" s="701"/>
      <c r="K428" s="701"/>
      <c r="L428" s="701"/>
      <c r="M428" s="701"/>
      <c r="N428" s="701"/>
      <c r="O428" s="701"/>
      <c r="P428" s="701"/>
      <c r="Q428" s="701"/>
      <c r="R428" s="701"/>
      <c r="S428" s="701"/>
      <c r="T428" s="701"/>
      <c r="U428" s="701"/>
      <c r="V428" s="701"/>
      <c r="W428" s="701"/>
      <c r="X428" s="701"/>
      <c r="Y428" s="701"/>
      <c r="Z428" s="701"/>
      <c r="AA428" s="681"/>
      <c r="AB428" s="681"/>
      <c r="AC428" s="681"/>
    </row>
    <row r="429" spans="1:68" ht="27" customHeight="1" x14ac:dyDescent="0.25">
      <c r="A429" s="54" t="s">
        <v>668</v>
      </c>
      <c r="B429" s="54" t="s">
        <v>669</v>
      </c>
      <c r="C429" s="31">
        <v>4301060441</v>
      </c>
      <c r="D429" s="691">
        <v>4607091389357</v>
      </c>
      <c r="E429" s="69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02" t="s">
        <v>670</v>
      </c>
      <c r="Q429" s="694"/>
      <c r="R429" s="694"/>
      <c r="S429" s="694"/>
      <c r="T429" s="695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701"/>
      <c r="C430" s="701"/>
      <c r="D430" s="701"/>
      <c r="E430" s="701"/>
      <c r="F430" s="701"/>
      <c r="G430" s="701"/>
      <c r="H430" s="701"/>
      <c r="I430" s="701"/>
      <c r="J430" s="701"/>
      <c r="K430" s="701"/>
      <c r="L430" s="701"/>
      <c r="M430" s="701"/>
      <c r="N430" s="701"/>
      <c r="O430" s="711"/>
      <c r="P430" s="703" t="s">
        <v>79</v>
      </c>
      <c r="Q430" s="704"/>
      <c r="R430" s="704"/>
      <c r="S430" s="704"/>
      <c r="T430" s="704"/>
      <c r="U430" s="704"/>
      <c r="V430" s="705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701"/>
      <c r="B431" s="701"/>
      <c r="C431" s="701"/>
      <c r="D431" s="701"/>
      <c r="E431" s="701"/>
      <c r="F431" s="701"/>
      <c r="G431" s="701"/>
      <c r="H431" s="701"/>
      <c r="I431" s="701"/>
      <c r="J431" s="701"/>
      <c r="K431" s="701"/>
      <c r="L431" s="701"/>
      <c r="M431" s="701"/>
      <c r="N431" s="701"/>
      <c r="O431" s="711"/>
      <c r="P431" s="703" t="s">
        <v>79</v>
      </c>
      <c r="Q431" s="704"/>
      <c r="R431" s="704"/>
      <c r="S431" s="704"/>
      <c r="T431" s="704"/>
      <c r="U431" s="704"/>
      <c r="V431" s="705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673</v>
      </c>
      <c r="B433" s="701"/>
      <c r="C433" s="701"/>
      <c r="D433" s="701"/>
      <c r="E433" s="701"/>
      <c r="F433" s="701"/>
      <c r="G433" s="701"/>
      <c r="H433" s="701"/>
      <c r="I433" s="701"/>
      <c r="J433" s="701"/>
      <c r="K433" s="701"/>
      <c r="L433" s="701"/>
      <c r="M433" s="701"/>
      <c r="N433" s="701"/>
      <c r="O433" s="701"/>
      <c r="P433" s="701"/>
      <c r="Q433" s="701"/>
      <c r="R433" s="701"/>
      <c r="S433" s="701"/>
      <c r="T433" s="701"/>
      <c r="U433" s="701"/>
      <c r="V433" s="701"/>
      <c r="W433" s="701"/>
      <c r="X433" s="701"/>
      <c r="Y433" s="701"/>
      <c r="Z433" s="701"/>
      <c r="AA433" s="682"/>
      <c r="AB433" s="682"/>
      <c r="AC433" s="682"/>
    </row>
    <row r="434" spans="1:68" ht="14.25" customHeight="1" x14ac:dyDescent="0.25">
      <c r="A434" s="700" t="s">
        <v>141</v>
      </c>
      <c r="B434" s="701"/>
      <c r="C434" s="701"/>
      <c r="D434" s="701"/>
      <c r="E434" s="701"/>
      <c r="F434" s="701"/>
      <c r="G434" s="701"/>
      <c r="H434" s="701"/>
      <c r="I434" s="701"/>
      <c r="J434" s="701"/>
      <c r="K434" s="701"/>
      <c r="L434" s="701"/>
      <c r="M434" s="701"/>
      <c r="N434" s="701"/>
      <c r="O434" s="701"/>
      <c r="P434" s="701"/>
      <c r="Q434" s="701"/>
      <c r="R434" s="701"/>
      <c r="S434" s="701"/>
      <c r="T434" s="701"/>
      <c r="U434" s="701"/>
      <c r="V434" s="701"/>
      <c r="W434" s="701"/>
      <c r="X434" s="701"/>
      <c r="Y434" s="701"/>
      <c r="Z434" s="701"/>
      <c r="AA434" s="681"/>
      <c r="AB434" s="681"/>
      <c r="AC434" s="681"/>
    </row>
    <row r="435" spans="1:68" ht="27" customHeight="1" x14ac:dyDescent="0.25">
      <c r="A435" s="54" t="s">
        <v>674</v>
      </c>
      <c r="B435" s="54" t="s">
        <v>675</v>
      </c>
      <c r="C435" s="31">
        <v>4301031405</v>
      </c>
      <c r="D435" s="691">
        <v>4680115886100</v>
      </c>
      <c r="E435" s="69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7" t="s">
        <v>676</v>
      </c>
      <c r="Q435" s="694"/>
      <c r="R435" s="694"/>
      <c r="S435" s="694"/>
      <c r="T435" s="695"/>
      <c r="U435" s="34"/>
      <c r="V435" s="34"/>
      <c r="W435" s="35" t="s">
        <v>68</v>
      </c>
      <c r="X435" s="687">
        <v>9</v>
      </c>
      <c r="Y435" s="688">
        <f t="shared" ref="Y435:Y446" si="67">IFERROR(IF(X435="",0,CEILING((X435/$H435),1)*$H435),"")</f>
        <v>10.8</v>
      </c>
      <c r="Z435" s="36">
        <f>IFERROR(IF(Y435=0,"",ROUNDUP(Y435/H435,0)*0.00902),"")</f>
        <v>1.804E-2</v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9.35</v>
      </c>
      <c r="BN435" s="64">
        <f t="shared" ref="BN435:BN446" si="69">IFERROR(Y435*I435/H435,"0")</f>
        <v>11.22</v>
      </c>
      <c r="BO435" s="64">
        <f t="shared" ref="BO435:BO446" si="70">IFERROR(1/J435*(X435/H435),"0")</f>
        <v>1.2626262626262626E-2</v>
      </c>
      <c r="BP435" s="64">
        <f t="shared" ref="BP435:BP446" si="71">IFERROR(1/J435*(Y435/H435),"0")</f>
        <v>1.5151515151515152E-2</v>
      </c>
    </row>
    <row r="436" spans="1:68" ht="27" customHeight="1" x14ac:dyDescent="0.25">
      <c r="A436" s="54" t="s">
        <v>678</v>
      </c>
      <c r="B436" s="54" t="s">
        <v>679</v>
      </c>
      <c r="C436" s="31">
        <v>4301031382</v>
      </c>
      <c r="D436" s="691">
        <v>4680115886117</v>
      </c>
      <c r="E436" s="69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64" t="s">
        <v>680</v>
      </c>
      <c r="Q436" s="694"/>
      <c r="R436" s="694"/>
      <c r="S436" s="694"/>
      <c r="T436" s="695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678</v>
      </c>
      <c r="B437" s="54" t="s">
        <v>682</v>
      </c>
      <c r="C437" s="31">
        <v>4301031406</v>
      </c>
      <c r="D437" s="691">
        <v>4680115886117</v>
      </c>
      <c r="E437" s="69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699" t="s">
        <v>680</v>
      </c>
      <c r="Q437" s="694"/>
      <c r="R437" s="694"/>
      <c r="S437" s="694"/>
      <c r="T437" s="695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683</v>
      </c>
      <c r="B438" s="54" t="s">
        <v>684</v>
      </c>
      <c r="C438" s="31">
        <v>4301031402</v>
      </c>
      <c r="D438" s="691">
        <v>4680115886124</v>
      </c>
      <c r="E438" s="69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1" t="s">
        <v>685</v>
      </c>
      <c r="Q438" s="694"/>
      <c r="R438" s="694"/>
      <c r="S438" s="694"/>
      <c r="T438" s="695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687</v>
      </c>
      <c r="B439" s="54" t="s">
        <v>688</v>
      </c>
      <c r="C439" s="31">
        <v>4301031335</v>
      </c>
      <c r="D439" s="691">
        <v>4680115883147</v>
      </c>
      <c r="E439" s="69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687</v>
      </c>
      <c r="B440" s="54" t="s">
        <v>689</v>
      </c>
      <c r="C440" s="31">
        <v>4301031366</v>
      </c>
      <c r="D440" s="691">
        <v>4680115883147</v>
      </c>
      <c r="E440" s="69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06" t="s">
        <v>690</v>
      </c>
      <c r="Q440" s="694"/>
      <c r="R440" s="694"/>
      <c r="S440" s="694"/>
      <c r="T440" s="695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691</v>
      </c>
      <c r="B441" s="54" t="s">
        <v>692</v>
      </c>
      <c r="C441" s="31">
        <v>4301031362</v>
      </c>
      <c r="D441" s="691">
        <v>4607091384338</v>
      </c>
      <c r="E441" s="69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693</v>
      </c>
      <c r="B442" s="54" t="s">
        <v>694</v>
      </c>
      <c r="C442" s="31">
        <v>4301031361</v>
      </c>
      <c r="D442" s="691">
        <v>4607091389524</v>
      </c>
      <c r="E442" s="69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696</v>
      </c>
      <c r="B443" s="54" t="s">
        <v>697</v>
      </c>
      <c r="C443" s="31">
        <v>4301031337</v>
      </c>
      <c r="D443" s="691">
        <v>4680115883161</v>
      </c>
      <c r="E443" s="69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696</v>
      </c>
      <c r="B444" s="54" t="s">
        <v>699</v>
      </c>
      <c r="C444" s="31">
        <v>4301031364</v>
      </c>
      <c r="D444" s="691">
        <v>4680115883161</v>
      </c>
      <c r="E444" s="69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7" t="s">
        <v>700</v>
      </c>
      <c r="Q444" s="694"/>
      <c r="R444" s="694"/>
      <c r="S444" s="694"/>
      <c r="T444" s="695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4301031358</v>
      </c>
      <c r="D445" s="691">
        <v>4607091389531</v>
      </c>
      <c r="E445" s="69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68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704</v>
      </c>
      <c r="B446" s="54" t="s">
        <v>705</v>
      </c>
      <c r="C446" s="31">
        <v>4301031360</v>
      </c>
      <c r="D446" s="691">
        <v>4607091384345</v>
      </c>
      <c r="E446" s="69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701"/>
      <c r="C447" s="701"/>
      <c r="D447" s="701"/>
      <c r="E447" s="701"/>
      <c r="F447" s="701"/>
      <c r="G447" s="701"/>
      <c r="H447" s="701"/>
      <c r="I447" s="701"/>
      <c r="J447" s="701"/>
      <c r="K447" s="701"/>
      <c r="L447" s="701"/>
      <c r="M447" s="701"/>
      <c r="N447" s="701"/>
      <c r="O447" s="711"/>
      <c r="P447" s="703" t="s">
        <v>79</v>
      </c>
      <c r="Q447" s="704"/>
      <c r="R447" s="704"/>
      <c r="S447" s="704"/>
      <c r="T447" s="704"/>
      <c r="U447" s="704"/>
      <c r="V447" s="705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1.6666666666666665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1.804E-2</v>
      </c>
      <c r="AA447" s="690"/>
      <c r="AB447" s="690"/>
      <c r="AC447" s="690"/>
    </row>
    <row r="448" spans="1:68" x14ac:dyDescent="0.2">
      <c r="A448" s="701"/>
      <c r="B448" s="701"/>
      <c r="C448" s="701"/>
      <c r="D448" s="701"/>
      <c r="E448" s="701"/>
      <c r="F448" s="701"/>
      <c r="G448" s="701"/>
      <c r="H448" s="701"/>
      <c r="I448" s="701"/>
      <c r="J448" s="701"/>
      <c r="K448" s="701"/>
      <c r="L448" s="701"/>
      <c r="M448" s="701"/>
      <c r="N448" s="701"/>
      <c r="O448" s="711"/>
      <c r="P448" s="703" t="s">
        <v>79</v>
      </c>
      <c r="Q448" s="704"/>
      <c r="R448" s="704"/>
      <c r="S448" s="704"/>
      <c r="T448" s="704"/>
      <c r="U448" s="704"/>
      <c r="V448" s="705"/>
      <c r="W448" s="37" t="s">
        <v>68</v>
      </c>
      <c r="X448" s="689">
        <f>IFERROR(SUM(X435:X446),"0")</f>
        <v>9</v>
      </c>
      <c r="Y448" s="689">
        <f>IFERROR(SUM(Y435:Y446),"0")</f>
        <v>10.8</v>
      </c>
      <c r="Z448" s="37"/>
      <c r="AA448" s="690"/>
      <c r="AB448" s="690"/>
      <c r="AC448" s="690"/>
    </row>
    <row r="449" spans="1:68" ht="14.25" customHeight="1" x14ac:dyDescent="0.25">
      <c r="A449" s="700" t="s">
        <v>63</v>
      </c>
      <c r="B449" s="701"/>
      <c r="C449" s="701"/>
      <c r="D449" s="701"/>
      <c r="E449" s="701"/>
      <c r="F449" s="701"/>
      <c r="G449" s="701"/>
      <c r="H449" s="701"/>
      <c r="I449" s="701"/>
      <c r="J449" s="701"/>
      <c r="K449" s="701"/>
      <c r="L449" s="701"/>
      <c r="M449" s="701"/>
      <c r="N449" s="701"/>
      <c r="O449" s="701"/>
      <c r="P449" s="701"/>
      <c r="Q449" s="701"/>
      <c r="R449" s="701"/>
      <c r="S449" s="701"/>
      <c r="T449" s="701"/>
      <c r="U449" s="701"/>
      <c r="V449" s="701"/>
      <c r="W449" s="701"/>
      <c r="X449" s="701"/>
      <c r="Y449" s="701"/>
      <c r="Z449" s="701"/>
      <c r="AA449" s="681"/>
      <c r="AB449" s="681"/>
      <c r="AC449" s="681"/>
    </row>
    <row r="450" spans="1:68" ht="27" customHeight="1" x14ac:dyDescent="0.25">
      <c r="A450" s="54" t="s">
        <v>706</v>
      </c>
      <c r="B450" s="54" t="s">
        <v>707</v>
      </c>
      <c r="C450" s="31">
        <v>4301051284</v>
      </c>
      <c r="D450" s="691">
        <v>4607091384352</v>
      </c>
      <c r="E450" s="69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709</v>
      </c>
      <c r="B451" s="54" t="s">
        <v>710</v>
      </c>
      <c r="C451" s="31">
        <v>4301051431</v>
      </c>
      <c r="D451" s="691">
        <v>4607091389654</v>
      </c>
      <c r="E451" s="69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701"/>
      <c r="C452" s="701"/>
      <c r="D452" s="701"/>
      <c r="E452" s="701"/>
      <c r="F452" s="701"/>
      <c r="G452" s="701"/>
      <c r="H452" s="701"/>
      <c r="I452" s="701"/>
      <c r="J452" s="701"/>
      <c r="K452" s="701"/>
      <c r="L452" s="701"/>
      <c r="M452" s="701"/>
      <c r="N452" s="701"/>
      <c r="O452" s="711"/>
      <c r="P452" s="703" t="s">
        <v>79</v>
      </c>
      <c r="Q452" s="704"/>
      <c r="R452" s="704"/>
      <c r="S452" s="704"/>
      <c r="T452" s="704"/>
      <c r="U452" s="704"/>
      <c r="V452" s="705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701"/>
      <c r="B453" s="701"/>
      <c r="C453" s="701"/>
      <c r="D453" s="701"/>
      <c r="E453" s="701"/>
      <c r="F453" s="701"/>
      <c r="G453" s="701"/>
      <c r="H453" s="701"/>
      <c r="I453" s="701"/>
      <c r="J453" s="701"/>
      <c r="K453" s="701"/>
      <c r="L453" s="701"/>
      <c r="M453" s="701"/>
      <c r="N453" s="701"/>
      <c r="O453" s="711"/>
      <c r="P453" s="703" t="s">
        <v>79</v>
      </c>
      <c r="Q453" s="704"/>
      <c r="R453" s="704"/>
      <c r="S453" s="704"/>
      <c r="T453" s="704"/>
      <c r="U453" s="704"/>
      <c r="V453" s="705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712</v>
      </c>
      <c r="B454" s="701"/>
      <c r="C454" s="701"/>
      <c r="D454" s="701"/>
      <c r="E454" s="701"/>
      <c r="F454" s="701"/>
      <c r="G454" s="701"/>
      <c r="H454" s="701"/>
      <c r="I454" s="701"/>
      <c r="J454" s="701"/>
      <c r="K454" s="701"/>
      <c r="L454" s="701"/>
      <c r="M454" s="701"/>
      <c r="N454" s="701"/>
      <c r="O454" s="701"/>
      <c r="P454" s="701"/>
      <c r="Q454" s="701"/>
      <c r="R454" s="701"/>
      <c r="S454" s="701"/>
      <c r="T454" s="701"/>
      <c r="U454" s="701"/>
      <c r="V454" s="701"/>
      <c r="W454" s="701"/>
      <c r="X454" s="701"/>
      <c r="Y454" s="701"/>
      <c r="Z454" s="701"/>
      <c r="AA454" s="682"/>
      <c r="AB454" s="682"/>
      <c r="AC454" s="682"/>
    </row>
    <row r="455" spans="1:68" ht="14.25" customHeight="1" x14ac:dyDescent="0.25">
      <c r="A455" s="700" t="s">
        <v>130</v>
      </c>
      <c r="B455" s="701"/>
      <c r="C455" s="701"/>
      <c r="D455" s="701"/>
      <c r="E455" s="701"/>
      <c r="F455" s="701"/>
      <c r="G455" s="701"/>
      <c r="H455" s="701"/>
      <c r="I455" s="701"/>
      <c r="J455" s="701"/>
      <c r="K455" s="701"/>
      <c r="L455" s="701"/>
      <c r="M455" s="701"/>
      <c r="N455" s="701"/>
      <c r="O455" s="701"/>
      <c r="P455" s="701"/>
      <c r="Q455" s="701"/>
      <c r="R455" s="701"/>
      <c r="S455" s="701"/>
      <c r="T455" s="701"/>
      <c r="U455" s="701"/>
      <c r="V455" s="701"/>
      <c r="W455" s="701"/>
      <c r="X455" s="701"/>
      <c r="Y455" s="701"/>
      <c r="Z455" s="701"/>
      <c r="AA455" s="681"/>
      <c r="AB455" s="681"/>
      <c r="AC455" s="681"/>
    </row>
    <row r="456" spans="1:68" ht="27" customHeight="1" x14ac:dyDescent="0.25">
      <c r="A456" s="54" t="s">
        <v>713</v>
      </c>
      <c r="B456" s="54" t="s">
        <v>714</v>
      </c>
      <c r="C456" s="31">
        <v>4301020319</v>
      </c>
      <c r="D456" s="691">
        <v>4680115885240</v>
      </c>
      <c r="E456" s="69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716</v>
      </c>
      <c r="B457" s="54" t="s">
        <v>717</v>
      </c>
      <c r="C457" s="31">
        <v>4301020315</v>
      </c>
      <c r="D457" s="691">
        <v>4607091389364</v>
      </c>
      <c r="E457" s="69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701"/>
      <c r="C458" s="701"/>
      <c r="D458" s="701"/>
      <c r="E458" s="701"/>
      <c r="F458" s="701"/>
      <c r="G458" s="701"/>
      <c r="H458" s="701"/>
      <c r="I458" s="701"/>
      <c r="J458" s="701"/>
      <c r="K458" s="701"/>
      <c r="L458" s="701"/>
      <c r="M458" s="701"/>
      <c r="N458" s="701"/>
      <c r="O458" s="711"/>
      <c r="P458" s="703" t="s">
        <v>79</v>
      </c>
      <c r="Q458" s="704"/>
      <c r="R458" s="704"/>
      <c r="S458" s="704"/>
      <c r="T458" s="704"/>
      <c r="U458" s="704"/>
      <c r="V458" s="705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701"/>
      <c r="B459" s="701"/>
      <c r="C459" s="701"/>
      <c r="D459" s="701"/>
      <c r="E459" s="701"/>
      <c r="F459" s="701"/>
      <c r="G459" s="701"/>
      <c r="H459" s="701"/>
      <c r="I459" s="701"/>
      <c r="J459" s="701"/>
      <c r="K459" s="701"/>
      <c r="L459" s="701"/>
      <c r="M459" s="701"/>
      <c r="N459" s="701"/>
      <c r="O459" s="711"/>
      <c r="P459" s="703" t="s">
        <v>79</v>
      </c>
      <c r="Q459" s="704"/>
      <c r="R459" s="704"/>
      <c r="S459" s="704"/>
      <c r="T459" s="704"/>
      <c r="U459" s="704"/>
      <c r="V459" s="705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700" t="s">
        <v>141</v>
      </c>
      <c r="B460" s="701"/>
      <c r="C460" s="701"/>
      <c r="D460" s="701"/>
      <c r="E460" s="701"/>
      <c r="F460" s="701"/>
      <c r="G460" s="701"/>
      <c r="H460" s="701"/>
      <c r="I460" s="701"/>
      <c r="J460" s="701"/>
      <c r="K460" s="701"/>
      <c r="L460" s="701"/>
      <c r="M460" s="701"/>
      <c r="N460" s="701"/>
      <c r="O460" s="701"/>
      <c r="P460" s="701"/>
      <c r="Q460" s="701"/>
      <c r="R460" s="701"/>
      <c r="S460" s="701"/>
      <c r="T460" s="701"/>
      <c r="U460" s="701"/>
      <c r="V460" s="701"/>
      <c r="W460" s="701"/>
      <c r="X460" s="701"/>
      <c r="Y460" s="701"/>
      <c r="Z460" s="701"/>
      <c r="AA460" s="681"/>
      <c r="AB460" s="681"/>
      <c r="AC460" s="681"/>
    </row>
    <row r="461" spans="1:68" ht="27" customHeight="1" x14ac:dyDescent="0.25">
      <c r="A461" s="54" t="s">
        <v>719</v>
      </c>
      <c r="B461" s="54" t="s">
        <v>720</v>
      </c>
      <c r="C461" s="31">
        <v>4301031403</v>
      </c>
      <c r="D461" s="691">
        <v>4680115886094</v>
      </c>
      <c r="E461" s="69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69" t="s">
        <v>721</v>
      </c>
      <c r="Q461" s="694"/>
      <c r="R461" s="694"/>
      <c r="S461" s="694"/>
      <c r="T461" s="695"/>
      <c r="U461" s="34"/>
      <c r="V461" s="34"/>
      <c r="W461" s="35" t="s">
        <v>68</v>
      </c>
      <c r="X461" s="687">
        <v>77</v>
      </c>
      <c r="Y461" s="688">
        <f>IFERROR(IF(X461="",0,CEILING((X461/$H461),1)*$H461),"")</f>
        <v>81</v>
      </c>
      <c r="Z461" s="36">
        <f>IFERROR(IF(Y461=0,"",ROUNDUP(Y461/H461,0)*0.00902),"")</f>
        <v>0.1353</v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79.99444444444444</v>
      </c>
      <c r="BN461" s="64">
        <f>IFERROR(Y461*I461/H461,"0")</f>
        <v>84.15</v>
      </c>
      <c r="BO461" s="64">
        <f>IFERROR(1/J461*(X461/H461),"0")</f>
        <v>0.10802469135802469</v>
      </c>
      <c r="BP461" s="64">
        <f>IFERROR(1/J461*(Y461/H461),"0")</f>
        <v>0.11363636363636363</v>
      </c>
    </row>
    <row r="462" spans="1:68" ht="27" customHeight="1" x14ac:dyDescent="0.25">
      <c r="A462" s="54" t="s">
        <v>723</v>
      </c>
      <c r="B462" s="54" t="s">
        <v>724</v>
      </c>
      <c r="C462" s="31">
        <v>4301031363</v>
      </c>
      <c r="D462" s="691">
        <v>4607091389425</v>
      </c>
      <c r="E462" s="69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726</v>
      </c>
      <c r="B463" s="54" t="s">
        <v>727</v>
      </c>
      <c r="C463" s="31">
        <v>4301031373</v>
      </c>
      <c r="D463" s="691">
        <v>4680115880771</v>
      </c>
      <c r="E463" s="69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13" t="s">
        <v>728</v>
      </c>
      <c r="Q463" s="694"/>
      <c r="R463" s="694"/>
      <c r="S463" s="694"/>
      <c r="T463" s="695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730</v>
      </c>
      <c r="B464" s="54" t="s">
        <v>731</v>
      </c>
      <c r="C464" s="31">
        <v>4301031359</v>
      </c>
      <c r="D464" s="691">
        <v>4607091389500</v>
      </c>
      <c r="E464" s="69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10"/>
      <c r="B465" s="701"/>
      <c r="C465" s="701"/>
      <c r="D465" s="701"/>
      <c r="E465" s="701"/>
      <c r="F465" s="701"/>
      <c r="G465" s="701"/>
      <c r="H465" s="701"/>
      <c r="I465" s="701"/>
      <c r="J465" s="701"/>
      <c r="K465" s="701"/>
      <c r="L465" s="701"/>
      <c r="M465" s="701"/>
      <c r="N465" s="701"/>
      <c r="O465" s="711"/>
      <c r="P465" s="703" t="s">
        <v>79</v>
      </c>
      <c r="Q465" s="704"/>
      <c r="R465" s="704"/>
      <c r="S465" s="704"/>
      <c r="T465" s="704"/>
      <c r="U465" s="704"/>
      <c r="V465" s="705"/>
      <c r="W465" s="37" t="s">
        <v>80</v>
      </c>
      <c r="X465" s="689">
        <f>IFERROR(X461/H461,"0")+IFERROR(X462/H462,"0")+IFERROR(X463/H463,"0")+IFERROR(X464/H464,"0")</f>
        <v>14.259259259259258</v>
      </c>
      <c r="Y465" s="689">
        <f>IFERROR(Y461/H461,"0")+IFERROR(Y462/H462,"0")+IFERROR(Y463/H463,"0")+IFERROR(Y464/H464,"0")</f>
        <v>14.999999999999998</v>
      </c>
      <c r="Z465" s="689">
        <f>IFERROR(IF(Z461="",0,Z461),"0")+IFERROR(IF(Z462="",0,Z462),"0")+IFERROR(IF(Z463="",0,Z463),"0")+IFERROR(IF(Z464="",0,Z464),"0")</f>
        <v>0.1353</v>
      </c>
      <c r="AA465" s="690"/>
      <c r="AB465" s="690"/>
      <c r="AC465" s="690"/>
    </row>
    <row r="466" spans="1:68" x14ac:dyDescent="0.2">
      <c r="A466" s="701"/>
      <c r="B466" s="701"/>
      <c r="C466" s="701"/>
      <c r="D466" s="701"/>
      <c r="E466" s="701"/>
      <c r="F466" s="701"/>
      <c r="G466" s="701"/>
      <c r="H466" s="701"/>
      <c r="I466" s="701"/>
      <c r="J466" s="701"/>
      <c r="K466" s="701"/>
      <c r="L466" s="701"/>
      <c r="M466" s="701"/>
      <c r="N466" s="701"/>
      <c r="O466" s="711"/>
      <c r="P466" s="703" t="s">
        <v>79</v>
      </c>
      <c r="Q466" s="704"/>
      <c r="R466" s="704"/>
      <c r="S466" s="704"/>
      <c r="T466" s="704"/>
      <c r="U466" s="704"/>
      <c r="V466" s="705"/>
      <c r="W466" s="37" t="s">
        <v>68</v>
      </c>
      <c r="X466" s="689">
        <f>IFERROR(SUM(X461:X464),"0")</f>
        <v>77</v>
      </c>
      <c r="Y466" s="689">
        <f>IFERROR(SUM(Y461:Y464),"0")</f>
        <v>81</v>
      </c>
      <c r="Z466" s="37"/>
      <c r="AA466" s="690"/>
      <c r="AB466" s="690"/>
      <c r="AC466" s="690"/>
    </row>
    <row r="467" spans="1:68" ht="16.5" customHeight="1" x14ac:dyDescent="0.25">
      <c r="A467" s="718" t="s">
        <v>732</v>
      </c>
      <c r="B467" s="701"/>
      <c r="C467" s="701"/>
      <c r="D467" s="701"/>
      <c r="E467" s="701"/>
      <c r="F467" s="701"/>
      <c r="G467" s="701"/>
      <c r="H467" s="701"/>
      <c r="I467" s="701"/>
      <c r="J467" s="701"/>
      <c r="K467" s="701"/>
      <c r="L467" s="701"/>
      <c r="M467" s="701"/>
      <c r="N467" s="701"/>
      <c r="O467" s="701"/>
      <c r="P467" s="701"/>
      <c r="Q467" s="701"/>
      <c r="R467" s="701"/>
      <c r="S467" s="701"/>
      <c r="T467" s="701"/>
      <c r="U467" s="701"/>
      <c r="V467" s="701"/>
      <c r="W467" s="701"/>
      <c r="X467" s="701"/>
      <c r="Y467" s="701"/>
      <c r="Z467" s="701"/>
      <c r="AA467" s="682"/>
      <c r="AB467" s="682"/>
      <c r="AC467" s="682"/>
    </row>
    <row r="468" spans="1:68" ht="14.25" customHeight="1" x14ac:dyDescent="0.25">
      <c r="A468" s="700" t="s">
        <v>141</v>
      </c>
      <c r="B468" s="701"/>
      <c r="C468" s="701"/>
      <c r="D468" s="701"/>
      <c r="E468" s="701"/>
      <c r="F468" s="701"/>
      <c r="G468" s="701"/>
      <c r="H468" s="701"/>
      <c r="I468" s="701"/>
      <c r="J468" s="701"/>
      <c r="K468" s="701"/>
      <c r="L468" s="701"/>
      <c r="M468" s="701"/>
      <c r="N468" s="701"/>
      <c r="O468" s="701"/>
      <c r="P468" s="701"/>
      <c r="Q468" s="701"/>
      <c r="R468" s="701"/>
      <c r="S468" s="701"/>
      <c r="T468" s="701"/>
      <c r="U468" s="701"/>
      <c r="V468" s="701"/>
      <c r="W468" s="701"/>
      <c r="X468" s="701"/>
      <c r="Y468" s="701"/>
      <c r="Z468" s="701"/>
      <c r="AA468" s="681"/>
      <c r="AB468" s="681"/>
      <c r="AC468" s="681"/>
    </row>
    <row r="469" spans="1:68" ht="27" customHeight="1" x14ac:dyDescent="0.25">
      <c r="A469" s="54" t="s">
        <v>733</v>
      </c>
      <c r="B469" s="54" t="s">
        <v>734</v>
      </c>
      <c r="C469" s="31">
        <v>4301031294</v>
      </c>
      <c r="D469" s="691">
        <v>4680115885189</v>
      </c>
      <c r="E469" s="69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736</v>
      </c>
      <c r="B470" s="54" t="s">
        <v>737</v>
      </c>
      <c r="C470" s="31">
        <v>4301031347</v>
      </c>
      <c r="D470" s="691">
        <v>4680115885110</v>
      </c>
      <c r="E470" s="69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1006" t="s">
        <v>738</v>
      </c>
      <c r="Q470" s="694"/>
      <c r="R470" s="694"/>
      <c r="S470" s="694"/>
      <c r="T470" s="695"/>
      <c r="U470" s="34"/>
      <c r="V470" s="34"/>
      <c r="W470" s="35" t="s">
        <v>68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10"/>
      <c r="B471" s="701"/>
      <c r="C471" s="701"/>
      <c r="D471" s="701"/>
      <c r="E471" s="701"/>
      <c r="F471" s="701"/>
      <c r="G471" s="701"/>
      <c r="H471" s="701"/>
      <c r="I471" s="701"/>
      <c r="J471" s="701"/>
      <c r="K471" s="701"/>
      <c r="L471" s="701"/>
      <c r="M471" s="701"/>
      <c r="N471" s="701"/>
      <c r="O471" s="711"/>
      <c r="P471" s="703" t="s">
        <v>79</v>
      </c>
      <c r="Q471" s="704"/>
      <c r="R471" s="704"/>
      <c r="S471" s="704"/>
      <c r="T471" s="704"/>
      <c r="U471" s="704"/>
      <c r="V471" s="705"/>
      <c r="W471" s="37" t="s">
        <v>80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701"/>
      <c r="B472" s="701"/>
      <c r="C472" s="701"/>
      <c r="D472" s="701"/>
      <c r="E472" s="701"/>
      <c r="F472" s="701"/>
      <c r="G472" s="701"/>
      <c r="H472" s="701"/>
      <c r="I472" s="701"/>
      <c r="J472" s="701"/>
      <c r="K472" s="701"/>
      <c r="L472" s="701"/>
      <c r="M472" s="701"/>
      <c r="N472" s="701"/>
      <c r="O472" s="711"/>
      <c r="P472" s="703" t="s">
        <v>79</v>
      </c>
      <c r="Q472" s="704"/>
      <c r="R472" s="704"/>
      <c r="S472" s="704"/>
      <c r="T472" s="704"/>
      <c r="U472" s="704"/>
      <c r="V472" s="705"/>
      <c r="W472" s="37" t="s">
        <v>68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18" t="s">
        <v>740</v>
      </c>
      <c r="B473" s="701"/>
      <c r="C473" s="701"/>
      <c r="D473" s="701"/>
      <c r="E473" s="701"/>
      <c r="F473" s="701"/>
      <c r="G473" s="701"/>
      <c r="H473" s="701"/>
      <c r="I473" s="701"/>
      <c r="J473" s="701"/>
      <c r="K473" s="701"/>
      <c r="L473" s="701"/>
      <c r="M473" s="701"/>
      <c r="N473" s="701"/>
      <c r="O473" s="701"/>
      <c r="P473" s="701"/>
      <c r="Q473" s="701"/>
      <c r="R473" s="701"/>
      <c r="S473" s="701"/>
      <c r="T473" s="701"/>
      <c r="U473" s="701"/>
      <c r="V473" s="701"/>
      <c r="W473" s="701"/>
      <c r="X473" s="701"/>
      <c r="Y473" s="701"/>
      <c r="Z473" s="701"/>
      <c r="AA473" s="682"/>
      <c r="AB473" s="682"/>
      <c r="AC473" s="682"/>
    </row>
    <row r="474" spans="1:68" ht="14.25" customHeight="1" x14ac:dyDescent="0.25">
      <c r="A474" s="700" t="s">
        <v>141</v>
      </c>
      <c r="B474" s="701"/>
      <c r="C474" s="701"/>
      <c r="D474" s="701"/>
      <c r="E474" s="701"/>
      <c r="F474" s="701"/>
      <c r="G474" s="701"/>
      <c r="H474" s="701"/>
      <c r="I474" s="701"/>
      <c r="J474" s="701"/>
      <c r="K474" s="701"/>
      <c r="L474" s="701"/>
      <c r="M474" s="701"/>
      <c r="N474" s="701"/>
      <c r="O474" s="701"/>
      <c r="P474" s="701"/>
      <c r="Q474" s="701"/>
      <c r="R474" s="701"/>
      <c r="S474" s="701"/>
      <c r="T474" s="701"/>
      <c r="U474" s="701"/>
      <c r="V474" s="701"/>
      <c r="W474" s="701"/>
      <c r="X474" s="701"/>
      <c r="Y474" s="701"/>
      <c r="Z474" s="701"/>
      <c r="AA474" s="681"/>
      <c r="AB474" s="681"/>
      <c r="AC474" s="681"/>
    </row>
    <row r="475" spans="1:68" ht="27" customHeight="1" x14ac:dyDescent="0.25">
      <c r="A475" s="54" t="s">
        <v>741</v>
      </c>
      <c r="B475" s="54" t="s">
        <v>742</v>
      </c>
      <c r="C475" s="31">
        <v>4301031261</v>
      </c>
      <c r="D475" s="691">
        <v>4680115885103</v>
      </c>
      <c r="E475" s="69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701"/>
      <c r="C476" s="701"/>
      <c r="D476" s="701"/>
      <c r="E476" s="701"/>
      <c r="F476" s="701"/>
      <c r="G476" s="701"/>
      <c r="H476" s="701"/>
      <c r="I476" s="701"/>
      <c r="J476" s="701"/>
      <c r="K476" s="701"/>
      <c r="L476" s="701"/>
      <c r="M476" s="701"/>
      <c r="N476" s="701"/>
      <c r="O476" s="711"/>
      <c r="P476" s="703" t="s">
        <v>79</v>
      </c>
      <c r="Q476" s="704"/>
      <c r="R476" s="704"/>
      <c r="S476" s="704"/>
      <c r="T476" s="704"/>
      <c r="U476" s="704"/>
      <c r="V476" s="705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701"/>
      <c r="B477" s="701"/>
      <c r="C477" s="701"/>
      <c r="D477" s="701"/>
      <c r="E477" s="701"/>
      <c r="F477" s="701"/>
      <c r="G477" s="701"/>
      <c r="H477" s="701"/>
      <c r="I477" s="701"/>
      <c r="J477" s="701"/>
      <c r="K477" s="701"/>
      <c r="L477" s="701"/>
      <c r="M477" s="701"/>
      <c r="N477" s="701"/>
      <c r="O477" s="711"/>
      <c r="P477" s="703" t="s">
        <v>79</v>
      </c>
      <c r="Q477" s="704"/>
      <c r="R477" s="704"/>
      <c r="S477" s="704"/>
      <c r="T477" s="704"/>
      <c r="U477" s="704"/>
      <c r="V477" s="705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700" t="s">
        <v>167</v>
      </c>
      <c r="B478" s="701"/>
      <c r="C478" s="701"/>
      <c r="D478" s="701"/>
      <c r="E478" s="701"/>
      <c r="F478" s="701"/>
      <c r="G478" s="701"/>
      <c r="H478" s="701"/>
      <c r="I478" s="701"/>
      <c r="J478" s="701"/>
      <c r="K478" s="701"/>
      <c r="L478" s="701"/>
      <c r="M478" s="701"/>
      <c r="N478" s="701"/>
      <c r="O478" s="701"/>
      <c r="P478" s="701"/>
      <c r="Q478" s="701"/>
      <c r="R478" s="701"/>
      <c r="S478" s="701"/>
      <c r="T478" s="701"/>
      <c r="U478" s="701"/>
      <c r="V478" s="701"/>
      <c r="W478" s="701"/>
      <c r="X478" s="701"/>
      <c r="Y478" s="701"/>
      <c r="Z478" s="701"/>
      <c r="AA478" s="681"/>
      <c r="AB478" s="681"/>
      <c r="AC478" s="681"/>
    </row>
    <row r="479" spans="1:68" ht="27" customHeight="1" x14ac:dyDescent="0.25">
      <c r="A479" s="54" t="s">
        <v>744</v>
      </c>
      <c r="B479" s="54" t="s">
        <v>745</v>
      </c>
      <c r="C479" s="31">
        <v>4301060412</v>
      </c>
      <c r="D479" s="691">
        <v>4680115885509</v>
      </c>
      <c r="E479" s="69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701"/>
      <c r="C480" s="701"/>
      <c r="D480" s="701"/>
      <c r="E480" s="701"/>
      <c r="F480" s="701"/>
      <c r="G480" s="701"/>
      <c r="H480" s="701"/>
      <c r="I480" s="701"/>
      <c r="J480" s="701"/>
      <c r="K480" s="701"/>
      <c r="L480" s="701"/>
      <c r="M480" s="701"/>
      <c r="N480" s="701"/>
      <c r="O480" s="711"/>
      <c r="P480" s="703" t="s">
        <v>79</v>
      </c>
      <c r="Q480" s="704"/>
      <c r="R480" s="704"/>
      <c r="S480" s="704"/>
      <c r="T480" s="704"/>
      <c r="U480" s="704"/>
      <c r="V480" s="705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701"/>
      <c r="B481" s="701"/>
      <c r="C481" s="701"/>
      <c r="D481" s="701"/>
      <c r="E481" s="701"/>
      <c r="F481" s="701"/>
      <c r="G481" s="701"/>
      <c r="H481" s="701"/>
      <c r="I481" s="701"/>
      <c r="J481" s="701"/>
      <c r="K481" s="701"/>
      <c r="L481" s="701"/>
      <c r="M481" s="701"/>
      <c r="N481" s="701"/>
      <c r="O481" s="711"/>
      <c r="P481" s="703" t="s">
        <v>79</v>
      </c>
      <c r="Q481" s="704"/>
      <c r="R481" s="704"/>
      <c r="S481" s="704"/>
      <c r="T481" s="704"/>
      <c r="U481" s="704"/>
      <c r="V481" s="705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747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747</v>
      </c>
      <c r="B483" s="701"/>
      <c r="C483" s="701"/>
      <c r="D483" s="701"/>
      <c r="E483" s="701"/>
      <c r="F483" s="701"/>
      <c r="G483" s="701"/>
      <c r="H483" s="701"/>
      <c r="I483" s="701"/>
      <c r="J483" s="701"/>
      <c r="K483" s="701"/>
      <c r="L483" s="701"/>
      <c r="M483" s="701"/>
      <c r="N483" s="701"/>
      <c r="O483" s="701"/>
      <c r="P483" s="701"/>
      <c r="Q483" s="701"/>
      <c r="R483" s="701"/>
      <c r="S483" s="701"/>
      <c r="T483" s="701"/>
      <c r="U483" s="701"/>
      <c r="V483" s="701"/>
      <c r="W483" s="701"/>
      <c r="X483" s="701"/>
      <c r="Y483" s="701"/>
      <c r="Z483" s="701"/>
      <c r="AA483" s="682"/>
      <c r="AB483" s="682"/>
      <c r="AC483" s="682"/>
    </row>
    <row r="484" spans="1:68" ht="14.25" customHeight="1" x14ac:dyDescent="0.25">
      <c r="A484" s="700" t="s">
        <v>89</v>
      </c>
      <c r="B484" s="701"/>
      <c r="C484" s="701"/>
      <c r="D484" s="701"/>
      <c r="E484" s="701"/>
      <c r="F484" s="701"/>
      <c r="G484" s="701"/>
      <c r="H484" s="701"/>
      <c r="I484" s="701"/>
      <c r="J484" s="701"/>
      <c r="K484" s="701"/>
      <c r="L484" s="701"/>
      <c r="M484" s="701"/>
      <c r="N484" s="701"/>
      <c r="O484" s="701"/>
      <c r="P484" s="701"/>
      <c r="Q484" s="701"/>
      <c r="R484" s="701"/>
      <c r="S484" s="701"/>
      <c r="T484" s="701"/>
      <c r="U484" s="701"/>
      <c r="V484" s="701"/>
      <c r="W484" s="701"/>
      <c r="X484" s="701"/>
      <c r="Y484" s="701"/>
      <c r="Z484" s="701"/>
      <c r="AA484" s="681"/>
      <c r="AB484" s="681"/>
      <c r="AC484" s="681"/>
    </row>
    <row r="485" spans="1:68" ht="16.5" customHeight="1" x14ac:dyDescent="0.25">
      <c r="A485" s="54" t="s">
        <v>748</v>
      </c>
      <c r="B485" s="54" t="s">
        <v>749</v>
      </c>
      <c r="C485" s="31">
        <v>4301011795</v>
      </c>
      <c r="D485" s="691">
        <v>4607091389067</v>
      </c>
      <c r="E485" s="69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68</v>
      </c>
      <c r="X485" s="687">
        <v>6</v>
      </c>
      <c r="Y485" s="688">
        <f t="shared" ref="Y485:Y500" si="73">IFERROR(IF(X485="",0,CEILING((X485/$H485),1)*$H485),"")</f>
        <v>10.56</v>
      </c>
      <c r="Z485" s="36">
        <f t="shared" ref="Z485:Z490" si="74">IFERROR(IF(Y485=0,"",ROUNDUP(Y485/H485,0)*0.01196),"")</f>
        <v>2.392E-2</v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6.4090909090909083</v>
      </c>
      <c r="BN485" s="64">
        <f t="shared" ref="BN485:BN500" si="76">IFERROR(Y485*I485/H485,"0")</f>
        <v>11.28</v>
      </c>
      <c r="BO485" s="64">
        <f t="shared" ref="BO485:BO500" si="77">IFERROR(1/J485*(X485/H485),"0")</f>
        <v>1.0926573426573426E-2</v>
      </c>
      <c r="BP485" s="64">
        <f t="shared" ref="BP485:BP500" si="78">IFERROR(1/J485*(Y485/H485),"0")</f>
        <v>1.9230769230769232E-2</v>
      </c>
    </row>
    <row r="486" spans="1:68" ht="27" customHeight="1" x14ac:dyDescent="0.25">
      <c r="A486" s="54" t="s">
        <v>751</v>
      </c>
      <c r="B486" s="54" t="s">
        <v>752</v>
      </c>
      <c r="C486" s="31">
        <v>4301011961</v>
      </c>
      <c r="D486" s="691">
        <v>4680115885271</v>
      </c>
      <c r="E486" s="69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68</v>
      </c>
      <c r="X486" s="687">
        <v>13</v>
      </c>
      <c r="Y486" s="688">
        <f t="shared" si="73"/>
        <v>15.84</v>
      </c>
      <c r="Z486" s="36">
        <f t="shared" si="74"/>
        <v>3.5880000000000002E-2</v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13.886363636363635</v>
      </c>
      <c r="BN486" s="64">
        <f t="shared" si="76"/>
        <v>16.919999999999998</v>
      </c>
      <c r="BO486" s="64">
        <f t="shared" si="77"/>
        <v>2.3674242424242424E-2</v>
      </c>
      <c r="BP486" s="64">
        <f t="shared" si="78"/>
        <v>2.8846153846153848E-2</v>
      </c>
    </row>
    <row r="487" spans="1:68" ht="27" customHeight="1" x14ac:dyDescent="0.25">
      <c r="A487" s="54" t="s">
        <v>754</v>
      </c>
      <c r="B487" s="54" t="s">
        <v>755</v>
      </c>
      <c r="C487" s="31">
        <v>4301011376</v>
      </c>
      <c r="D487" s="691">
        <v>4680115885226</v>
      </c>
      <c r="E487" s="69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68</v>
      </c>
      <c r="X487" s="687">
        <v>23</v>
      </c>
      <c r="Y487" s="688">
        <f t="shared" si="73"/>
        <v>26.400000000000002</v>
      </c>
      <c r="Z487" s="36">
        <f t="shared" si="74"/>
        <v>5.9799999999999999E-2</v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24.568181818181817</v>
      </c>
      <c r="BN487" s="64">
        <f t="shared" si="76"/>
        <v>28.200000000000003</v>
      </c>
      <c r="BO487" s="64">
        <f t="shared" si="77"/>
        <v>4.1885198135198129E-2</v>
      </c>
      <c r="BP487" s="64">
        <f t="shared" si="78"/>
        <v>4.807692307692308E-2</v>
      </c>
    </row>
    <row r="488" spans="1:68" ht="16.5" customHeight="1" x14ac:dyDescent="0.25">
      <c r="A488" s="54" t="s">
        <v>757</v>
      </c>
      <c r="B488" s="54" t="s">
        <v>758</v>
      </c>
      <c r="C488" s="31">
        <v>4301011774</v>
      </c>
      <c r="D488" s="691">
        <v>4680115884502</v>
      </c>
      <c r="E488" s="69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691">
        <v>4607091389104</v>
      </c>
      <c r="E489" s="69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68</v>
      </c>
      <c r="X489" s="687">
        <v>133</v>
      </c>
      <c r="Y489" s="688">
        <f t="shared" si="73"/>
        <v>137.28</v>
      </c>
      <c r="Z489" s="36">
        <f t="shared" si="74"/>
        <v>0.31096000000000001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142.06818181818181</v>
      </c>
      <c r="BN489" s="64">
        <f t="shared" si="76"/>
        <v>146.63999999999999</v>
      </c>
      <c r="BO489" s="64">
        <f t="shared" si="77"/>
        <v>0.24220571095571095</v>
      </c>
      <c r="BP489" s="64">
        <f t="shared" si="78"/>
        <v>0.25</v>
      </c>
    </row>
    <row r="490" spans="1:68" ht="16.5" customHeight="1" x14ac:dyDescent="0.25">
      <c r="A490" s="54" t="s">
        <v>763</v>
      </c>
      <c r="B490" s="54" t="s">
        <v>764</v>
      </c>
      <c r="C490" s="31">
        <v>4301011799</v>
      </c>
      <c r="D490" s="691">
        <v>4680115884519</v>
      </c>
      <c r="E490" s="69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766</v>
      </c>
      <c r="B491" s="54" t="s">
        <v>767</v>
      </c>
      <c r="C491" s="31">
        <v>4301012125</v>
      </c>
      <c r="D491" s="691">
        <v>4680115886391</v>
      </c>
      <c r="E491" s="69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8" t="s">
        <v>768</v>
      </c>
      <c r="Q491" s="694"/>
      <c r="R491" s="694"/>
      <c r="S491" s="694"/>
      <c r="T491" s="695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4301011778</v>
      </c>
      <c r="D492" s="691">
        <v>4680115880603</v>
      </c>
      <c r="E492" s="69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68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769</v>
      </c>
      <c r="B493" s="54" t="s">
        <v>771</v>
      </c>
      <c r="C493" s="31">
        <v>4301012035</v>
      </c>
      <c r="D493" s="691">
        <v>4680115880603</v>
      </c>
      <c r="E493" s="69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772</v>
      </c>
      <c r="B494" s="54" t="s">
        <v>773</v>
      </c>
      <c r="C494" s="31">
        <v>4301012036</v>
      </c>
      <c r="D494" s="691">
        <v>4680115882782</v>
      </c>
      <c r="E494" s="69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4301012055</v>
      </c>
      <c r="D495" s="691">
        <v>4680115886469</v>
      </c>
      <c r="E495" s="69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7" t="s">
        <v>776</v>
      </c>
      <c r="Q495" s="694"/>
      <c r="R495" s="694"/>
      <c r="S495" s="694"/>
      <c r="T495" s="695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4301012050</v>
      </c>
      <c r="D496" s="691">
        <v>4680115885479</v>
      </c>
      <c r="E496" s="69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68" t="s">
        <v>779</v>
      </c>
      <c r="Q496" s="694"/>
      <c r="R496" s="694"/>
      <c r="S496" s="694"/>
      <c r="T496" s="695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781</v>
      </c>
      <c r="B497" s="54" t="s">
        <v>782</v>
      </c>
      <c r="C497" s="31">
        <v>4301011784</v>
      </c>
      <c r="D497" s="691">
        <v>4607091389982</v>
      </c>
      <c r="E497" s="69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781</v>
      </c>
      <c r="B498" s="54" t="s">
        <v>783</v>
      </c>
      <c r="C498" s="31">
        <v>4301012034</v>
      </c>
      <c r="D498" s="691">
        <v>4607091389982</v>
      </c>
      <c r="E498" s="69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784</v>
      </c>
      <c r="B499" s="54" t="s">
        <v>785</v>
      </c>
      <c r="C499" s="31">
        <v>4301012057</v>
      </c>
      <c r="D499" s="691">
        <v>4680115886483</v>
      </c>
      <c r="E499" s="69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60" t="s">
        <v>786</v>
      </c>
      <c r="Q499" s="694"/>
      <c r="R499" s="694"/>
      <c r="S499" s="694"/>
      <c r="T499" s="695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787</v>
      </c>
      <c r="B500" s="54" t="s">
        <v>788</v>
      </c>
      <c r="C500" s="31">
        <v>4301012058</v>
      </c>
      <c r="D500" s="691">
        <v>4680115886490</v>
      </c>
      <c r="E500" s="69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701"/>
      <c r="C501" s="701"/>
      <c r="D501" s="701"/>
      <c r="E501" s="701"/>
      <c r="F501" s="701"/>
      <c r="G501" s="701"/>
      <c r="H501" s="701"/>
      <c r="I501" s="701"/>
      <c r="J501" s="701"/>
      <c r="K501" s="701"/>
      <c r="L501" s="701"/>
      <c r="M501" s="701"/>
      <c r="N501" s="701"/>
      <c r="O501" s="711"/>
      <c r="P501" s="703" t="s">
        <v>79</v>
      </c>
      <c r="Q501" s="704"/>
      <c r="R501" s="704"/>
      <c r="S501" s="704"/>
      <c r="T501" s="704"/>
      <c r="U501" s="704"/>
      <c r="V501" s="705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33.143939393939391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36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0.43056000000000005</v>
      </c>
      <c r="AA501" s="690"/>
      <c r="AB501" s="690"/>
      <c r="AC501" s="690"/>
    </row>
    <row r="502" spans="1:68" x14ac:dyDescent="0.2">
      <c r="A502" s="701"/>
      <c r="B502" s="701"/>
      <c r="C502" s="701"/>
      <c r="D502" s="701"/>
      <c r="E502" s="701"/>
      <c r="F502" s="701"/>
      <c r="G502" s="701"/>
      <c r="H502" s="701"/>
      <c r="I502" s="701"/>
      <c r="J502" s="701"/>
      <c r="K502" s="701"/>
      <c r="L502" s="701"/>
      <c r="M502" s="701"/>
      <c r="N502" s="701"/>
      <c r="O502" s="711"/>
      <c r="P502" s="703" t="s">
        <v>79</v>
      </c>
      <c r="Q502" s="704"/>
      <c r="R502" s="704"/>
      <c r="S502" s="704"/>
      <c r="T502" s="704"/>
      <c r="U502" s="704"/>
      <c r="V502" s="705"/>
      <c r="W502" s="37" t="s">
        <v>68</v>
      </c>
      <c r="X502" s="689">
        <f>IFERROR(SUM(X485:X500),"0")</f>
        <v>175</v>
      </c>
      <c r="Y502" s="689">
        <f>IFERROR(SUM(Y485:Y500),"0")</f>
        <v>190.07999999999998</v>
      </c>
      <c r="Z502" s="37"/>
      <c r="AA502" s="690"/>
      <c r="AB502" s="690"/>
      <c r="AC502" s="690"/>
    </row>
    <row r="503" spans="1:68" ht="14.25" customHeight="1" x14ac:dyDescent="0.25">
      <c r="A503" s="700" t="s">
        <v>130</v>
      </c>
      <c r="B503" s="701"/>
      <c r="C503" s="701"/>
      <c r="D503" s="701"/>
      <c r="E503" s="701"/>
      <c r="F503" s="701"/>
      <c r="G503" s="701"/>
      <c r="H503" s="701"/>
      <c r="I503" s="701"/>
      <c r="J503" s="701"/>
      <c r="K503" s="701"/>
      <c r="L503" s="701"/>
      <c r="M503" s="701"/>
      <c r="N503" s="701"/>
      <c r="O503" s="701"/>
      <c r="P503" s="701"/>
      <c r="Q503" s="701"/>
      <c r="R503" s="701"/>
      <c r="S503" s="701"/>
      <c r="T503" s="701"/>
      <c r="U503" s="701"/>
      <c r="V503" s="701"/>
      <c r="W503" s="701"/>
      <c r="X503" s="701"/>
      <c r="Y503" s="701"/>
      <c r="Z503" s="701"/>
      <c r="AA503" s="681"/>
      <c r="AB503" s="681"/>
      <c r="AC503" s="681"/>
    </row>
    <row r="504" spans="1:68" ht="16.5" customHeight="1" x14ac:dyDescent="0.25">
      <c r="A504" s="54" t="s">
        <v>789</v>
      </c>
      <c r="B504" s="54" t="s">
        <v>790</v>
      </c>
      <c r="C504" s="31">
        <v>4301020222</v>
      </c>
      <c r="D504" s="691">
        <v>4607091388930</v>
      </c>
      <c r="E504" s="69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68</v>
      </c>
      <c r="X504" s="687">
        <v>74</v>
      </c>
      <c r="Y504" s="688">
        <f>IFERROR(IF(X504="",0,CEILING((X504/$H504),1)*$H504),"")</f>
        <v>79.2</v>
      </c>
      <c r="Z504" s="36">
        <f>IFERROR(IF(Y504=0,"",ROUNDUP(Y504/H504,0)*0.01196),"")</f>
        <v>0.1794</v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79.045454545454533</v>
      </c>
      <c r="BN504" s="64">
        <f>IFERROR(Y504*I504/H504,"0")</f>
        <v>84.6</v>
      </c>
      <c r="BO504" s="64">
        <f>IFERROR(1/J504*(X504/H504),"0")</f>
        <v>0.13476107226107226</v>
      </c>
      <c r="BP504" s="64">
        <f>IFERROR(1/J504*(Y504/H504),"0")</f>
        <v>0.14423076923076925</v>
      </c>
    </row>
    <row r="505" spans="1:68" ht="16.5" customHeight="1" x14ac:dyDescent="0.25">
      <c r="A505" s="54" t="s">
        <v>789</v>
      </c>
      <c r="B505" s="54" t="s">
        <v>792</v>
      </c>
      <c r="C505" s="31">
        <v>4301020334</v>
      </c>
      <c r="D505" s="691">
        <v>4607091388930</v>
      </c>
      <c r="E505" s="69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80" t="s">
        <v>793</v>
      </c>
      <c r="Q505" s="694"/>
      <c r="R505" s="694"/>
      <c r="S505" s="694"/>
      <c r="T505" s="695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795</v>
      </c>
      <c r="B506" s="54" t="s">
        <v>796</v>
      </c>
      <c r="C506" s="31">
        <v>4301020384</v>
      </c>
      <c r="D506" s="691">
        <v>4680115886407</v>
      </c>
      <c r="E506" s="69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15" t="s">
        <v>797</v>
      </c>
      <c r="Q506" s="694"/>
      <c r="R506" s="694"/>
      <c r="S506" s="694"/>
      <c r="T506" s="695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798</v>
      </c>
      <c r="B507" s="54" t="s">
        <v>799</v>
      </c>
      <c r="C507" s="31">
        <v>4301020385</v>
      </c>
      <c r="D507" s="691">
        <v>4680115880054</v>
      </c>
      <c r="E507" s="69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81" t="s">
        <v>800</v>
      </c>
      <c r="Q507" s="694"/>
      <c r="R507" s="694"/>
      <c r="S507" s="694"/>
      <c r="T507" s="695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701"/>
      <c r="C508" s="701"/>
      <c r="D508" s="701"/>
      <c r="E508" s="701"/>
      <c r="F508" s="701"/>
      <c r="G508" s="701"/>
      <c r="H508" s="701"/>
      <c r="I508" s="701"/>
      <c r="J508" s="701"/>
      <c r="K508" s="701"/>
      <c r="L508" s="701"/>
      <c r="M508" s="701"/>
      <c r="N508" s="701"/>
      <c r="O508" s="711"/>
      <c r="P508" s="703" t="s">
        <v>79</v>
      </c>
      <c r="Q508" s="704"/>
      <c r="R508" s="704"/>
      <c r="S508" s="704"/>
      <c r="T508" s="704"/>
      <c r="U508" s="704"/>
      <c r="V508" s="705"/>
      <c r="W508" s="37" t="s">
        <v>80</v>
      </c>
      <c r="X508" s="689">
        <f>IFERROR(X504/H504,"0")+IFERROR(X505/H505,"0")+IFERROR(X506/H506,"0")+IFERROR(X507/H507,"0")</f>
        <v>14.015151515151514</v>
      </c>
      <c r="Y508" s="689">
        <f>IFERROR(Y504/H504,"0")+IFERROR(Y505/H505,"0")+IFERROR(Y506/H506,"0")+IFERROR(Y507/H507,"0")</f>
        <v>15</v>
      </c>
      <c r="Z508" s="689">
        <f>IFERROR(IF(Z504="",0,Z504),"0")+IFERROR(IF(Z505="",0,Z505),"0")+IFERROR(IF(Z506="",0,Z506),"0")+IFERROR(IF(Z507="",0,Z507),"0")</f>
        <v>0.1794</v>
      </c>
      <c r="AA508" s="690"/>
      <c r="AB508" s="690"/>
      <c r="AC508" s="690"/>
    </row>
    <row r="509" spans="1:68" x14ac:dyDescent="0.2">
      <c r="A509" s="701"/>
      <c r="B509" s="701"/>
      <c r="C509" s="701"/>
      <c r="D509" s="701"/>
      <c r="E509" s="701"/>
      <c r="F509" s="701"/>
      <c r="G509" s="701"/>
      <c r="H509" s="701"/>
      <c r="I509" s="701"/>
      <c r="J509" s="701"/>
      <c r="K509" s="701"/>
      <c r="L509" s="701"/>
      <c r="M509" s="701"/>
      <c r="N509" s="701"/>
      <c r="O509" s="711"/>
      <c r="P509" s="703" t="s">
        <v>79</v>
      </c>
      <c r="Q509" s="704"/>
      <c r="R509" s="704"/>
      <c r="S509" s="704"/>
      <c r="T509" s="704"/>
      <c r="U509" s="704"/>
      <c r="V509" s="705"/>
      <c r="W509" s="37" t="s">
        <v>68</v>
      </c>
      <c r="X509" s="689">
        <f>IFERROR(SUM(X504:X507),"0")</f>
        <v>74</v>
      </c>
      <c r="Y509" s="689">
        <f>IFERROR(SUM(Y504:Y507),"0")</f>
        <v>79.2</v>
      </c>
      <c r="Z509" s="37"/>
      <c r="AA509" s="690"/>
      <c r="AB509" s="690"/>
      <c r="AC509" s="690"/>
    </row>
    <row r="510" spans="1:68" ht="14.25" customHeight="1" x14ac:dyDescent="0.25">
      <c r="A510" s="700" t="s">
        <v>141</v>
      </c>
      <c r="B510" s="701"/>
      <c r="C510" s="701"/>
      <c r="D510" s="701"/>
      <c r="E510" s="701"/>
      <c r="F510" s="701"/>
      <c r="G510" s="701"/>
      <c r="H510" s="701"/>
      <c r="I510" s="701"/>
      <c r="J510" s="701"/>
      <c r="K510" s="701"/>
      <c r="L510" s="701"/>
      <c r="M510" s="701"/>
      <c r="N510" s="701"/>
      <c r="O510" s="701"/>
      <c r="P510" s="701"/>
      <c r="Q510" s="701"/>
      <c r="R510" s="701"/>
      <c r="S510" s="701"/>
      <c r="T510" s="701"/>
      <c r="U510" s="701"/>
      <c r="V510" s="701"/>
      <c r="W510" s="701"/>
      <c r="X510" s="701"/>
      <c r="Y510" s="701"/>
      <c r="Z510" s="701"/>
      <c r="AA510" s="681"/>
      <c r="AB510" s="681"/>
      <c r="AC510" s="681"/>
    </row>
    <row r="511" spans="1:68" ht="27" customHeight="1" x14ac:dyDescent="0.25">
      <c r="A511" s="54" t="s">
        <v>801</v>
      </c>
      <c r="B511" s="54" t="s">
        <v>802</v>
      </c>
      <c r="C511" s="31">
        <v>4301031349</v>
      </c>
      <c r="D511" s="691">
        <v>4680115883116</v>
      </c>
      <c r="E511" s="69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7" t="s">
        <v>803</v>
      </c>
      <c r="Q511" s="694"/>
      <c r="R511" s="694"/>
      <c r="S511" s="694"/>
      <c r="T511" s="695"/>
      <c r="U511" s="34"/>
      <c r="V511" s="34"/>
      <c r="W511" s="35" t="s">
        <v>68</v>
      </c>
      <c r="X511" s="687">
        <v>5</v>
      </c>
      <c r="Y511" s="688">
        <f t="shared" ref="Y511:Y522" si="79">IFERROR(IF(X511="",0,CEILING((X511/$H511),1)*$H511),"")</f>
        <v>5.28</v>
      </c>
      <c r="Z511" s="36">
        <f>IFERROR(IF(Y511=0,"",ROUNDUP(Y511/H511,0)*0.01196),"")</f>
        <v>1.196E-2</v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5.3409090909090908</v>
      </c>
      <c r="BN511" s="64">
        <f t="shared" ref="BN511:BN522" si="81">IFERROR(Y511*I511/H511,"0")</f>
        <v>5.64</v>
      </c>
      <c r="BO511" s="64">
        <f t="shared" ref="BO511:BO522" si="82">IFERROR(1/J511*(X511/H511),"0")</f>
        <v>9.1054778554778559E-3</v>
      </c>
      <c r="BP511" s="64">
        <f t="shared" ref="BP511:BP522" si="83">IFERROR(1/J511*(Y511/H511),"0")</f>
        <v>9.6153846153846159E-3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691">
        <v>4680115883093</v>
      </c>
      <c r="E512" s="69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5" t="s">
        <v>807</v>
      </c>
      <c r="Q512" s="694"/>
      <c r="R512" s="694"/>
      <c r="S512" s="694"/>
      <c r="T512" s="695"/>
      <c r="U512" s="34"/>
      <c r="V512" s="34"/>
      <c r="W512" s="35" t="s">
        <v>68</v>
      </c>
      <c r="X512" s="687">
        <v>23</v>
      </c>
      <c r="Y512" s="688">
        <f t="shared" si="79"/>
        <v>26.400000000000002</v>
      </c>
      <c r="Z512" s="36">
        <f>IFERROR(IF(Y512=0,"",ROUNDUP(Y512/H512,0)*0.01196),"")</f>
        <v>5.9799999999999999E-2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24.568181818181817</v>
      </c>
      <c r="BN512" s="64">
        <f t="shared" si="81"/>
        <v>28.200000000000003</v>
      </c>
      <c r="BO512" s="64">
        <f t="shared" si="82"/>
        <v>4.1885198135198129E-2</v>
      </c>
      <c r="BP512" s="64">
        <f t="shared" si="83"/>
        <v>4.807692307692308E-2</v>
      </c>
    </row>
    <row r="513" spans="1:68" ht="27" customHeight="1" x14ac:dyDescent="0.25">
      <c r="A513" s="54" t="s">
        <v>809</v>
      </c>
      <c r="B513" s="54" t="s">
        <v>810</v>
      </c>
      <c r="C513" s="31">
        <v>4301031353</v>
      </c>
      <c r="D513" s="691">
        <v>4680115883109</v>
      </c>
      <c r="E513" s="69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4" t="s">
        <v>811</v>
      </c>
      <c r="Q513" s="694"/>
      <c r="R513" s="694"/>
      <c r="S513" s="694"/>
      <c r="T513" s="695"/>
      <c r="U513" s="34"/>
      <c r="V513" s="34"/>
      <c r="W513" s="35" t="s">
        <v>68</v>
      </c>
      <c r="X513" s="687">
        <v>21</v>
      </c>
      <c r="Y513" s="688">
        <f t="shared" si="79"/>
        <v>21.12</v>
      </c>
      <c r="Z513" s="36">
        <f>IFERROR(IF(Y513=0,"",ROUNDUP(Y513/H513,0)*0.01196),"")</f>
        <v>4.7840000000000001E-2</v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22.43181818181818</v>
      </c>
      <c r="BN513" s="64">
        <f t="shared" si="81"/>
        <v>22.56</v>
      </c>
      <c r="BO513" s="64">
        <f t="shared" si="82"/>
        <v>3.8243006993006992E-2</v>
      </c>
      <c r="BP513" s="64">
        <f t="shared" si="83"/>
        <v>3.8461538461538464E-2</v>
      </c>
    </row>
    <row r="514" spans="1:68" ht="27" customHeight="1" x14ac:dyDescent="0.25">
      <c r="A514" s="54" t="s">
        <v>813</v>
      </c>
      <c r="B514" s="54" t="s">
        <v>814</v>
      </c>
      <c r="C514" s="31">
        <v>4301031409</v>
      </c>
      <c r="D514" s="691">
        <v>4680115886438</v>
      </c>
      <c r="E514" s="69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80" t="s">
        <v>815</v>
      </c>
      <c r="Q514" s="694"/>
      <c r="R514" s="694"/>
      <c r="S514" s="694"/>
      <c r="T514" s="695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816</v>
      </c>
      <c r="B515" s="54" t="s">
        <v>817</v>
      </c>
      <c r="C515" s="31">
        <v>4301031383</v>
      </c>
      <c r="D515" s="691">
        <v>4680115882072</v>
      </c>
      <c r="E515" s="692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694"/>
      <c r="R515" s="694"/>
      <c r="S515" s="694"/>
      <c r="T515" s="695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816</v>
      </c>
      <c r="B516" s="54" t="s">
        <v>819</v>
      </c>
      <c r="C516" s="31">
        <v>4301031419</v>
      </c>
      <c r="D516" s="691">
        <v>4680115882072</v>
      </c>
      <c r="E516" s="692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884" t="s">
        <v>820</v>
      </c>
      <c r="Q516" s="694"/>
      <c r="R516" s="694"/>
      <c r="S516" s="694"/>
      <c r="T516" s="695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816</v>
      </c>
      <c r="B517" s="54" t="s">
        <v>821</v>
      </c>
      <c r="C517" s="31">
        <v>4301031351</v>
      </c>
      <c r="D517" s="691">
        <v>4680115882072</v>
      </c>
      <c r="E517" s="692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922" t="s">
        <v>822</v>
      </c>
      <c r="Q517" s="694"/>
      <c r="R517" s="694"/>
      <c r="S517" s="694"/>
      <c r="T517" s="695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823</v>
      </c>
      <c r="B518" s="54" t="s">
        <v>824</v>
      </c>
      <c r="C518" s="31">
        <v>4301031251</v>
      </c>
      <c r="D518" s="691">
        <v>4680115882102</v>
      </c>
      <c r="E518" s="692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4"/>
      <c r="R518" s="694"/>
      <c r="S518" s="694"/>
      <c r="T518" s="695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823</v>
      </c>
      <c r="B519" s="54" t="s">
        <v>826</v>
      </c>
      <c r="C519" s="31">
        <v>4301031418</v>
      </c>
      <c r="D519" s="691">
        <v>4680115882102</v>
      </c>
      <c r="E519" s="692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4" t="s">
        <v>827</v>
      </c>
      <c r="Q519" s="694"/>
      <c r="R519" s="694"/>
      <c r="S519" s="694"/>
      <c r="T519" s="695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828</v>
      </c>
      <c r="B520" s="54" t="s">
        <v>829</v>
      </c>
      <c r="C520" s="31">
        <v>4301031253</v>
      </c>
      <c r="D520" s="691">
        <v>4680115882096</v>
      </c>
      <c r="E520" s="692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4"/>
      <c r="R520" s="694"/>
      <c r="S520" s="694"/>
      <c r="T520" s="695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828</v>
      </c>
      <c r="B521" s="54" t="s">
        <v>831</v>
      </c>
      <c r="C521" s="31">
        <v>4301031384</v>
      </c>
      <c r="D521" s="691">
        <v>4680115882096</v>
      </c>
      <c r="E521" s="692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4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694"/>
      <c r="R521" s="694"/>
      <c r="S521" s="694"/>
      <c r="T521" s="695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828</v>
      </c>
      <c r="B522" s="54" t="s">
        <v>832</v>
      </c>
      <c r="C522" s="31">
        <v>4301031417</v>
      </c>
      <c r="D522" s="691">
        <v>4680115882096</v>
      </c>
      <c r="E522" s="692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60" t="s">
        <v>833</v>
      </c>
      <c r="Q522" s="694"/>
      <c r="R522" s="694"/>
      <c r="S522" s="694"/>
      <c r="T522" s="695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701"/>
      <c r="C523" s="701"/>
      <c r="D523" s="701"/>
      <c r="E523" s="701"/>
      <c r="F523" s="701"/>
      <c r="G523" s="701"/>
      <c r="H523" s="701"/>
      <c r="I523" s="701"/>
      <c r="J523" s="701"/>
      <c r="K523" s="701"/>
      <c r="L523" s="701"/>
      <c r="M523" s="701"/>
      <c r="N523" s="701"/>
      <c r="O523" s="711"/>
      <c r="P523" s="703" t="s">
        <v>79</v>
      </c>
      <c r="Q523" s="704"/>
      <c r="R523" s="704"/>
      <c r="S523" s="704"/>
      <c r="T523" s="704"/>
      <c r="U523" s="704"/>
      <c r="V523" s="705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9.2803030303030294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0.11960000000000001</v>
      </c>
      <c r="AA523" s="690"/>
      <c r="AB523" s="690"/>
      <c r="AC523" s="690"/>
    </row>
    <row r="524" spans="1:68" x14ac:dyDescent="0.2">
      <c r="A524" s="701"/>
      <c r="B524" s="701"/>
      <c r="C524" s="701"/>
      <c r="D524" s="701"/>
      <c r="E524" s="701"/>
      <c r="F524" s="701"/>
      <c r="G524" s="701"/>
      <c r="H524" s="701"/>
      <c r="I524" s="701"/>
      <c r="J524" s="701"/>
      <c r="K524" s="701"/>
      <c r="L524" s="701"/>
      <c r="M524" s="701"/>
      <c r="N524" s="701"/>
      <c r="O524" s="711"/>
      <c r="P524" s="703" t="s">
        <v>79</v>
      </c>
      <c r="Q524" s="704"/>
      <c r="R524" s="704"/>
      <c r="S524" s="704"/>
      <c r="T524" s="704"/>
      <c r="U524" s="704"/>
      <c r="V524" s="705"/>
      <c r="W524" s="37" t="s">
        <v>68</v>
      </c>
      <c r="X524" s="689">
        <f>IFERROR(SUM(X511:X522),"0")</f>
        <v>49</v>
      </c>
      <c r="Y524" s="689">
        <f>IFERROR(SUM(Y511:Y522),"0")</f>
        <v>52.800000000000004</v>
      </c>
      <c r="Z524" s="37"/>
      <c r="AA524" s="690"/>
      <c r="AB524" s="690"/>
      <c r="AC524" s="690"/>
    </row>
    <row r="525" spans="1:68" ht="14.25" customHeight="1" x14ac:dyDescent="0.25">
      <c r="A525" s="700" t="s">
        <v>63</v>
      </c>
      <c r="B525" s="701"/>
      <c r="C525" s="701"/>
      <c r="D525" s="701"/>
      <c r="E525" s="701"/>
      <c r="F525" s="701"/>
      <c r="G525" s="701"/>
      <c r="H525" s="701"/>
      <c r="I525" s="701"/>
      <c r="J525" s="701"/>
      <c r="K525" s="701"/>
      <c r="L525" s="701"/>
      <c r="M525" s="701"/>
      <c r="N525" s="701"/>
      <c r="O525" s="701"/>
      <c r="P525" s="701"/>
      <c r="Q525" s="701"/>
      <c r="R525" s="701"/>
      <c r="S525" s="701"/>
      <c r="T525" s="701"/>
      <c r="U525" s="701"/>
      <c r="V525" s="701"/>
      <c r="W525" s="701"/>
      <c r="X525" s="701"/>
      <c r="Y525" s="701"/>
      <c r="Z525" s="701"/>
      <c r="AA525" s="681"/>
      <c r="AB525" s="681"/>
      <c r="AC525" s="681"/>
    </row>
    <row r="526" spans="1:68" ht="16.5" customHeight="1" x14ac:dyDescent="0.25">
      <c r="A526" s="54" t="s">
        <v>834</v>
      </c>
      <c r="B526" s="54" t="s">
        <v>835</v>
      </c>
      <c r="C526" s="31">
        <v>4301051232</v>
      </c>
      <c r="D526" s="691">
        <v>4607091383409</v>
      </c>
      <c r="E526" s="69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837</v>
      </c>
      <c r="B527" s="54" t="s">
        <v>838</v>
      </c>
      <c r="C527" s="31">
        <v>4301051231</v>
      </c>
      <c r="D527" s="691">
        <v>4607091383416</v>
      </c>
      <c r="E527" s="69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840</v>
      </c>
      <c r="B528" s="54" t="s">
        <v>841</v>
      </c>
      <c r="C528" s="31">
        <v>4301051064</v>
      </c>
      <c r="D528" s="691">
        <v>4680115883536</v>
      </c>
      <c r="E528" s="69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701"/>
      <c r="C529" s="701"/>
      <c r="D529" s="701"/>
      <c r="E529" s="701"/>
      <c r="F529" s="701"/>
      <c r="G529" s="701"/>
      <c r="H529" s="701"/>
      <c r="I529" s="701"/>
      <c r="J529" s="701"/>
      <c r="K529" s="701"/>
      <c r="L529" s="701"/>
      <c r="M529" s="701"/>
      <c r="N529" s="701"/>
      <c r="O529" s="711"/>
      <c r="P529" s="703" t="s">
        <v>79</v>
      </c>
      <c r="Q529" s="704"/>
      <c r="R529" s="704"/>
      <c r="S529" s="704"/>
      <c r="T529" s="704"/>
      <c r="U529" s="704"/>
      <c r="V529" s="705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701"/>
      <c r="B530" s="701"/>
      <c r="C530" s="701"/>
      <c r="D530" s="701"/>
      <c r="E530" s="701"/>
      <c r="F530" s="701"/>
      <c r="G530" s="701"/>
      <c r="H530" s="701"/>
      <c r="I530" s="701"/>
      <c r="J530" s="701"/>
      <c r="K530" s="701"/>
      <c r="L530" s="701"/>
      <c r="M530" s="701"/>
      <c r="N530" s="701"/>
      <c r="O530" s="711"/>
      <c r="P530" s="703" t="s">
        <v>79</v>
      </c>
      <c r="Q530" s="704"/>
      <c r="R530" s="704"/>
      <c r="S530" s="704"/>
      <c r="T530" s="704"/>
      <c r="U530" s="704"/>
      <c r="V530" s="705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700" t="s">
        <v>167</v>
      </c>
      <c r="B531" s="701"/>
      <c r="C531" s="701"/>
      <c r="D531" s="701"/>
      <c r="E531" s="701"/>
      <c r="F531" s="701"/>
      <c r="G531" s="701"/>
      <c r="H531" s="701"/>
      <c r="I531" s="701"/>
      <c r="J531" s="701"/>
      <c r="K531" s="701"/>
      <c r="L531" s="701"/>
      <c r="M531" s="701"/>
      <c r="N531" s="701"/>
      <c r="O531" s="701"/>
      <c r="P531" s="701"/>
      <c r="Q531" s="701"/>
      <c r="R531" s="701"/>
      <c r="S531" s="701"/>
      <c r="T531" s="701"/>
      <c r="U531" s="701"/>
      <c r="V531" s="701"/>
      <c r="W531" s="701"/>
      <c r="X531" s="701"/>
      <c r="Y531" s="701"/>
      <c r="Z531" s="701"/>
      <c r="AA531" s="681"/>
      <c r="AB531" s="681"/>
      <c r="AC531" s="681"/>
    </row>
    <row r="532" spans="1:68" ht="37.5" customHeight="1" x14ac:dyDescent="0.25">
      <c r="A532" s="54" t="s">
        <v>843</v>
      </c>
      <c r="B532" s="54" t="s">
        <v>844</v>
      </c>
      <c r="C532" s="31">
        <v>4301060363</v>
      </c>
      <c r="D532" s="691">
        <v>4680115885035</v>
      </c>
      <c r="E532" s="69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846</v>
      </c>
      <c r="B533" s="54" t="s">
        <v>847</v>
      </c>
      <c r="C533" s="31">
        <v>4301060436</v>
      </c>
      <c r="D533" s="691">
        <v>4680115885936</v>
      </c>
      <c r="E533" s="69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16" t="s">
        <v>848</v>
      </c>
      <c r="Q533" s="694"/>
      <c r="R533" s="694"/>
      <c r="S533" s="694"/>
      <c r="T533" s="695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701"/>
      <c r="C534" s="701"/>
      <c r="D534" s="701"/>
      <c r="E534" s="701"/>
      <c r="F534" s="701"/>
      <c r="G534" s="701"/>
      <c r="H534" s="701"/>
      <c r="I534" s="701"/>
      <c r="J534" s="701"/>
      <c r="K534" s="701"/>
      <c r="L534" s="701"/>
      <c r="M534" s="701"/>
      <c r="N534" s="701"/>
      <c r="O534" s="711"/>
      <c r="P534" s="703" t="s">
        <v>79</v>
      </c>
      <c r="Q534" s="704"/>
      <c r="R534" s="704"/>
      <c r="S534" s="704"/>
      <c r="T534" s="704"/>
      <c r="U534" s="704"/>
      <c r="V534" s="705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701"/>
      <c r="B535" s="701"/>
      <c r="C535" s="701"/>
      <c r="D535" s="701"/>
      <c r="E535" s="701"/>
      <c r="F535" s="701"/>
      <c r="G535" s="701"/>
      <c r="H535" s="701"/>
      <c r="I535" s="701"/>
      <c r="J535" s="701"/>
      <c r="K535" s="701"/>
      <c r="L535" s="701"/>
      <c r="M535" s="701"/>
      <c r="N535" s="701"/>
      <c r="O535" s="711"/>
      <c r="P535" s="703" t="s">
        <v>79</v>
      </c>
      <c r="Q535" s="704"/>
      <c r="R535" s="704"/>
      <c r="S535" s="704"/>
      <c r="T535" s="704"/>
      <c r="U535" s="704"/>
      <c r="V535" s="705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849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849</v>
      </c>
      <c r="B537" s="701"/>
      <c r="C537" s="701"/>
      <c r="D537" s="701"/>
      <c r="E537" s="701"/>
      <c r="F537" s="701"/>
      <c r="G537" s="701"/>
      <c r="H537" s="701"/>
      <c r="I537" s="701"/>
      <c r="J537" s="701"/>
      <c r="K537" s="701"/>
      <c r="L537" s="701"/>
      <c r="M537" s="701"/>
      <c r="N537" s="701"/>
      <c r="O537" s="701"/>
      <c r="P537" s="701"/>
      <c r="Q537" s="701"/>
      <c r="R537" s="701"/>
      <c r="S537" s="701"/>
      <c r="T537" s="701"/>
      <c r="U537" s="701"/>
      <c r="V537" s="701"/>
      <c r="W537" s="701"/>
      <c r="X537" s="701"/>
      <c r="Y537" s="701"/>
      <c r="Z537" s="701"/>
      <c r="AA537" s="682"/>
      <c r="AB537" s="682"/>
      <c r="AC537" s="682"/>
    </row>
    <row r="538" spans="1:68" ht="14.25" customHeight="1" x14ac:dyDescent="0.25">
      <c r="A538" s="700" t="s">
        <v>89</v>
      </c>
      <c r="B538" s="701"/>
      <c r="C538" s="701"/>
      <c r="D538" s="701"/>
      <c r="E538" s="701"/>
      <c r="F538" s="701"/>
      <c r="G538" s="701"/>
      <c r="H538" s="701"/>
      <c r="I538" s="701"/>
      <c r="J538" s="701"/>
      <c r="K538" s="701"/>
      <c r="L538" s="701"/>
      <c r="M538" s="701"/>
      <c r="N538" s="701"/>
      <c r="O538" s="701"/>
      <c r="P538" s="701"/>
      <c r="Q538" s="701"/>
      <c r="R538" s="701"/>
      <c r="S538" s="701"/>
      <c r="T538" s="701"/>
      <c r="U538" s="701"/>
      <c r="V538" s="701"/>
      <c r="W538" s="701"/>
      <c r="X538" s="701"/>
      <c r="Y538" s="701"/>
      <c r="Z538" s="701"/>
      <c r="AA538" s="681"/>
      <c r="AB538" s="681"/>
      <c r="AC538" s="681"/>
    </row>
    <row r="539" spans="1:68" ht="27" customHeight="1" x14ac:dyDescent="0.25">
      <c r="A539" s="54" t="s">
        <v>850</v>
      </c>
      <c r="B539" s="54" t="s">
        <v>851</v>
      </c>
      <c r="C539" s="31">
        <v>4301011763</v>
      </c>
      <c r="D539" s="691">
        <v>4640242181011</v>
      </c>
      <c r="E539" s="69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67" t="s">
        <v>852</v>
      </c>
      <c r="Q539" s="694"/>
      <c r="R539" s="694"/>
      <c r="S539" s="694"/>
      <c r="T539" s="695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854</v>
      </c>
      <c r="B540" s="54" t="s">
        <v>855</v>
      </c>
      <c r="C540" s="31">
        <v>4301011585</v>
      </c>
      <c r="D540" s="691">
        <v>4640242180441</v>
      </c>
      <c r="E540" s="69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1" t="s">
        <v>856</v>
      </c>
      <c r="Q540" s="694"/>
      <c r="R540" s="694"/>
      <c r="S540" s="694"/>
      <c r="T540" s="695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858</v>
      </c>
      <c r="B541" s="54" t="s">
        <v>859</v>
      </c>
      <c r="C541" s="31">
        <v>4301011584</v>
      </c>
      <c r="D541" s="691">
        <v>4640242180564</v>
      </c>
      <c r="E541" s="69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7" t="s">
        <v>860</v>
      </c>
      <c r="Q541" s="694"/>
      <c r="R541" s="694"/>
      <c r="S541" s="694"/>
      <c r="T541" s="695"/>
      <c r="U541" s="34"/>
      <c r="V541" s="34"/>
      <c r="W541" s="35" t="s">
        <v>68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862</v>
      </c>
      <c r="B542" s="54" t="s">
        <v>863</v>
      </c>
      <c r="C542" s="31">
        <v>4301011762</v>
      </c>
      <c r="D542" s="691">
        <v>4640242180922</v>
      </c>
      <c r="E542" s="69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776" t="s">
        <v>864</v>
      </c>
      <c r="Q542" s="694"/>
      <c r="R542" s="694"/>
      <c r="S542" s="694"/>
      <c r="T542" s="695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866</v>
      </c>
      <c r="B543" s="54" t="s">
        <v>867</v>
      </c>
      <c r="C543" s="31">
        <v>4301011551</v>
      </c>
      <c r="D543" s="691">
        <v>4640242180038</v>
      </c>
      <c r="E543" s="69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885" t="s">
        <v>868</v>
      </c>
      <c r="Q543" s="694"/>
      <c r="R543" s="694"/>
      <c r="S543" s="694"/>
      <c r="T543" s="695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869</v>
      </c>
      <c r="B544" s="54" t="s">
        <v>870</v>
      </c>
      <c r="C544" s="31">
        <v>4301011765</v>
      </c>
      <c r="D544" s="691">
        <v>4640242181172</v>
      </c>
      <c r="E544" s="69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1" t="s">
        <v>871</v>
      </c>
      <c r="Q544" s="694"/>
      <c r="R544" s="694"/>
      <c r="S544" s="694"/>
      <c r="T544" s="695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701"/>
      <c r="C545" s="701"/>
      <c r="D545" s="701"/>
      <c r="E545" s="701"/>
      <c r="F545" s="701"/>
      <c r="G545" s="701"/>
      <c r="H545" s="701"/>
      <c r="I545" s="701"/>
      <c r="J545" s="701"/>
      <c r="K545" s="701"/>
      <c r="L545" s="701"/>
      <c r="M545" s="701"/>
      <c r="N545" s="701"/>
      <c r="O545" s="711"/>
      <c r="P545" s="703" t="s">
        <v>79</v>
      </c>
      <c r="Q545" s="704"/>
      <c r="R545" s="704"/>
      <c r="S545" s="704"/>
      <c r="T545" s="704"/>
      <c r="U545" s="704"/>
      <c r="V545" s="705"/>
      <c r="W545" s="37" t="s">
        <v>80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701"/>
      <c r="B546" s="701"/>
      <c r="C546" s="701"/>
      <c r="D546" s="701"/>
      <c r="E546" s="701"/>
      <c r="F546" s="701"/>
      <c r="G546" s="701"/>
      <c r="H546" s="701"/>
      <c r="I546" s="701"/>
      <c r="J546" s="701"/>
      <c r="K546" s="701"/>
      <c r="L546" s="701"/>
      <c r="M546" s="701"/>
      <c r="N546" s="701"/>
      <c r="O546" s="711"/>
      <c r="P546" s="703" t="s">
        <v>79</v>
      </c>
      <c r="Q546" s="704"/>
      <c r="R546" s="704"/>
      <c r="S546" s="704"/>
      <c r="T546" s="704"/>
      <c r="U546" s="704"/>
      <c r="V546" s="705"/>
      <c r="W546" s="37" t="s">
        <v>68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700" t="s">
        <v>130</v>
      </c>
      <c r="B547" s="701"/>
      <c r="C547" s="701"/>
      <c r="D547" s="701"/>
      <c r="E547" s="701"/>
      <c r="F547" s="701"/>
      <c r="G547" s="701"/>
      <c r="H547" s="701"/>
      <c r="I547" s="701"/>
      <c r="J547" s="701"/>
      <c r="K547" s="701"/>
      <c r="L547" s="701"/>
      <c r="M547" s="701"/>
      <c r="N547" s="701"/>
      <c r="O547" s="701"/>
      <c r="P547" s="701"/>
      <c r="Q547" s="701"/>
      <c r="R547" s="701"/>
      <c r="S547" s="701"/>
      <c r="T547" s="701"/>
      <c r="U547" s="701"/>
      <c r="V547" s="701"/>
      <c r="W547" s="701"/>
      <c r="X547" s="701"/>
      <c r="Y547" s="701"/>
      <c r="Z547" s="701"/>
      <c r="AA547" s="681"/>
      <c r="AB547" s="681"/>
      <c r="AC547" s="681"/>
    </row>
    <row r="548" spans="1:68" ht="16.5" customHeight="1" x14ac:dyDescent="0.25">
      <c r="A548" s="54" t="s">
        <v>872</v>
      </c>
      <c r="B548" s="54" t="s">
        <v>873</v>
      </c>
      <c r="C548" s="31">
        <v>4301020269</v>
      </c>
      <c r="D548" s="691">
        <v>4640242180519</v>
      </c>
      <c r="E548" s="69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08" t="s">
        <v>874</v>
      </c>
      <c r="Q548" s="694"/>
      <c r="R548" s="694"/>
      <c r="S548" s="694"/>
      <c r="T548" s="695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4301020260</v>
      </c>
      <c r="D549" s="691">
        <v>4640242180526</v>
      </c>
      <c r="E549" s="69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26" t="s">
        <v>878</v>
      </c>
      <c r="Q549" s="694"/>
      <c r="R549" s="694"/>
      <c r="S549" s="694"/>
      <c r="T549" s="695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879</v>
      </c>
      <c r="B550" s="54" t="s">
        <v>880</v>
      </c>
      <c r="C550" s="31">
        <v>4301020309</v>
      </c>
      <c r="D550" s="691">
        <v>4640242180090</v>
      </c>
      <c r="E550" s="69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57" t="s">
        <v>881</v>
      </c>
      <c r="Q550" s="694"/>
      <c r="R550" s="694"/>
      <c r="S550" s="694"/>
      <c r="T550" s="695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883</v>
      </c>
      <c r="B551" s="54" t="s">
        <v>884</v>
      </c>
      <c r="C551" s="31">
        <v>4301020295</v>
      </c>
      <c r="D551" s="691">
        <v>4640242181363</v>
      </c>
      <c r="E551" s="69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83" t="s">
        <v>885</v>
      </c>
      <c r="Q551" s="694"/>
      <c r="R551" s="694"/>
      <c r="S551" s="694"/>
      <c r="T551" s="695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701"/>
      <c r="C552" s="701"/>
      <c r="D552" s="701"/>
      <c r="E552" s="701"/>
      <c r="F552" s="701"/>
      <c r="G552" s="701"/>
      <c r="H552" s="701"/>
      <c r="I552" s="701"/>
      <c r="J552" s="701"/>
      <c r="K552" s="701"/>
      <c r="L552" s="701"/>
      <c r="M552" s="701"/>
      <c r="N552" s="701"/>
      <c r="O552" s="711"/>
      <c r="P552" s="703" t="s">
        <v>79</v>
      </c>
      <c r="Q552" s="704"/>
      <c r="R552" s="704"/>
      <c r="S552" s="704"/>
      <c r="T552" s="704"/>
      <c r="U552" s="704"/>
      <c r="V552" s="705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701"/>
      <c r="B553" s="701"/>
      <c r="C553" s="701"/>
      <c r="D553" s="701"/>
      <c r="E553" s="701"/>
      <c r="F553" s="701"/>
      <c r="G553" s="701"/>
      <c r="H553" s="701"/>
      <c r="I553" s="701"/>
      <c r="J553" s="701"/>
      <c r="K553" s="701"/>
      <c r="L553" s="701"/>
      <c r="M553" s="701"/>
      <c r="N553" s="701"/>
      <c r="O553" s="711"/>
      <c r="P553" s="703" t="s">
        <v>79</v>
      </c>
      <c r="Q553" s="704"/>
      <c r="R553" s="704"/>
      <c r="S553" s="704"/>
      <c r="T553" s="704"/>
      <c r="U553" s="704"/>
      <c r="V553" s="705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700" t="s">
        <v>141</v>
      </c>
      <c r="B554" s="701"/>
      <c r="C554" s="701"/>
      <c r="D554" s="701"/>
      <c r="E554" s="701"/>
      <c r="F554" s="701"/>
      <c r="G554" s="701"/>
      <c r="H554" s="701"/>
      <c r="I554" s="701"/>
      <c r="J554" s="701"/>
      <c r="K554" s="701"/>
      <c r="L554" s="701"/>
      <c r="M554" s="701"/>
      <c r="N554" s="701"/>
      <c r="O554" s="701"/>
      <c r="P554" s="701"/>
      <c r="Q554" s="701"/>
      <c r="R554" s="701"/>
      <c r="S554" s="701"/>
      <c r="T554" s="701"/>
      <c r="U554" s="701"/>
      <c r="V554" s="701"/>
      <c r="W554" s="701"/>
      <c r="X554" s="701"/>
      <c r="Y554" s="701"/>
      <c r="Z554" s="701"/>
      <c r="AA554" s="681"/>
      <c r="AB554" s="681"/>
      <c r="AC554" s="681"/>
    </row>
    <row r="555" spans="1:68" ht="27" customHeight="1" x14ac:dyDescent="0.25">
      <c r="A555" s="54" t="s">
        <v>886</v>
      </c>
      <c r="B555" s="54" t="s">
        <v>887</v>
      </c>
      <c r="C555" s="31">
        <v>4301031280</v>
      </c>
      <c r="D555" s="691">
        <v>4640242180816</v>
      </c>
      <c r="E555" s="69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90" t="s">
        <v>888</v>
      </c>
      <c r="Q555" s="694"/>
      <c r="R555" s="694"/>
      <c r="S555" s="694"/>
      <c r="T555" s="695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4301031244</v>
      </c>
      <c r="D556" s="691">
        <v>4640242180595</v>
      </c>
      <c r="E556" s="69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06" t="s">
        <v>892</v>
      </c>
      <c r="Q556" s="694"/>
      <c r="R556" s="694"/>
      <c r="S556" s="694"/>
      <c r="T556" s="695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894</v>
      </c>
      <c r="B557" s="54" t="s">
        <v>895</v>
      </c>
      <c r="C557" s="31">
        <v>4301031289</v>
      </c>
      <c r="D557" s="691">
        <v>4640242181615</v>
      </c>
      <c r="E557" s="69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6" t="s">
        <v>896</v>
      </c>
      <c r="Q557" s="694"/>
      <c r="R557" s="694"/>
      <c r="S557" s="694"/>
      <c r="T557" s="695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898</v>
      </c>
      <c r="B558" s="54" t="s">
        <v>899</v>
      </c>
      <c r="C558" s="31">
        <v>4301031285</v>
      </c>
      <c r="D558" s="691">
        <v>4640242181639</v>
      </c>
      <c r="E558" s="69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92" t="s">
        <v>900</v>
      </c>
      <c r="Q558" s="694"/>
      <c r="R558" s="694"/>
      <c r="S558" s="694"/>
      <c r="T558" s="695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902</v>
      </c>
      <c r="B559" s="54" t="s">
        <v>903</v>
      </c>
      <c r="C559" s="31">
        <v>4301031287</v>
      </c>
      <c r="D559" s="691">
        <v>4640242181622</v>
      </c>
      <c r="E559" s="69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31" t="s">
        <v>904</v>
      </c>
      <c r="Q559" s="694"/>
      <c r="R559" s="694"/>
      <c r="S559" s="694"/>
      <c r="T559" s="695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906</v>
      </c>
      <c r="B560" s="54" t="s">
        <v>907</v>
      </c>
      <c r="C560" s="31">
        <v>4301031203</v>
      </c>
      <c r="D560" s="691">
        <v>4640242180908</v>
      </c>
      <c r="E560" s="69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04" t="s">
        <v>908</v>
      </c>
      <c r="Q560" s="694"/>
      <c r="R560" s="694"/>
      <c r="S560" s="694"/>
      <c r="T560" s="695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909</v>
      </c>
      <c r="B561" s="54" t="s">
        <v>910</v>
      </c>
      <c r="C561" s="31">
        <v>4301031200</v>
      </c>
      <c r="D561" s="691">
        <v>4640242180489</v>
      </c>
      <c r="E561" s="69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4" t="s">
        <v>911</v>
      </c>
      <c r="Q561" s="694"/>
      <c r="R561" s="694"/>
      <c r="S561" s="694"/>
      <c r="T561" s="695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701"/>
      <c r="C562" s="701"/>
      <c r="D562" s="701"/>
      <c r="E562" s="701"/>
      <c r="F562" s="701"/>
      <c r="G562" s="701"/>
      <c r="H562" s="701"/>
      <c r="I562" s="701"/>
      <c r="J562" s="701"/>
      <c r="K562" s="701"/>
      <c r="L562" s="701"/>
      <c r="M562" s="701"/>
      <c r="N562" s="701"/>
      <c r="O562" s="711"/>
      <c r="P562" s="703" t="s">
        <v>79</v>
      </c>
      <c r="Q562" s="704"/>
      <c r="R562" s="704"/>
      <c r="S562" s="704"/>
      <c r="T562" s="704"/>
      <c r="U562" s="704"/>
      <c r="V562" s="705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701"/>
      <c r="B563" s="701"/>
      <c r="C563" s="701"/>
      <c r="D563" s="701"/>
      <c r="E563" s="701"/>
      <c r="F563" s="701"/>
      <c r="G563" s="701"/>
      <c r="H563" s="701"/>
      <c r="I563" s="701"/>
      <c r="J563" s="701"/>
      <c r="K563" s="701"/>
      <c r="L563" s="701"/>
      <c r="M563" s="701"/>
      <c r="N563" s="701"/>
      <c r="O563" s="711"/>
      <c r="P563" s="703" t="s">
        <v>79</v>
      </c>
      <c r="Q563" s="704"/>
      <c r="R563" s="704"/>
      <c r="S563" s="704"/>
      <c r="T563" s="704"/>
      <c r="U563" s="704"/>
      <c r="V563" s="705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700" t="s">
        <v>63</v>
      </c>
      <c r="B564" s="701"/>
      <c r="C564" s="701"/>
      <c r="D564" s="701"/>
      <c r="E564" s="701"/>
      <c r="F564" s="701"/>
      <c r="G564" s="701"/>
      <c r="H564" s="701"/>
      <c r="I564" s="701"/>
      <c r="J564" s="701"/>
      <c r="K564" s="701"/>
      <c r="L564" s="701"/>
      <c r="M564" s="701"/>
      <c r="N564" s="701"/>
      <c r="O564" s="701"/>
      <c r="P564" s="701"/>
      <c r="Q564" s="701"/>
      <c r="R564" s="701"/>
      <c r="S564" s="701"/>
      <c r="T564" s="701"/>
      <c r="U564" s="701"/>
      <c r="V564" s="701"/>
      <c r="W564" s="701"/>
      <c r="X564" s="701"/>
      <c r="Y564" s="701"/>
      <c r="Z564" s="701"/>
      <c r="AA564" s="681"/>
      <c r="AB564" s="681"/>
      <c r="AC564" s="681"/>
    </row>
    <row r="565" spans="1:68" ht="27" customHeight="1" x14ac:dyDescent="0.25">
      <c r="A565" s="54" t="s">
        <v>912</v>
      </c>
      <c r="B565" s="54" t="s">
        <v>913</v>
      </c>
      <c r="C565" s="31">
        <v>4301051746</v>
      </c>
      <c r="D565" s="691">
        <v>4640242180533</v>
      </c>
      <c r="E565" s="69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61" t="s">
        <v>914</v>
      </c>
      <c r="Q565" s="694"/>
      <c r="R565" s="694"/>
      <c r="S565" s="694"/>
      <c r="T565" s="695"/>
      <c r="U565" s="34"/>
      <c r="V565" s="34"/>
      <c r="W565" s="35" t="s">
        <v>68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912</v>
      </c>
      <c r="B566" s="54" t="s">
        <v>916</v>
      </c>
      <c r="C566" s="31">
        <v>4301051887</v>
      </c>
      <c r="D566" s="691">
        <v>4640242180533</v>
      </c>
      <c r="E566" s="69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923" t="s">
        <v>917</v>
      </c>
      <c r="Q566" s="694"/>
      <c r="R566" s="694"/>
      <c r="S566" s="694"/>
      <c r="T566" s="695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918</v>
      </c>
      <c r="B567" s="54" t="s">
        <v>919</v>
      </c>
      <c r="C567" s="31">
        <v>4301051933</v>
      </c>
      <c r="D567" s="691">
        <v>4640242180540</v>
      </c>
      <c r="E567" s="69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8" t="s">
        <v>920</v>
      </c>
      <c r="Q567" s="694"/>
      <c r="R567" s="694"/>
      <c r="S567" s="694"/>
      <c r="T567" s="695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922</v>
      </c>
      <c r="B568" s="54" t="s">
        <v>923</v>
      </c>
      <c r="C568" s="31">
        <v>4301051920</v>
      </c>
      <c r="D568" s="691">
        <v>4640242181233</v>
      </c>
      <c r="E568" s="69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8" t="s">
        <v>924</v>
      </c>
      <c r="Q568" s="694"/>
      <c r="R568" s="694"/>
      <c r="S568" s="694"/>
      <c r="T568" s="695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925</v>
      </c>
      <c r="B569" s="54" t="s">
        <v>926</v>
      </c>
      <c r="C569" s="31">
        <v>4301051921</v>
      </c>
      <c r="D569" s="691">
        <v>4640242181226</v>
      </c>
      <c r="E569" s="69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973" t="s">
        <v>927</v>
      </c>
      <c r="Q569" s="694"/>
      <c r="R569" s="694"/>
      <c r="S569" s="694"/>
      <c r="T569" s="695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701"/>
      <c r="C570" s="701"/>
      <c r="D570" s="701"/>
      <c r="E570" s="701"/>
      <c r="F570" s="701"/>
      <c r="G570" s="701"/>
      <c r="H570" s="701"/>
      <c r="I570" s="701"/>
      <c r="J570" s="701"/>
      <c r="K570" s="701"/>
      <c r="L570" s="701"/>
      <c r="M570" s="701"/>
      <c r="N570" s="701"/>
      <c r="O570" s="711"/>
      <c r="P570" s="703" t="s">
        <v>79</v>
      </c>
      <c r="Q570" s="704"/>
      <c r="R570" s="704"/>
      <c r="S570" s="704"/>
      <c r="T570" s="704"/>
      <c r="U570" s="704"/>
      <c r="V570" s="705"/>
      <c r="W570" s="37" t="s">
        <v>80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701"/>
      <c r="B571" s="701"/>
      <c r="C571" s="701"/>
      <c r="D571" s="701"/>
      <c r="E571" s="701"/>
      <c r="F571" s="701"/>
      <c r="G571" s="701"/>
      <c r="H571" s="701"/>
      <c r="I571" s="701"/>
      <c r="J571" s="701"/>
      <c r="K571" s="701"/>
      <c r="L571" s="701"/>
      <c r="M571" s="701"/>
      <c r="N571" s="701"/>
      <c r="O571" s="711"/>
      <c r="P571" s="703" t="s">
        <v>79</v>
      </c>
      <c r="Q571" s="704"/>
      <c r="R571" s="704"/>
      <c r="S571" s="704"/>
      <c r="T571" s="704"/>
      <c r="U571" s="704"/>
      <c r="V571" s="705"/>
      <c r="W571" s="37" t="s">
        <v>68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700" t="s">
        <v>167</v>
      </c>
      <c r="B572" s="701"/>
      <c r="C572" s="701"/>
      <c r="D572" s="701"/>
      <c r="E572" s="701"/>
      <c r="F572" s="701"/>
      <c r="G572" s="701"/>
      <c r="H572" s="701"/>
      <c r="I572" s="701"/>
      <c r="J572" s="701"/>
      <c r="K572" s="701"/>
      <c r="L572" s="701"/>
      <c r="M572" s="701"/>
      <c r="N572" s="701"/>
      <c r="O572" s="701"/>
      <c r="P572" s="701"/>
      <c r="Q572" s="701"/>
      <c r="R572" s="701"/>
      <c r="S572" s="701"/>
      <c r="T572" s="701"/>
      <c r="U572" s="701"/>
      <c r="V572" s="701"/>
      <c r="W572" s="701"/>
      <c r="X572" s="701"/>
      <c r="Y572" s="701"/>
      <c r="Z572" s="701"/>
      <c r="AA572" s="681"/>
      <c r="AB572" s="681"/>
      <c r="AC572" s="681"/>
    </row>
    <row r="573" spans="1:68" ht="27" customHeight="1" x14ac:dyDescent="0.25">
      <c r="A573" s="54" t="s">
        <v>928</v>
      </c>
      <c r="B573" s="54" t="s">
        <v>929</v>
      </c>
      <c r="C573" s="31">
        <v>4301060354</v>
      </c>
      <c r="D573" s="691">
        <v>4640242180120</v>
      </c>
      <c r="E573" s="69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5" t="s">
        <v>930</v>
      </c>
      <c r="Q573" s="694"/>
      <c r="R573" s="694"/>
      <c r="S573" s="694"/>
      <c r="T573" s="695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928</v>
      </c>
      <c r="B574" s="54" t="s">
        <v>932</v>
      </c>
      <c r="C574" s="31">
        <v>4301060408</v>
      </c>
      <c r="D574" s="691">
        <v>4640242180120</v>
      </c>
      <c r="E574" s="69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1" t="s">
        <v>933</v>
      </c>
      <c r="Q574" s="694"/>
      <c r="R574" s="694"/>
      <c r="S574" s="694"/>
      <c r="T574" s="695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934</v>
      </c>
      <c r="B575" s="54" t="s">
        <v>935</v>
      </c>
      <c r="C575" s="31">
        <v>4301060355</v>
      </c>
      <c r="D575" s="691">
        <v>4640242180137</v>
      </c>
      <c r="E575" s="69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7" t="s">
        <v>936</v>
      </c>
      <c r="Q575" s="694"/>
      <c r="R575" s="694"/>
      <c r="S575" s="694"/>
      <c r="T575" s="695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934</v>
      </c>
      <c r="B576" s="54" t="s">
        <v>938</v>
      </c>
      <c r="C576" s="31">
        <v>4301060407</v>
      </c>
      <c r="D576" s="691">
        <v>4640242180137</v>
      </c>
      <c r="E576" s="69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18" t="s">
        <v>939</v>
      </c>
      <c r="Q576" s="694"/>
      <c r="R576" s="694"/>
      <c r="S576" s="694"/>
      <c r="T576" s="695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701"/>
      <c r="C577" s="701"/>
      <c r="D577" s="701"/>
      <c r="E577" s="701"/>
      <c r="F577" s="701"/>
      <c r="G577" s="701"/>
      <c r="H577" s="701"/>
      <c r="I577" s="701"/>
      <c r="J577" s="701"/>
      <c r="K577" s="701"/>
      <c r="L577" s="701"/>
      <c r="M577" s="701"/>
      <c r="N577" s="701"/>
      <c r="O577" s="711"/>
      <c r="P577" s="703" t="s">
        <v>79</v>
      </c>
      <c r="Q577" s="704"/>
      <c r="R577" s="704"/>
      <c r="S577" s="704"/>
      <c r="T577" s="704"/>
      <c r="U577" s="704"/>
      <c r="V577" s="705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701"/>
      <c r="B578" s="701"/>
      <c r="C578" s="701"/>
      <c r="D578" s="701"/>
      <c r="E578" s="701"/>
      <c r="F578" s="701"/>
      <c r="G578" s="701"/>
      <c r="H578" s="701"/>
      <c r="I578" s="701"/>
      <c r="J578" s="701"/>
      <c r="K578" s="701"/>
      <c r="L578" s="701"/>
      <c r="M578" s="701"/>
      <c r="N578" s="701"/>
      <c r="O578" s="711"/>
      <c r="P578" s="703" t="s">
        <v>79</v>
      </c>
      <c r="Q578" s="704"/>
      <c r="R578" s="704"/>
      <c r="S578" s="704"/>
      <c r="T578" s="704"/>
      <c r="U578" s="704"/>
      <c r="V578" s="705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940</v>
      </c>
      <c r="B579" s="701"/>
      <c r="C579" s="701"/>
      <c r="D579" s="701"/>
      <c r="E579" s="701"/>
      <c r="F579" s="701"/>
      <c r="G579" s="701"/>
      <c r="H579" s="701"/>
      <c r="I579" s="701"/>
      <c r="J579" s="701"/>
      <c r="K579" s="701"/>
      <c r="L579" s="701"/>
      <c r="M579" s="701"/>
      <c r="N579" s="701"/>
      <c r="O579" s="701"/>
      <c r="P579" s="701"/>
      <c r="Q579" s="701"/>
      <c r="R579" s="701"/>
      <c r="S579" s="701"/>
      <c r="T579" s="701"/>
      <c r="U579" s="701"/>
      <c r="V579" s="701"/>
      <c r="W579" s="701"/>
      <c r="X579" s="701"/>
      <c r="Y579" s="701"/>
      <c r="Z579" s="701"/>
      <c r="AA579" s="682"/>
      <c r="AB579" s="682"/>
      <c r="AC579" s="682"/>
    </row>
    <row r="580" spans="1:68" ht="14.25" customHeight="1" x14ac:dyDescent="0.25">
      <c r="A580" s="700" t="s">
        <v>89</v>
      </c>
      <c r="B580" s="701"/>
      <c r="C580" s="701"/>
      <c r="D580" s="701"/>
      <c r="E580" s="701"/>
      <c r="F580" s="701"/>
      <c r="G580" s="701"/>
      <c r="H580" s="701"/>
      <c r="I580" s="701"/>
      <c r="J580" s="701"/>
      <c r="K580" s="701"/>
      <c r="L580" s="701"/>
      <c r="M580" s="701"/>
      <c r="N580" s="701"/>
      <c r="O580" s="701"/>
      <c r="P580" s="701"/>
      <c r="Q580" s="701"/>
      <c r="R580" s="701"/>
      <c r="S580" s="701"/>
      <c r="T580" s="701"/>
      <c r="U580" s="701"/>
      <c r="V580" s="701"/>
      <c r="W580" s="701"/>
      <c r="X580" s="701"/>
      <c r="Y580" s="701"/>
      <c r="Z580" s="701"/>
      <c r="AA580" s="681"/>
      <c r="AB580" s="681"/>
      <c r="AC580" s="681"/>
    </row>
    <row r="581" spans="1:68" ht="27" customHeight="1" x14ac:dyDescent="0.25">
      <c r="A581" s="54" t="s">
        <v>941</v>
      </c>
      <c r="B581" s="54" t="s">
        <v>942</v>
      </c>
      <c r="C581" s="31">
        <v>4301011951</v>
      </c>
      <c r="D581" s="691">
        <v>4640242180045</v>
      </c>
      <c r="E581" s="69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3" t="s">
        <v>943</v>
      </c>
      <c r="Q581" s="694"/>
      <c r="R581" s="694"/>
      <c r="S581" s="694"/>
      <c r="T581" s="695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4301011950</v>
      </c>
      <c r="D582" s="691">
        <v>4640242180601</v>
      </c>
      <c r="E582" s="69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3" t="s">
        <v>947</v>
      </c>
      <c r="Q582" s="694"/>
      <c r="R582" s="694"/>
      <c r="S582" s="694"/>
      <c r="T582" s="695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701"/>
      <c r="C583" s="701"/>
      <c r="D583" s="701"/>
      <c r="E583" s="701"/>
      <c r="F583" s="701"/>
      <c r="G583" s="701"/>
      <c r="H583" s="701"/>
      <c r="I583" s="701"/>
      <c r="J583" s="701"/>
      <c r="K583" s="701"/>
      <c r="L583" s="701"/>
      <c r="M583" s="701"/>
      <c r="N583" s="701"/>
      <c r="O583" s="711"/>
      <c r="P583" s="703" t="s">
        <v>79</v>
      </c>
      <c r="Q583" s="704"/>
      <c r="R583" s="704"/>
      <c r="S583" s="704"/>
      <c r="T583" s="704"/>
      <c r="U583" s="704"/>
      <c r="V583" s="705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701"/>
      <c r="B584" s="701"/>
      <c r="C584" s="701"/>
      <c r="D584" s="701"/>
      <c r="E584" s="701"/>
      <c r="F584" s="701"/>
      <c r="G584" s="701"/>
      <c r="H584" s="701"/>
      <c r="I584" s="701"/>
      <c r="J584" s="701"/>
      <c r="K584" s="701"/>
      <c r="L584" s="701"/>
      <c r="M584" s="701"/>
      <c r="N584" s="701"/>
      <c r="O584" s="711"/>
      <c r="P584" s="703" t="s">
        <v>79</v>
      </c>
      <c r="Q584" s="704"/>
      <c r="R584" s="704"/>
      <c r="S584" s="704"/>
      <c r="T584" s="704"/>
      <c r="U584" s="704"/>
      <c r="V584" s="705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700" t="s">
        <v>130</v>
      </c>
      <c r="B585" s="701"/>
      <c r="C585" s="701"/>
      <c r="D585" s="701"/>
      <c r="E585" s="701"/>
      <c r="F585" s="701"/>
      <c r="G585" s="701"/>
      <c r="H585" s="701"/>
      <c r="I585" s="701"/>
      <c r="J585" s="701"/>
      <c r="K585" s="701"/>
      <c r="L585" s="701"/>
      <c r="M585" s="701"/>
      <c r="N585" s="701"/>
      <c r="O585" s="701"/>
      <c r="P585" s="701"/>
      <c r="Q585" s="701"/>
      <c r="R585" s="701"/>
      <c r="S585" s="701"/>
      <c r="T585" s="701"/>
      <c r="U585" s="701"/>
      <c r="V585" s="701"/>
      <c r="W585" s="701"/>
      <c r="X585" s="701"/>
      <c r="Y585" s="701"/>
      <c r="Z585" s="701"/>
      <c r="AA585" s="681"/>
      <c r="AB585" s="681"/>
      <c r="AC585" s="681"/>
    </row>
    <row r="586" spans="1:68" ht="27" customHeight="1" x14ac:dyDescent="0.25">
      <c r="A586" s="54" t="s">
        <v>949</v>
      </c>
      <c r="B586" s="54" t="s">
        <v>950</v>
      </c>
      <c r="C586" s="31">
        <v>4301020314</v>
      </c>
      <c r="D586" s="691">
        <v>4640242180090</v>
      </c>
      <c r="E586" s="69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694"/>
      <c r="R586" s="694"/>
      <c r="S586" s="694"/>
      <c r="T586" s="695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701"/>
      <c r="C587" s="701"/>
      <c r="D587" s="701"/>
      <c r="E587" s="701"/>
      <c r="F587" s="701"/>
      <c r="G587" s="701"/>
      <c r="H587" s="701"/>
      <c r="I587" s="701"/>
      <c r="J587" s="701"/>
      <c r="K587" s="701"/>
      <c r="L587" s="701"/>
      <c r="M587" s="701"/>
      <c r="N587" s="701"/>
      <c r="O587" s="711"/>
      <c r="P587" s="703" t="s">
        <v>79</v>
      </c>
      <c r="Q587" s="704"/>
      <c r="R587" s="704"/>
      <c r="S587" s="704"/>
      <c r="T587" s="704"/>
      <c r="U587" s="704"/>
      <c r="V587" s="705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701"/>
      <c r="B588" s="701"/>
      <c r="C588" s="701"/>
      <c r="D588" s="701"/>
      <c r="E588" s="701"/>
      <c r="F588" s="701"/>
      <c r="G588" s="701"/>
      <c r="H588" s="701"/>
      <c r="I588" s="701"/>
      <c r="J588" s="701"/>
      <c r="K588" s="701"/>
      <c r="L588" s="701"/>
      <c r="M588" s="701"/>
      <c r="N588" s="701"/>
      <c r="O588" s="711"/>
      <c r="P588" s="703" t="s">
        <v>79</v>
      </c>
      <c r="Q588" s="704"/>
      <c r="R588" s="704"/>
      <c r="S588" s="704"/>
      <c r="T588" s="704"/>
      <c r="U588" s="704"/>
      <c r="V588" s="705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700" t="s">
        <v>141</v>
      </c>
      <c r="B589" s="701"/>
      <c r="C589" s="701"/>
      <c r="D589" s="701"/>
      <c r="E589" s="701"/>
      <c r="F589" s="701"/>
      <c r="G589" s="701"/>
      <c r="H589" s="701"/>
      <c r="I589" s="701"/>
      <c r="J589" s="701"/>
      <c r="K589" s="701"/>
      <c r="L589" s="701"/>
      <c r="M589" s="701"/>
      <c r="N589" s="701"/>
      <c r="O589" s="701"/>
      <c r="P589" s="701"/>
      <c r="Q589" s="701"/>
      <c r="R589" s="701"/>
      <c r="S589" s="701"/>
      <c r="T589" s="701"/>
      <c r="U589" s="701"/>
      <c r="V589" s="701"/>
      <c r="W589" s="701"/>
      <c r="X589" s="701"/>
      <c r="Y589" s="701"/>
      <c r="Z589" s="701"/>
      <c r="AA589" s="681"/>
      <c r="AB589" s="681"/>
      <c r="AC589" s="681"/>
    </row>
    <row r="590" spans="1:68" ht="27" customHeight="1" x14ac:dyDescent="0.25">
      <c r="A590" s="54" t="s">
        <v>953</v>
      </c>
      <c r="B590" s="54" t="s">
        <v>954</v>
      </c>
      <c r="C590" s="31">
        <v>4301031321</v>
      </c>
      <c r="D590" s="691">
        <v>4640242180076</v>
      </c>
      <c r="E590" s="69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74" t="s">
        <v>955</v>
      </c>
      <c r="Q590" s="694"/>
      <c r="R590" s="694"/>
      <c r="S590" s="694"/>
      <c r="T590" s="695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701"/>
      <c r="C591" s="701"/>
      <c r="D591" s="701"/>
      <c r="E591" s="701"/>
      <c r="F591" s="701"/>
      <c r="G591" s="701"/>
      <c r="H591" s="701"/>
      <c r="I591" s="701"/>
      <c r="J591" s="701"/>
      <c r="K591" s="701"/>
      <c r="L591" s="701"/>
      <c r="M591" s="701"/>
      <c r="N591" s="701"/>
      <c r="O591" s="711"/>
      <c r="P591" s="703" t="s">
        <v>79</v>
      </c>
      <c r="Q591" s="704"/>
      <c r="R591" s="704"/>
      <c r="S591" s="704"/>
      <c r="T591" s="704"/>
      <c r="U591" s="704"/>
      <c r="V591" s="705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701"/>
      <c r="B592" s="701"/>
      <c r="C592" s="701"/>
      <c r="D592" s="701"/>
      <c r="E592" s="701"/>
      <c r="F592" s="701"/>
      <c r="G592" s="701"/>
      <c r="H592" s="701"/>
      <c r="I592" s="701"/>
      <c r="J592" s="701"/>
      <c r="K592" s="701"/>
      <c r="L592" s="701"/>
      <c r="M592" s="701"/>
      <c r="N592" s="701"/>
      <c r="O592" s="711"/>
      <c r="P592" s="703" t="s">
        <v>79</v>
      </c>
      <c r="Q592" s="704"/>
      <c r="R592" s="704"/>
      <c r="S592" s="704"/>
      <c r="T592" s="704"/>
      <c r="U592" s="704"/>
      <c r="V592" s="705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700" t="s">
        <v>63</v>
      </c>
      <c r="B593" s="701"/>
      <c r="C593" s="701"/>
      <c r="D593" s="701"/>
      <c r="E593" s="701"/>
      <c r="F593" s="701"/>
      <c r="G593" s="701"/>
      <c r="H593" s="701"/>
      <c r="I593" s="701"/>
      <c r="J593" s="701"/>
      <c r="K593" s="701"/>
      <c r="L593" s="701"/>
      <c r="M593" s="701"/>
      <c r="N593" s="701"/>
      <c r="O593" s="701"/>
      <c r="P593" s="701"/>
      <c r="Q593" s="701"/>
      <c r="R593" s="701"/>
      <c r="S593" s="701"/>
      <c r="T593" s="701"/>
      <c r="U593" s="701"/>
      <c r="V593" s="701"/>
      <c r="W593" s="701"/>
      <c r="X593" s="701"/>
      <c r="Y593" s="701"/>
      <c r="Z593" s="701"/>
      <c r="AA593" s="681"/>
      <c r="AB593" s="681"/>
      <c r="AC593" s="681"/>
    </row>
    <row r="594" spans="1:68" ht="27" customHeight="1" x14ac:dyDescent="0.25">
      <c r="A594" s="54" t="s">
        <v>957</v>
      </c>
      <c r="B594" s="54" t="s">
        <v>958</v>
      </c>
      <c r="C594" s="31">
        <v>4301051474</v>
      </c>
      <c r="D594" s="691">
        <v>4640242180113</v>
      </c>
      <c r="E594" s="69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02" t="s">
        <v>959</v>
      </c>
      <c r="Q594" s="694"/>
      <c r="R594" s="694"/>
      <c r="S594" s="694"/>
      <c r="T594" s="695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701"/>
      <c r="C595" s="701"/>
      <c r="D595" s="701"/>
      <c r="E595" s="701"/>
      <c r="F595" s="701"/>
      <c r="G595" s="701"/>
      <c r="H595" s="701"/>
      <c r="I595" s="701"/>
      <c r="J595" s="701"/>
      <c r="K595" s="701"/>
      <c r="L595" s="701"/>
      <c r="M595" s="701"/>
      <c r="N595" s="701"/>
      <c r="O595" s="711"/>
      <c r="P595" s="703" t="s">
        <v>79</v>
      </c>
      <c r="Q595" s="704"/>
      <c r="R595" s="704"/>
      <c r="S595" s="704"/>
      <c r="T595" s="704"/>
      <c r="U595" s="704"/>
      <c r="V595" s="705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701"/>
      <c r="B596" s="701"/>
      <c r="C596" s="701"/>
      <c r="D596" s="701"/>
      <c r="E596" s="701"/>
      <c r="F596" s="701"/>
      <c r="G596" s="701"/>
      <c r="H596" s="701"/>
      <c r="I596" s="701"/>
      <c r="J596" s="701"/>
      <c r="K596" s="701"/>
      <c r="L596" s="701"/>
      <c r="M596" s="701"/>
      <c r="N596" s="701"/>
      <c r="O596" s="711"/>
      <c r="P596" s="703" t="s">
        <v>79</v>
      </c>
      <c r="Q596" s="704"/>
      <c r="R596" s="704"/>
      <c r="S596" s="704"/>
      <c r="T596" s="704"/>
      <c r="U596" s="704"/>
      <c r="V596" s="705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701"/>
      <c r="C597" s="701"/>
      <c r="D597" s="701"/>
      <c r="E597" s="701"/>
      <c r="F597" s="701"/>
      <c r="G597" s="701"/>
      <c r="H597" s="701"/>
      <c r="I597" s="701"/>
      <c r="J597" s="701"/>
      <c r="K597" s="701"/>
      <c r="L597" s="701"/>
      <c r="M597" s="701"/>
      <c r="N597" s="701"/>
      <c r="O597" s="738"/>
      <c r="P597" s="840" t="s">
        <v>961</v>
      </c>
      <c r="Q597" s="816"/>
      <c r="R597" s="816"/>
      <c r="S597" s="816"/>
      <c r="T597" s="816"/>
      <c r="U597" s="816"/>
      <c r="V597" s="817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1680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1795.3799999999999</v>
      </c>
      <c r="Z597" s="37"/>
      <c r="AA597" s="690"/>
      <c r="AB597" s="690"/>
      <c r="AC597" s="690"/>
    </row>
    <row r="598" spans="1:68" x14ac:dyDescent="0.2">
      <c r="A598" s="701"/>
      <c r="B598" s="701"/>
      <c r="C598" s="701"/>
      <c r="D598" s="701"/>
      <c r="E598" s="701"/>
      <c r="F598" s="701"/>
      <c r="G598" s="701"/>
      <c r="H598" s="701"/>
      <c r="I598" s="701"/>
      <c r="J598" s="701"/>
      <c r="K598" s="701"/>
      <c r="L598" s="701"/>
      <c r="M598" s="701"/>
      <c r="N598" s="701"/>
      <c r="O598" s="738"/>
      <c r="P598" s="840" t="s">
        <v>962</v>
      </c>
      <c r="Q598" s="816"/>
      <c r="R598" s="816"/>
      <c r="S598" s="816"/>
      <c r="T598" s="816"/>
      <c r="U598" s="816"/>
      <c r="V598" s="817"/>
      <c r="W598" s="37" t="s">
        <v>68</v>
      </c>
      <c r="X598" s="689">
        <f>IFERROR(SUM(BM22:BM594),"0")</f>
        <v>1778.8037631673883</v>
      </c>
      <c r="Y598" s="689">
        <f>IFERROR(SUM(BN22:BN594),"0")</f>
        <v>1900.2870000000003</v>
      </c>
      <c r="Z598" s="37"/>
      <c r="AA598" s="690"/>
      <c r="AB598" s="690"/>
      <c r="AC598" s="690"/>
    </row>
    <row r="599" spans="1:68" x14ac:dyDescent="0.2">
      <c r="A599" s="701"/>
      <c r="B599" s="701"/>
      <c r="C599" s="701"/>
      <c r="D599" s="701"/>
      <c r="E599" s="701"/>
      <c r="F599" s="701"/>
      <c r="G599" s="701"/>
      <c r="H599" s="701"/>
      <c r="I599" s="701"/>
      <c r="J599" s="701"/>
      <c r="K599" s="701"/>
      <c r="L599" s="701"/>
      <c r="M599" s="701"/>
      <c r="N599" s="701"/>
      <c r="O599" s="738"/>
      <c r="P599" s="840" t="s">
        <v>963</v>
      </c>
      <c r="Q599" s="816"/>
      <c r="R599" s="816"/>
      <c r="S599" s="816"/>
      <c r="T599" s="816"/>
      <c r="U599" s="816"/>
      <c r="V599" s="817"/>
      <c r="W599" s="37" t="s">
        <v>964</v>
      </c>
      <c r="X599" s="38">
        <f>ROUNDUP(SUM(BO22:BO594),0)</f>
        <v>3</v>
      </c>
      <c r="Y599" s="38">
        <f>ROUNDUP(SUM(BP22:BP594),0)</f>
        <v>4</v>
      </c>
      <c r="Z599" s="37"/>
      <c r="AA599" s="690"/>
      <c r="AB599" s="690"/>
      <c r="AC599" s="690"/>
    </row>
    <row r="600" spans="1:68" x14ac:dyDescent="0.2">
      <c r="A600" s="701"/>
      <c r="B600" s="701"/>
      <c r="C600" s="701"/>
      <c r="D600" s="701"/>
      <c r="E600" s="701"/>
      <c r="F600" s="701"/>
      <c r="G600" s="701"/>
      <c r="H600" s="701"/>
      <c r="I600" s="701"/>
      <c r="J600" s="701"/>
      <c r="K600" s="701"/>
      <c r="L600" s="701"/>
      <c r="M600" s="701"/>
      <c r="N600" s="701"/>
      <c r="O600" s="738"/>
      <c r="P600" s="840" t="s">
        <v>965</v>
      </c>
      <c r="Q600" s="816"/>
      <c r="R600" s="816"/>
      <c r="S600" s="816"/>
      <c r="T600" s="816"/>
      <c r="U600" s="816"/>
      <c r="V600" s="817"/>
      <c r="W600" s="37" t="s">
        <v>68</v>
      </c>
      <c r="X600" s="689">
        <f>GrossWeightTotal+PalletQtyTotal*25</f>
        <v>1853.8037631673883</v>
      </c>
      <c r="Y600" s="689">
        <f>GrossWeightTotalR+PalletQtyTotalR*25</f>
        <v>2000.2870000000003</v>
      </c>
      <c r="Z600" s="37"/>
      <c r="AA600" s="690"/>
      <c r="AB600" s="690"/>
      <c r="AC600" s="690"/>
    </row>
    <row r="601" spans="1:68" x14ac:dyDescent="0.2">
      <c r="A601" s="701"/>
      <c r="B601" s="701"/>
      <c r="C601" s="701"/>
      <c r="D601" s="701"/>
      <c r="E601" s="701"/>
      <c r="F601" s="701"/>
      <c r="G601" s="701"/>
      <c r="H601" s="701"/>
      <c r="I601" s="701"/>
      <c r="J601" s="701"/>
      <c r="K601" s="701"/>
      <c r="L601" s="701"/>
      <c r="M601" s="701"/>
      <c r="N601" s="701"/>
      <c r="O601" s="738"/>
      <c r="P601" s="840" t="s">
        <v>966</v>
      </c>
      <c r="Q601" s="816"/>
      <c r="R601" s="816"/>
      <c r="S601" s="816"/>
      <c r="T601" s="816"/>
      <c r="U601" s="816"/>
      <c r="V601" s="817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331.53238335738325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349</v>
      </c>
      <c r="Z601" s="37"/>
      <c r="AA601" s="690"/>
      <c r="AB601" s="690"/>
      <c r="AC601" s="690"/>
    </row>
    <row r="602" spans="1:68" ht="14.25" customHeight="1" x14ac:dyDescent="0.2">
      <c r="A602" s="701"/>
      <c r="B602" s="701"/>
      <c r="C602" s="701"/>
      <c r="D602" s="701"/>
      <c r="E602" s="701"/>
      <c r="F602" s="701"/>
      <c r="G602" s="701"/>
      <c r="H602" s="701"/>
      <c r="I602" s="701"/>
      <c r="J602" s="701"/>
      <c r="K602" s="701"/>
      <c r="L602" s="701"/>
      <c r="M602" s="701"/>
      <c r="N602" s="701"/>
      <c r="O602" s="738"/>
      <c r="P602" s="840" t="s">
        <v>967</v>
      </c>
      <c r="Q602" s="816"/>
      <c r="R602" s="816"/>
      <c r="S602" s="816"/>
      <c r="T602" s="816"/>
      <c r="U602" s="816"/>
      <c r="V602" s="817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3.6411800000000003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708" t="s">
        <v>87</v>
      </c>
      <c r="D604" s="789"/>
      <c r="E604" s="789"/>
      <c r="F604" s="789"/>
      <c r="G604" s="789"/>
      <c r="H604" s="790"/>
      <c r="I604" s="708" t="s">
        <v>286</v>
      </c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90"/>
      <c r="W604" s="708" t="s">
        <v>591</v>
      </c>
      <c r="X604" s="790"/>
      <c r="Y604" s="708" t="s">
        <v>672</v>
      </c>
      <c r="Z604" s="789"/>
      <c r="AA604" s="789"/>
      <c r="AB604" s="790"/>
      <c r="AC604" s="679" t="s">
        <v>747</v>
      </c>
      <c r="AD604" s="708" t="s">
        <v>849</v>
      </c>
      <c r="AE604" s="790"/>
      <c r="AF604" s="680"/>
    </row>
    <row r="605" spans="1:68" ht="14.25" customHeight="1" thickTop="1" x14ac:dyDescent="0.2">
      <c r="A605" s="1002" t="s">
        <v>970</v>
      </c>
      <c r="B605" s="708" t="s">
        <v>62</v>
      </c>
      <c r="C605" s="708" t="s">
        <v>88</v>
      </c>
      <c r="D605" s="708" t="s">
        <v>109</v>
      </c>
      <c r="E605" s="708" t="s">
        <v>175</v>
      </c>
      <c r="F605" s="708" t="s">
        <v>206</v>
      </c>
      <c r="G605" s="708" t="s">
        <v>252</v>
      </c>
      <c r="H605" s="708" t="s">
        <v>87</v>
      </c>
      <c r="I605" s="708" t="s">
        <v>287</v>
      </c>
      <c r="J605" s="708" t="s">
        <v>315</v>
      </c>
      <c r="K605" s="708" t="s">
        <v>384</v>
      </c>
      <c r="L605" s="708" t="s">
        <v>410</v>
      </c>
      <c r="M605" s="708" t="s">
        <v>434</v>
      </c>
      <c r="N605" s="680"/>
      <c r="O605" s="708" t="s">
        <v>438</v>
      </c>
      <c r="P605" s="708" t="s">
        <v>447</v>
      </c>
      <c r="Q605" s="708" t="s">
        <v>463</v>
      </c>
      <c r="R605" s="708" t="s">
        <v>473</v>
      </c>
      <c r="S605" s="708" t="s">
        <v>483</v>
      </c>
      <c r="T605" s="708" t="s">
        <v>491</v>
      </c>
      <c r="U605" s="708" t="s">
        <v>495</v>
      </c>
      <c r="V605" s="708" t="s">
        <v>578</v>
      </c>
      <c r="W605" s="708" t="s">
        <v>592</v>
      </c>
      <c r="X605" s="708" t="s">
        <v>633</v>
      </c>
      <c r="Y605" s="708" t="s">
        <v>673</v>
      </c>
      <c r="Z605" s="708" t="s">
        <v>712</v>
      </c>
      <c r="AA605" s="708" t="s">
        <v>732</v>
      </c>
      <c r="AB605" s="708" t="s">
        <v>740</v>
      </c>
      <c r="AC605" s="708" t="s">
        <v>747</v>
      </c>
      <c r="AD605" s="708" t="s">
        <v>849</v>
      </c>
      <c r="AE605" s="708" t="s">
        <v>940</v>
      </c>
      <c r="AF605" s="680"/>
    </row>
    <row r="606" spans="1:68" ht="13.5" customHeight="1" thickBot="1" x14ac:dyDescent="0.25">
      <c r="A606" s="1003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0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53.6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41.1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93.4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109.20000000000002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505.79999999999995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38.400000000000006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396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144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10.8</v>
      </c>
      <c r="Z607" s="46">
        <f>IFERROR(Y456*1,"0")+IFERROR(Y457*1,"0")+IFERROR(Y461*1,"0")+IFERROR(Y462*1,"0")+IFERROR(Y463*1,"0")+IFERROR(Y464*1,"0")</f>
        <v>81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322.07999999999993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145:V145"/>
    <mergeCell ref="D133:E133"/>
    <mergeCell ref="A231:Z231"/>
    <mergeCell ref="D54:E54"/>
    <mergeCell ref="P427:V427"/>
    <mergeCell ref="P283:V283"/>
    <mergeCell ref="V12:W12"/>
    <mergeCell ref="A28:Z28"/>
    <mergeCell ref="D191:E191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N17:N18"/>
    <mergeCell ref="D49:E49"/>
    <mergeCell ref="Q5:R5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P592:V592"/>
    <mergeCell ref="D23:E23"/>
    <mergeCell ref="D216:E216"/>
    <mergeCell ref="P515:T515"/>
    <mergeCell ref="A134:O135"/>
    <mergeCell ref="A20:Z20"/>
    <mergeCell ref="D252:E252"/>
    <mergeCell ref="A318:Z318"/>
    <mergeCell ref="P431:V431"/>
    <mergeCell ref="P123:T12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A536:Z536"/>
    <mergeCell ref="AD17:AF18"/>
    <mergeCell ref="P599:V599"/>
    <mergeCell ref="D101:E101"/>
    <mergeCell ref="P403:V403"/>
    <mergeCell ref="D76:E76"/>
    <mergeCell ref="F5:G5"/>
    <mergeCell ref="P55:V55"/>
    <mergeCell ref="P117:V117"/>
    <mergeCell ref="A172:Z172"/>
    <mergeCell ref="P169:V169"/>
    <mergeCell ref="A368:O369"/>
    <mergeCell ref="P67:T67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D557:E557"/>
    <mergeCell ref="P576:T576"/>
    <mergeCell ref="A595:O596"/>
    <mergeCell ref="M17:M18"/>
    <mergeCell ref="A168:O169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D29:E29"/>
    <mergeCell ref="G605:G606"/>
    <mergeCell ref="P103:V103"/>
    <mergeCell ref="Q13:R13"/>
    <mergeCell ref="P134:V134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B605:AB606"/>
    <mergeCell ref="A271:Z271"/>
    <mergeCell ref="P190:T190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D441:E441"/>
    <mergeCell ref="D512:E512"/>
    <mergeCell ref="P569:T569"/>
    <mergeCell ref="D506:E506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V6:W9"/>
    <mergeCell ref="D128:E128"/>
    <mergeCell ref="P256:T256"/>
    <mergeCell ref="P38:T38"/>
    <mergeCell ref="P109:T109"/>
    <mergeCell ref="D497:E497"/>
    <mergeCell ref="D435:E435"/>
    <mergeCell ref="A155:O156"/>
    <mergeCell ref="P274:T274"/>
    <mergeCell ref="D217:E217"/>
    <mergeCell ref="P541:T541"/>
    <mergeCell ref="P22:T22"/>
    <mergeCell ref="D65:E65"/>
    <mergeCell ref="P320:T320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H10:M10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H17:H18"/>
    <mergeCell ref="P261:T261"/>
    <mergeCell ref="A291:O292"/>
    <mergeCell ref="P161:T161"/>
    <mergeCell ref="D204:E204"/>
    <mergeCell ref="P217:T217"/>
    <mergeCell ref="P332:T332"/>
    <mergeCell ref="P388:T388"/>
    <mergeCell ref="D440:E440"/>
    <mergeCell ref="P452:V452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D39:E39"/>
    <mergeCell ref="P316:V316"/>
    <mergeCell ref="A426:O427"/>
    <mergeCell ref="J9:M9"/>
    <mergeCell ref="A296:O297"/>
    <mergeCell ref="P440:T440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A13:M13"/>
    <mergeCell ref="A119:Z119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P24:T24"/>
    <mergeCell ref="P491:T491"/>
    <mergeCell ref="D286:E286"/>
    <mergeCell ref="P322:T322"/>
    <mergeCell ref="D132:E132"/>
    <mergeCell ref="P89:T89"/>
    <mergeCell ref="P211:T211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D183:E183"/>
    <mergeCell ref="A186:O187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A12:M12"/>
    <mergeCell ref="D251:E251"/>
    <mergeCell ref="D487:E487"/>
    <mergeCell ref="P597:V597"/>
    <mergeCell ref="D343:E343"/>
    <mergeCell ref="P397:T397"/>
    <mergeCell ref="A482:Z482"/>
    <mergeCell ref="A538:Z538"/>
    <mergeCell ref="P74:T74"/>
    <mergeCell ref="A19:Z19"/>
    <mergeCell ref="P372:T372"/>
    <mergeCell ref="D182:E182"/>
    <mergeCell ref="P292:V292"/>
    <mergeCell ref="P310:T310"/>
    <mergeCell ref="A14:M14"/>
    <mergeCell ref="D109:E109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P15:T16"/>
    <mergeCell ref="P450:T450"/>
    <mergeCell ref="D456:E456"/>
    <mergeCell ref="D567:E567"/>
    <mergeCell ref="D116:E116"/>
    <mergeCell ref="A430:O431"/>
    <mergeCell ref="P219:T219"/>
    <mergeCell ref="P23:T23"/>
    <mergeCell ref="D162:E162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A42:Z42"/>
    <mergeCell ref="P288:V288"/>
    <mergeCell ref="P43:T43"/>
    <mergeCell ref="A188:Z188"/>
    <mergeCell ref="P263:V263"/>
    <mergeCell ref="D38:E38"/>
    <mergeCell ref="A418:O419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AD604:AE604"/>
    <mergeCell ref="P250:T250"/>
    <mergeCell ref="P50:T50"/>
    <mergeCell ref="P492:T492"/>
    <mergeCell ref="D50:E50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52:T52"/>
    <mergeCell ref="P494:T494"/>
    <mergeCell ref="A480:O481"/>
    <mergeCell ref="P556:T556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39:T39"/>
    <mergeCell ref="A46:Z46"/>
    <mergeCell ref="D87:E87"/>
    <mergeCell ref="P166:T166"/>
    <mergeCell ref="D380:E380"/>
    <mergeCell ref="P464:T464"/>
    <mergeCell ref="D274:E274"/>
    <mergeCell ref="P402:T402"/>
    <mergeCell ref="D445:E445"/>
    <mergeCell ref="D516:E516"/>
    <mergeCell ref="P116:T116"/>
    <mergeCell ref="A105:Z105"/>
    <mergeCell ref="D122:E122"/>
    <mergeCell ref="A376:Z376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175:V175"/>
    <mergeCell ref="P240:T240"/>
    <mergeCell ref="D498:E498"/>
    <mergeCell ref="D354:E354"/>
    <mergeCell ref="O605:O606"/>
    <mergeCell ref="D590:E590"/>
    <mergeCell ref="D356:E35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D443:E443"/>
    <mergeCell ref="D381:E381"/>
    <mergeCell ref="D514:E514"/>
    <mergeCell ref="L605:L606"/>
    <mergeCell ref="V605:V606"/>
    <mergeCell ref="P451:T451"/>
    <mergeCell ref="P516:T51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P315:T315"/>
    <mergeCell ref="P437:T437"/>
    <mergeCell ref="A510:Z51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2025-03-21T09:22:07Z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