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BF81E33-BFBD-41C3-8DFE-7DC25F1625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Y22" i="1"/>
  <c r="B640" i="1" s="1"/>
  <c r="P22" i="1"/>
  <c r="H10" i="1"/>
  <c r="A9" i="1"/>
  <c r="F10" i="1" s="1"/>
  <c r="D7" i="1"/>
  <c r="Q6" i="1"/>
  <c r="P2" i="1"/>
  <c r="H9" i="1" l="1"/>
  <c r="A10" i="1"/>
  <c r="X633" i="1"/>
  <c r="Y40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Y26" i="1"/>
  <c r="Y46" i="1"/>
  <c r="F9" i="1"/>
  <c r="J9" i="1"/>
  <c r="Z22" i="1"/>
  <c r="Z26" i="1" s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Z86" i="1" s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Z455" i="1" s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609" i="1" l="1"/>
  <c r="Z594" i="1"/>
  <c r="Z577" i="1"/>
  <c r="Z539" i="1"/>
  <c r="Y630" i="1"/>
  <c r="Y632" i="1"/>
  <c r="Y634" i="1"/>
  <c r="Z416" i="1"/>
  <c r="Z390" i="1"/>
  <c r="Z384" i="1"/>
  <c r="Z255" i="1"/>
  <c r="Z371" i="1"/>
  <c r="Z212" i="1"/>
  <c r="Z106" i="1"/>
  <c r="Z93" i="1"/>
  <c r="Z63" i="1"/>
  <c r="Z56" i="1"/>
  <c r="Z635" i="1" s="1"/>
  <c r="Y631" i="1"/>
  <c r="Y633" i="1" s="1"/>
  <c r="Z355" i="1"/>
  <c r="Z284" i="1"/>
  <c r="Z272" i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<sst xmlns="http://schemas.openxmlformats.org/spreadsheetml/2006/main" count="2971" uniqueCount="1047">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</sst>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4" zoomScaleNormal="100" zoomScaleSheetLayoutView="100" workbookViewId="0">
      <selection activeCell="Z636" sqref="Z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50</v>
      </c>
      <c r="Y50" s="728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52.013888888888886</v>
      </c>
      <c r="BN50" s="64">
        <f t="shared" si="2"/>
        <v>56.17499999999999</v>
      </c>
      <c r="BO50" s="64">
        <f t="shared" si="3"/>
        <v>7.2337962962962965E-2</v>
      </c>
      <c r="BP50" s="64">
        <f t="shared" si="4"/>
        <v>7.8125E-2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13.5</v>
      </c>
      <c r="Y55" s="728">
        <f t="shared" si="0"/>
        <v>13.5</v>
      </c>
      <c r="Z55" s="36">
        <f>IFERROR(IF(Y55=0,"",ROUNDUP(Y55/H55,0)*0.00902),"")</f>
        <v>2.7060000000000001E-2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14.13</v>
      </c>
      <c r="BN55" s="64">
        <f t="shared" si="2"/>
        <v>14.13</v>
      </c>
      <c r="BO55" s="64">
        <f t="shared" si="3"/>
        <v>2.2727272727272728E-2</v>
      </c>
      <c r="BP55" s="64">
        <f t="shared" si="4"/>
        <v>2.2727272727272728E-2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7.6296296296296298</v>
      </c>
      <c r="Y56" s="729">
        <f>IFERROR(Y49/H49,"0")+IFERROR(Y50/H50,"0")+IFERROR(Y51/H51,"0")+IFERROR(Y52/H52,"0")+IFERROR(Y53/H53,"0")+IFERROR(Y54/H54,"0")+IFERROR(Y55/H55,"0")</f>
        <v>8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0.12196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63.5</v>
      </c>
      <c r="Y57" s="729">
        <f>IFERROR(SUM(Y49:Y55),"0")</f>
        <v>67.5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4.6296296296296298</v>
      </c>
      <c r="Y63" s="729">
        <f>IFERROR(Y59/H59,"0")+IFERROR(Y60/H60,"0")+IFERROR(Y61/H61,"0")+IFERROR(Y62/H62,"0")</f>
        <v>5</v>
      </c>
      <c r="Z63" s="729">
        <f>IFERROR(IF(Z59="",0,Z59),"0")+IFERROR(IF(Z60="",0,Z60),"0")+IFERROR(IF(Z61="",0,Z61),"0")+IFERROR(IF(Z62="",0,Z62),"0")</f>
        <v>9.4899999999999998E-2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50</v>
      </c>
      <c r="Y64" s="729">
        <f>IFERROR(SUM(Y59:Y62),"0")</f>
        <v>54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30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31.832142857142856</v>
      </c>
      <c r="BN125" s="64">
        <f t="shared" si="17"/>
        <v>35.652000000000001</v>
      </c>
      <c r="BO125" s="64">
        <f t="shared" si="18"/>
        <v>5.5803571428571425E-2</v>
      </c>
      <c r="BP125" s="64">
        <f t="shared" si="19"/>
        <v>6.25E-2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3.5714285714285712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30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50</v>
      </c>
      <c r="Y348" s="728">
        <f t="shared" si="47"/>
        <v>54</v>
      </c>
      <c r="Z348" s="36">
        <f>IFERROR(IF(Y348=0,"",ROUNDUP(Y348/H348,0)*0.01898),"")</f>
        <v>9.4899999999999998E-2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52.013888888888886</v>
      </c>
      <c r="BN348" s="64">
        <f t="shared" si="49"/>
        <v>56.17499999999999</v>
      </c>
      <c r="BO348" s="64">
        <f t="shared" si="50"/>
        <v>7.2337962962962965E-2</v>
      </c>
      <c r="BP348" s="64">
        <f t="shared" si="51"/>
        <v>7.8125E-2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4</v>
      </c>
      <c r="Y354" s="728">
        <f t="shared" si="47"/>
        <v>4</v>
      </c>
      <c r="Z354" s="36">
        <f>IFERROR(IF(Y354=0,"",ROUNDUP(Y354/H354,0)*0.00902),"")</f>
        <v>9.0200000000000002E-3</v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4.21</v>
      </c>
      <c r="BN354" s="64">
        <f t="shared" si="49"/>
        <v>4.21</v>
      </c>
      <c r="BO354" s="64">
        <f t="shared" si="50"/>
        <v>7.575757575757576E-3</v>
      </c>
      <c r="BP354" s="64">
        <f t="shared" si="51"/>
        <v>7.575757575757576E-3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5.6296296296296298</v>
      </c>
      <c r="Y355" s="729">
        <f>IFERROR(Y347/H347,"0")+IFERROR(Y348/H348,"0")+IFERROR(Y349/H349,"0")+IFERROR(Y350/H350,"0")+IFERROR(Y351/H351,"0")+IFERROR(Y352/H352,"0")+IFERROR(Y353/H353,"0")+IFERROR(Y354/H354,"0")</f>
        <v>6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0.10392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54</v>
      </c>
      <c r="Y356" s="729">
        <f>IFERROR(SUM(Y347:Y354),"0")</f>
        <v>58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30</v>
      </c>
      <c r="Y358" s="728">
        <f>IFERROR(IF(X358="",0,CEILING((X358/$H358),1)*$H358),"")</f>
        <v>33.6</v>
      </c>
      <c r="Z358" s="36">
        <f>IFERROR(IF(Y358=0,"",ROUNDUP(Y358/H358,0)*0.00902),"")</f>
        <v>7.2160000000000002E-2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31.928571428571427</v>
      </c>
      <c r="BN358" s="64">
        <f>IFERROR(Y358*I358/H358,"0")</f>
        <v>35.76</v>
      </c>
      <c r="BO358" s="64">
        <f>IFERROR(1/J358*(X358/H358),"0")</f>
        <v>5.4112554112554112E-2</v>
      </c>
      <c r="BP358" s="64">
        <f>IFERROR(1/J358*(Y358/H358),"0")</f>
        <v>6.0606060606060608E-2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20</v>
      </c>
      <c r="Y359" s="728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11.904761904761905</v>
      </c>
      <c r="Y362" s="729">
        <f>IFERROR(Y358/H358,"0")+IFERROR(Y359/H359,"0")+IFERROR(Y360/H360,"0")+IFERROR(Y361/H361,"0")</f>
        <v>13</v>
      </c>
      <c r="Z362" s="729">
        <f>IFERROR(IF(Z358="",0,Z358),"0")+IFERROR(IF(Z359="",0,Z359),"0")+IFERROR(IF(Z360="",0,Z360),"0")+IFERROR(IF(Z361="",0,Z361),"0")</f>
        <v>0.11726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50</v>
      </c>
      <c r="Y363" s="729">
        <f>IFERROR(SUM(Y358:Y361),"0")</f>
        <v>54.6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200</v>
      </c>
      <c r="Y365" s="728">
        <f t="shared" ref="Y365:Y370" si="52">IFERROR(IF(X365="",0,CEILING((X365/$H365),1)*$H365),"")</f>
        <v>202.79999999999998</v>
      </c>
      <c r="Z365" s="36">
        <f>IFERROR(IF(Y365=0,"",ROUNDUP(Y365/H365,0)*0.01898),"")</f>
        <v>0.49348000000000003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213.15384615384619</v>
      </c>
      <c r="BN365" s="64">
        <f t="shared" ref="BN365:BN370" si="54">IFERROR(Y365*I365/H365,"0")</f>
        <v>216.13799999999998</v>
      </c>
      <c r="BO365" s="64">
        <f t="shared" ref="BO365:BO370" si="55">IFERROR(1/J365*(X365/H365),"0")</f>
        <v>0.40064102564102566</v>
      </c>
      <c r="BP365" s="64">
        <f t="shared" ref="BP365:BP370" si="56">IFERROR(1/J365*(Y365/H365),"0")</f>
        <v>0.40625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25.641025641025642</v>
      </c>
      <c r="Y371" s="729">
        <f>IFERROR(Y365/H365,"0")+IFERROR(Y366/H366,"0")+IFERROR(Y367/H367,"0")+IFERROR(Y368/H368,"0")+IFERROR(Y369/H369,"0")+IFERROR(Y370/H370,"0")</f>
        <v>26</v>
      </c>
      <c r="Z371" s="729">
        <f>IFERROR(IF(Z365="",0,Z365),"0")+IFERROR(IF(Z366="",0,Z366),"0")+IFERROR(IF(Z367="",0,Z367),"0")+IFERROR(IF(Z368="",0,Z368),"0")+IFERROR(IF(Z369="",0,Z369),"0")+IFERROR(IF(Z370="",0,Z370),"0")</f>
        <v>0.49348000000000003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200</v>
      </c>
      <c r="Y372" s="729">
        <f>IFERROR(SUM(Y365:Y370),"0")</f>
        <v>202.79999999999998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70</v>
      </c>
      <c r="Y375" s="728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8.9743589743589745</v>
      </c>
      <c r="Y377" s="729">
        <f>IFERROR(Y374/H374,"0")+IFERROR(Y375/H375,"0")+IFERROR(Y376/H376,"0")</f>
        <v>9</v>
      </c>
      <c r="Z377" s="729">
        <f>IFERROR(IF(Z374="",0,Z374),"0")+IFERROR(IF(Z375="",0,Z375),"0")+IFERROR(IF(Z376="",0,Z376),"0")</f>
        <v>0.17082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70</v>
      </c>
      <c r="Y378" s="729">
        <f>IFERROR(SUM(Y374:Y376),"0")</f>
        <v>70.2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30</v>
      </c>
      <c r="Y408" s="728">
        <f t="shared" si="57"/>
        <v>30</v>
      </c>
      <c r="Z408" s="36">
        <f>IFERROR(IF(Y408=0,"",ROUNDUP(Y408/H408,0)*0.02175),"")</f>
        <v>4.3499999999999997E-2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30.96</v>
      </c>
      <c r="BN408" s="64">
        <f t="shared" si="59"/>
        <v>30.96</v>
      </c>
      <c r="BO408" s="64">
        <f t="shared" si="60"/>
        <v>4.1666666666666664E-2</v>
      </c>
      <c r="BP408" s="64">
        <f t="shared" si="61"/>
        <v>4.1666666666666664E-2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15</v>
      </c>
      <c r="Y410" s="728">
        <f t="shared" si="57"/>
        <v>15</v>
      </c>
      <c r="Z410" s="36">
        <f>IFERROR(IF(Y410=0,"",ROUNDUP(Y410/H410,0)*0.02175),"")</f>
        <v>2.1749999999999999E-2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15.48</v>
      </c>
      <c r="BN410" s="64">
        <f t="shared" si="59"/>
        <v>15.48</v>
      </c>
      <c r="BO410" s="64">
        <f t="shared" si="60"/>
        <v>2.0833333333333332E-2</v>
      </c>
      <c r="BP410" s="64">
        <f t="shared" si="61"/>
        <v>2.0833333333333332E-2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6.5250000000000002E-2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45</v>
      </c>
      <c r="Y417" s="729">
        <f>IFERROR(SUM(Y406:Y415),"0")</f>
        <v>45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100</v>
      </c>
      <c r="Y419" s="728">
        <f>IFERROR(IF(X419="",0,CEILING((X419/$H419),1)*$H419),"")</f>
        <v>105</v>
      </c>
      <c r="Z419" s="36">
        <f>IFERROR(IF(Y419=0,"",ROUNDUP(Y419/H419,0)*0.02175),"")</f>
        <v>0.15225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103.2</v>
      </c>
      <c r="BN419" s="64">
        <f>IFERROR(Y419*I419/H419,"0")</f>
        <v>108.36</v>
      </c>
      <c r="BO419" s="64">
        <f>IFERROR(1/J419*(X419/H419),"0")</f>
        <v>0.1388888888888889</v>
      </c>
      <c r="BP419" s="64">
        <f>IFERROR(1/J419*(Y419/H419),"0")</f>
        <v>0.14583333333333331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6.666666666666667</v>
      </c>
      <c r="Y421" s="729">
        <f>IFERROR(Y419/H419,"0")+IFERROR(Y420/H420,"0")</f>
        <v>7</v>
      </c>
      <c r="Z421" s="729">
        <f>IFERROR(IF(Z419="",0,Z419),"0")+IFERROR(IF(Z420="",0,Z420),"0")</f>
        <v>0.15225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100</v>
      </c>
      <c r="Y422" s="729">
        <f>IFERROR(SUM(Y419:Y420),"0")</f>
        <v>105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20</v>
      </c>
      <c r="Y516" s="728">
        <f t="shared" ref="Y516:Y531" si="73">IFERROR(IF(X516="",0,CEILING((X516/$H516),1)*$H516),"")</f>
        <v>21.12</v>
      </c>
      <c r="Z516" s="36">
        <f t="shared" ref="Z516:Z521" si="74">IFERROR(IF(Y516=0,"",ROUNDUP(Y516/H516,0)*0.01196),"")</f>
        <v>4.7840000000000001E-2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21.363636363636363</v>
      </c>
      <c r="BN516" s="64">
        <f t="shared" ref="BN516:BN531" si="76">IFERROR(Y516*I516/H516,"0")</f>
        <v>22.56</v>
      </c>
      <c r="BO516" s="64">
        <f t="shared" ref="BO516:BO531" si="77">IFERROR(1/J516*(X516/H516),"0")</f>
        <v>3.6421911421911424E-2</v>
      </c>
      <c r="BP516" s="64">
        <f t="shared" ref="BP516:BP531" si="78">IFERROR(1/J516*(Y516/H516),"0")</f>
        <v>3.8461538461538464E-2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3.7878787878787876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4.7840000000000001E-2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20</v>
      </c>
      <c r="Y533" s="729">
        <f>IFERROR(SUM(Y516:Y531),"0")</f>
        <v>21.12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682.5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711.82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718.24327006327019</v>
      </c>
      <c r="Y631" s="729">
        <f>IFERROR(SUM(BN22:BN627),"0")</f>
        <v>748.99599999999998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2</v>
      </c>
      <c r="Y632" s="38">
        <f>ROUNDUP(SUM(BP22:BP627),0)</f>
        <v>2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768.24327006327019</v>
      </c>
      <c r="Y633" s="729">
        <f>GrossWeightTotalR+PalletQtyTotalR*25</f>
        <v>798.99599999999998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81.435009435009434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85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1.4436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121.5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33.6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385.59999999999997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21.12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