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3,25 Пушкарный\"/>
    </mc:Choice>
  </mc:AlternateContent>
  <xr:revisionPtr revIDLastSave="0" documentId="13_ncr:1_{D6514914-FE60-4A46-9DE8-180BDAC655B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Z570" i="2" s="1"/>
  <c r="Y566" i="2"/>
  <c r="X566" i="2"/>
  <c r="X565" i="2"/>
  <c r="BO564" i="2"/>
  <c r="BM564" i="2"/>
  <c r="Y564" i="2"/>
  <c r="BP564" i="2" s="1"/>
  <c r="BO563" i="2"/>
  <c r="BM563" i="2"/>
  <c r="Y563" i="2"/>
  <c r="Y565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P550" i="2"/>
  <c r="BO550" i="2"/>
  <c r="BM550" i="2"/>
  <c r="Y550" i="2"/>
  <c r="BN550" i="2" s="1"/>
  <c r="BO549" i="2"/>
  <c r="BM549" i="2"/>
  <c r="Y549" i="2"/>
  <c r="BN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M527" i="2"/>
  <c r="Z527" i="2"/>
  <c r="Y527" i="2"/>
  <c r="BN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X511" i="2"/>
  <c r="BO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P475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N467" i="2" s="1"/>
  <c r="BP466" i="2"/>
  <c r="BO466" i="2"/>
  <c r="BN466" i="2"/>
  <c r="BM466" i="2"/>
  <c r="Z466" i="2"/>
  <c r="Y466" i="2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Z437" i="2"/>
  <c r="Y437" i="2"/>
  <c r="BN437" i="2" s="1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Y427" i="2" s="1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2" i="2"/>
  <c r="X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N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Z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P252" i="2"/>
  <c r="BO252" i="2"/>
  <c r="BN252" i="2"/>
  <c r="BM252" i="2"/>
  <c r="Z252" i="2"/>
  <c r="Y252" i="2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Z188" i="2"/>
  <c r="Y188" i="2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P103" i="2"/>
  <c r="BO103" i="2"/>
  <c r="BM103" i="2"/>
  <c r="Y103" i="2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BO83" i="2"/>
  <c r="BM83" i="2"/>
  <c r="Z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N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Z39" i="2"/>
  <c r="Y39" i="2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BP85" i="2" l="1"/>
  <c r="BP105" i="2"/>
  <c r="BN222" i="2"/>
  <c r="BN370" i="2"/>
  <c r="BP549" i="2"/>
  <c r="BP67" i="2"/>
  <c r="BN96" i="2"/>
  <c r="BN263" i="2"/>
  <c r="Y396" i="2"/>
  <c r="BN510" i="2"/>
  <c r="BN576" i="2"/>
  <c r="Z67" i="2"/>
  <c r="Z79" i="2"/>
  <c r="Y86" i="2"/>
  <c r="Z85" i="2"/>
  <c r="Z105" i="2"/>
  <c r="BN142" i="2"/>
  <c r="Z164" i="2"/>
  <c r="BN164" i="2"/>
  <c r="BN166" i="2"/>
  <c r="Z205" i="2"/>
  <c r="BN205" i="2"/>
  <c r="BN215" i="2"/>
  <c r="BP232" i="2"/>
  <c r="Y293" i="2"/>
  <c r="Z319" i="2"/>
  <c r="BP394" i="2"/>
  <c r="Z412" i="2"/>
  <c r="BP435" i="2"/>
  <c r="BP437" i="2"/>
  <c r="Z470" i="2"/>
  <c r="Y511" i="2"/>
  <c r="BP527" i="2"/>
  <c r="Z549" i="2"/>
  <c r="BN563" i="2"/>
  <c r="BN570" i="2"/>
  <c r="Z574" i="2"/>
  <c r="Z575" i="2"/>
  <c r="BN575" i="2"/>
  <c r="BP424" i="2"/>
  <c r="BP368" i="2"/>
  <c r="Z368" i="2"/>
  <c r="Z399" i="2"/>
  <c r="BP399" i="2"/>
  <c r="BN360" i="2"/>
  <c r="BP358" i="2"/>
  <c r="Z358" i="2"/>
  <c r="BN350" i="2"/>
  <c r="Z249" i="2"/>
  <c r="BP249" i="2"/>
  <c r="Z328" i="2"/>
  <c r="Z388" i="2"/>
  <c r="BP388" i="2"/>
  <c r="Y456" i="2"/>
  <c r="Z467" i="2"/>
  <c r="BP467" i="2"/>
  <c r="Z481" i="2"/>
  <c r="Y533" i="2"/>
  <c r="Z53" i="2"/>
  <c r="BP76" i="2"/>
  <c r="I640" i="2"/>
  <c r="Z218" i="2"/>
  <c r="Z102" i="2"/>
  <c r="Z152" i="2"/>
  <c r="Z166" i="2"/>
  <c r="BP182" i="2"/>
  <c r="Z215" i="2"/>
  <c r="Z222" i="2"/>
  <c r="Z239" i="2"/>
  <c r="Z271" i="2"/>
  <c r="BP283" i="2"/>
  <c r="Z297" i="2"/>
  <c r="Z298" i="2" s="1"/>
  <c r="Y298" i="2"/>
  <c r="Z310" i="2"/>
  <c r="Z311" i="2" s="1"/>
  <c r="Y311" i="2"/>
  <c r="BP333" i="2"/>
  <c r="Y356" i="2"/>
  <c r="Z350" i="2"/>
  <c r="Z360" i="2"/>
  <c r="Z380" i="2"/>
  <c r="Z382" i="2"/>
  <c r="Y395" i="2"/>
  <c r="Z453" i="2"/>
  <c r="Z520" i="2"/>
  <c r="BP557" i="2"/>
  <c r="Z76" i="2"/>
  <c r="Z225" i="2"/>
  <c r="BN53" i="2"/>
  <c r="Z100" i="2"/>
  <c r="Z142" i="2"/>
  <c r="Z195" i="2"/>
  <c r="Z208" i="2"/>
  <c r="Z263" i="2"/>
  <c r="Z282" i="2"/>
  <c r="Z370" i="2"/>
  <c r="Y417" i="2"/>
  <c r="Y478" i="2"/>
  <c r="Z510" i="2"/>
  <c r="Z511" i="2" s="1"/>
  <c r="BP510" i="2"/>
  <c r="BP517" i="2"/>
  <c r="Z529" i="2"/>
  <c r="Z563" i="2"/>
  <c r="BP563" i="2"/>
  <c r="Z576" i="2"/>
  <c r="Z618" i="2"/>
  <c r="Z619" i="2" s="1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Z144" i="2" s="1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Z320" i="2" s="1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BP55" i="2"/>
  <c r="BP126" i="2"/>
  <c r="Z126" i="2"/>
  <c r="Y149" i="2"/>
  <c r="BP147" i="2"/>
  <c r="Z147" i="2"/>
  <c r="Y150" i="2"/>
  <c r="BP153" i="2"/>
  <c r="Z153" i="2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Z80" i="2" s="1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Z167" i="2" s="1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Z40" i="2" s="1"/>
  <c r="BP43" i="2"/>
  <c r="BN43" i="2"/>
  <c r="BN91" i="2"/>
  <c r="Z91" i="2"/>
  <c r="K640" i="2"/>
  <c r="BN200" i="2"/>
  <c r="Z200" i="2"/>
  <c r="BP25" i="2"/>
  <c r="BN25" i="2"/>
  <c r="Z25" i="2"/>
  <c r="BN84" i="2"/>
  <c r="Z84" i="2"/>
  <c r="Z86" i="2" s="1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Z560" i="2" s="1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71" i="2" s="1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483" i="2" s="1"/>
  <c r="Z530" i="2"/>
  <c r="Z543" i="2"/>
  <c r="Z546" i="2"/>
  <c r="Z559" i="2"/>
  <c r="Z564" i="2"/>
  <c r="Z565" i="2" s="1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201" i="2" l="1"/>
  <c r="Z362" i="2"/>
  <c r="Z293" i="2"/>
  <c r="Z154" i="2"/>
  <c r="Z496" i="2"/>
  <c r="Z272" i="2"/>
  <c r="Z455" i="2"/>
  <c r="Z401" i="2"/>
  <c r="Z584" i="2"/>
  <c r="Z384" i="2"/>
  <c r="Z212" i="2"/>
  <c r="Z227" i="2"/>
  <c r="Z390" i="2"/>
  <c r="Z26" i="2"/>
  <c r="Z577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<sst xmlns="http://schemas.openxmlformats.org/spreadsheetml/2006/main" count="4953" uniqueCount="1048">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</sst>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08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31" t="s">
        <v>26</v>
      </c>
      <c r="E1" s="731"/>
      <c r="F1" s="731"/>
      <c r="G1" s="14" t="s">
        <v>66</v>
      </c>
      <c r="H1" s="731" t="s">
        <v>46</v>
      </c>
      <c r="I1" s="731"/>
      <c r="J1" s="731"/>
      <c r="K1" s="731"/>
      <c r="L1" s="731"/>
      <c r="M1" s="731"/>
      <c r="N1" s="731"/>
      <c r="O1" s="731"/>
      <c r="P1" s="731"/>
      <c r="Q1" s="731"/>
      <c r="R1" s="732" t="s">
        <v>67</v>
      </c>
      <c r="S1" s="733"/>
      <c r="T1" s="73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4"/>
      <c r="R2" s="734"/>
      <c r="S2" s="734"/>
      <c r="T2" s="734"/>
      <c r="U2" s="734"/>
      <c r="V2" s="734"/>
      <c r="W2" s="73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4"/>
      <c r="Q3" s="734"/>
      <c r="R3" s="734"/>
      <c r="S3" s="734"/>
      <c r="T3" s="734"/>
      <c r="U3" s="734"/>
      <c r="V3" s="734"/>
      <c r="W3" s="73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5" t="s">
        <v>8</v>
      </c>
      <c r="B5" s="735"/>
      <c r="C5" s="735"/>
      <c r="D5" s="736"/>
      <c r="E5" s="736"/>
      <c r="F5" s="737" t="s">
        <v>14</v>
      </c>
      <c r="G5" s="737"/>
      <c r="H5" s="736"/>
      <c r="I5" s="736"/>
      <c r="J5" s="736"/>
      <c r="K5" s="736"/>
      <c r="L5" s="736"/>
      <c r="M5" s="736"/>
      <c r="N5" s="69"/>
      <c r="P5" s="26" t="s">
        <v>4</v>
      </c>
      <c r="Q5" s="738">
        <v>45733</v>
      </c>
      <c r="R5" s="738"/>
      <c r="T5" s="739" t="s">
        <v>3</v>
      </c>
      <c r="U5" s="740"/>
      <c r="V5" s="741" t="s">
        <v>1034</v>
      </c>
      <c r="W5" s="742"/>
      <c r="AB5" s="57"/>
      <c r="AC5" s="57"/>
      <c r="AD5" s="57"/>
      <c r="AE5" s="57"/>
    </row>
    <row r="6" spans="1:32" s="17" customFormat="1" ht="24" customHeight="1" x14ac:dyDescent="0.2">
      <c r="A6" s="735" t="s">
        <v>1</v>
      </c>
      <c r="B6" s="735"/>
      <c r="C6" s="735"/>
      <c r="D6" s="743" t="s">
        <v>74</v>
      </c>
      <c r="E6" s="743"/>
      <c r="F6" s="743"/>
      <c r="G6" s="743"/>
      <c r="H6" s="743"/>
      <c r="I6" s="743"/>
      <c r="J6" s="743"/>
      <c r="K6" s="743"/>
      <c r="L6" s="743"/>
      <c r="M6" s="743"/>
      <c r="N6" s="70"/>
      <c r="P6" s="26" t="s">
        <v>27</v>
      </c>
      <c r="Q6" s="744" t="str">
        <f>IF(Q5=0," ",CHOOSE(WEEKDAY(Q5,2),"Понедельник","Вторник","Среда","Четверг","Пятница","Суббота","Воскресенье"))</f>
        <v>Понедельник</v>
      </c>
      <c r="R6" s="744"/>
      <c r="T6" s="745" t="s">
        <v>5</v>
      </c>
      <c r="U6" s="746"/>
      <c r="V6" s="747" t="s">
        <v>68</v>
      </c>
      <c r="W6" s="74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53" t="str">
        <f>IFERROR(VLOOKUP(DeliveryAddress,Table,3,0),1)</f>
        <v>1</v>
      </c>
      <c r="E7" s="754"/>
      <c r="F7" s="754"/>
      <c r="G7" s="754"/>
      <c r="H7" s="754"/>
      <c r="I7" s="754"/>
      <c r="J7" s="754"/>
      <c r="K7" s="754"/>
      <c r="L7" s="754"/>
      <c r="M7" s="755"/>
      <c r="N7" s="71"/>
      <c r="P7" s="26"/>
      <c r="Q7" s="46"/>
      <c r="R7" s="46"/>
      <c r="T7" s="745"/>
      <c r="U7" s="746"/>
      <c r="V7" s="749"/>
      <c r="W7" s="750"/>
      <c r="AB7" s="57"/>
      <c r="AC7" s="57"/>
      <c r="AD7" s="57"/>
      <c r="AE7" s="57"/>
    </row>
    <row r="8" spans="1:32" s="17" customFormat="1" ht="25.5" customHeight="1" x14ac:dyDescent="0.2">
      <c r="A8" s="756" t="s">
        <v>57</v>
      </c>
      <c r="B8" s="756"/>
      <c r="C8" s="756"/>
      <c r="D8" s="757" t="s">
        <v>75</v>
      </c>
      <c r="E8" s="757"/>
      <c r="F8" s="757"/>
      <c r="G8" s="757"/>
      <c r="H8" s="757"/>
      <c r="I8" s="757"/>
      <c r="J8" s="757"/>
      <c r="K8" s="757"/>
      <c r="L8" s="757"/>
      <c r="M8" s="757"/>
      <c r="N8" s="72"/>
      <c r="P8" s="26" t="s">
        <v>11</v>
      </c>
      <c r="Q8" s="758">
        <v>0.41666666666666669</v>
      </c>
      <c r="R8" s="758"/>
      <c r="T8" s="745"/>
      <c r="U8" s="746"/>
      <c r="V8" s="749"/>
      <c r="W8" s="750"/>
      <c r="AB8" s="57"/>
      <c r="AC8" s="57"/>
      <c r="AD8" s="57"/>
      <c r="AE8" s="57"/>
    </row>
    <row r="9" spans="1:32" s="17" customFormat="1" ht="39.950000000000003" customHeight="1" x14ac:dyDescent="0.2">
      <c r="A9" s="7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9"/>
      <c r="C9" s="759"/>
      <c r="D9" s="760" t="s">
        <v>45</v>
      </c>
      <c r="E9" s="761"/>
      <c r="F9" s="7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9"/>
      <c r="H9" s="762" t="str">
        <f>IF(AND($A$9="Тип доверенности/получателя при получении в адресе перегруза:",$D$9="Разовая доверенность"),"Введите ФИО","")</f>
        <v/>
      </c>
      <c r="I9" s="762"/>
      <c r="J9" s="7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2"/>
      <c r="L9" s="762"/>
      <c r="M9" s="762"/>
      <c r="N9" s="67"/>
      <c r="P9" s="29" t="s">
        <v>15</v>
      </c>
      <c r="Q9" s="763"/>
      <c r="R9" s="763"/>
      <c r="T9" s="745"/>
      <c r="U9" s="746"/>
      <c r="V9" s="751"/>
      <c r="W9" s="75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9"/>
      <c r="C10" s="759"/>
      <c r="D10" s="760"/>
      <c r="E10" s="761"/>
      <c r="F10" s="7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9"/>
      <c r="H10" s="764" t="str">
        <f>IFERROR(VLOOKUP($D$10,Proxy,2,FALSE),"")</f>
        <v/>
      </c>
      <c r="I10" s="764"/>
      <c r="J10" s="764"/>
      <c r="K10" s="764"/>
      <c r="L10" s="764"/>
      <c r="M10" s="764"/>
      <c r="N10" s="68"/>
      <c r="P10" s="29" t="s">
        <v>32</v>
      </c>
      <c r="Q10" s="765"/>
      <c r="R10" s="765"/>
      <c r="U10" s="26" t="s">
        <v>12</v>
      </c>
      <c r="V10" s="766" t="s">
        <v>69</v>
      </c>
      <c r="W10" s="7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8"/>
      <c r="R11" s="768"/>
      <c r="U11" s="26" t="s">
        <v>28</v>
      </c>
      <c r="V11" s="769" t="s">
        <v>54</v>
      </c>
      <c r="W11" s="7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70" t="s">
        <v>70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3"/>
      <c r="P12" s="26" t="s">
        <v>30</v>
      </c>
      <c r="Q12" s="758"/>
      <c r="R12" s="758"/>
      <c r="S12" s="27"/>
      <c r="T12"/>
      <c r="U12" s="26" t="s">
        <v>45</v>
      </c>
      <c r="V12" s="771"/>
      <c r="W12" s="771"/>
      <c r="X12"/>
      <c r="AB12" s="57"/>
      <c r="AC12" s="57"/>
      <c r="AD12" s="57"/>
      <c r="AE12" s="57"/>
    </row>
    <row r="13" spans="1:32" s="17" customFormat="1" ht="23.25" customHeight="1" x14ac:dyDescent="0.2">
      <c r="A13" s="770" t="s">
        <v>71</v>
      </c>
      <c r="B13" s="770"/>
      <c r="C13" s="770"/>
      <c r="D13" s="770"/>
      <c r="E13" s="770"/>
      <c r="F13" s="770"/>
      <c r="G13" s="770"/>
      <c r="H13" s="770"/>
      <c r="I13" s="770"/>
      <c r="J13" s="770"/>
      <c r="K13" s="770"/>
      <c r="L13" s="770"/>
      <c r="M13" s="770"/>
      <c r="N13" s="73"/>
      <c r="O13" s="29"/>
      <c r="P13" s="29" t="s">
        <v>31</v>
      </c>
      <c r="Q13" s="769"/>
      <c r="R13" s="76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70" t="s">
        <v>72</v>
      </c>
      <c r="B14" s="770"/>
      <c r="C14" s="770"/>
      <c r="D14" s="770"/>
      <c r="E14" s="770"/>
      <c r="F14" s="770"/>
      <c r="G14" s="770"/>
      <c r="H14" s="770"/>
      <c r="I14" s="770"/>
      <c r="J14" s="770"/>
      <c r="K14" s="770"/>
      <c r="L14" s="770"/>
      <c r="M14" s="77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72" t="s">
        <v>73</v>
      </c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4"/>
      <c r="O15"/>
      <c r="P15" s="773" t="s">
        <v>60</v>
      </c>
      <c r="Q15" s="773"/>
      <c r="R15" s="773"/>
      <c r="S15" s="773"/>
      <c r="T15" s="77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4"/>
      <c r="Q16" s="774"/>
      <c r="R16" s="774"/>
      <c r="S16" s="774"/>
      <c r="T16" s="7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7" t="s">
        <v>58</v>
      </c>
      <c r="B17" s="777" t="s">
        <v>48</v>
      </c>
      <c r="C17" s="779" t="s">
        <v>47</v>
      </c>
      <c r="D17" s="781" t="s">
        <v>49</v>
      </c>
      <c r="E17" s="782"/>
      <c r="F17" s="777" t="s">
        <v>21</v>
      </c>
      <c r="G17" s="777" t="s">
        <v>24</v>
      </c>
      <c r="H17" s="777" t="s">
        <v>22</v>
      </c>
      <c r="I17" s="777" t="s">
        <v>23</v>
      </c>
      <c r="J17" s="777" t="s">
        <v>16</v>
      </c>
      <c r="K17" s="777" t="s">
        <v>62</v>
      </c>
      <c r="L17" s="777" t="s">
        <v>64</v>
      </c>
      <c r="M17" s="777" t="s">
        <v>2</v>
      </c>
      <c r="N17" s="777" t="s">
        <v>63</v>
      </c>
      <c r="O17" s="777" t="s">
        <v>25</v>
      </c>
      <c r="P17" s="781" t="s">
        <v>17</v>
      </c>
      <c r="Q17" s="785"/>
      <c r="R17" s="785"/>
      <c r="S17" s="785"/>
      <c r="T17" s="782"/>
      <c r="U17" s="775" t="s">
        <v>55</v>
      </c>
      <c r="V17" s="776"/>
      <c r="W17" s="777" t="s">
        <v>6</v>
      </c>
      <c r="X17" s="777" t="s">
        <v>41</v>
      </c>
      <c r="Y17" s="787" t="s">
        <v>53</v>
      </c>
      <c r="Z17" s="789" t="s">
        <v>18</v>
      </c>
      <c r="AA17" s="791" t="s">
        <v>59</v>
      </c>
      <c r="AB17" s="791" t="s">
        <v>19</v>
      </c>
      <c r="AC17" s="791" t="s">
        <v>65</v>
      </c>
      <c r="AD17" s="793" t="s">
        <v>56</v>
      </c>
      <c r="AE17" s="794"/>
      <c r="AF17" s="795"/>
      <c r="AG17" s="77"/>
      <c r="BD17" s="76" t="s">
        <v>61</v>
      </c>
    </row>
    <row r="18" spans="1:68" ht="14.25" customHeight="1" x14ac:dyDescent="0.2">
      <c r="A18" s="778"/>
      <c r="B18" s="778"/>
      <c r="C18" s="780"/>
      <c r="D18" s="783"/>
      <c r="E18" s="784"/>
      <c r="F18" s="778"/>
      <c r="G18" s="778"/>
      <c r="H18" s="778"/>
      <c r="I18" s="778"/>
      <c r="J18" s="778"/>
      <c r="K18" s="778"/>
      <c r="L18" s="778"/>
      <c r="M18" s="778"/>
      <c r="N18" s="778"/>
      <c r="O18" s="778"/>
      <c r="P18" s="783"/>
      <c r="Q18" s="786"/>
      <c r="R18" s="786"/>
      <c r="S18" s="786"/>
      <c r="T18" s="784"/>
      <c r="U18" s="78" t="s">
        <v>44</v>
      </c>
      <c r="V18" s="78" t="s">
        <v>43</v>
      </c>
      <c r="W18" s="778"/>
      <c r="X18" s="778"/>
      <c r="Y18" s="788"/>
      <c r="Z18" s="790"/>
      <c r="AA18" s="792"/>
      <c r="AB18" s="792"/>
      <c r="AC18" s="792"/>
      <c r="AD18" s="796"/>
      <c r="AE18" s="797"/>
      <c r="AF18" s="798"/>
      <c r="AG18" s="77"/>
      <c r="BD18" s="76"/>
    </row>
    <row r="19" spans="1:68" ht="27.75" customHeight="1" x14ac:dyDescent="0.2">
      <c r="A19" s="799" t="s">
        <v>76</v>
      </c>
      <c r="B19" s="799"/>
      <c r="C19" s="799"/>
      <c r="D19" s="799"/>
      <c r="E19" s="799"/>
      <c r="F19" s="799"/>
      <c r="G19" s="799"/>
      <c r="H19" s="799"/>
      <c r="I19" s="799"/>
      <c r="J19" s="799"/>
      <c r="K19" s="799"/>
      <c r="L19" s="799"/>
      <c r="M19" s="799"/>
      <c r="N19" s="799"/>
      <c r="O19" s="799"/>
      <c r="P19" s="799"/>
      <c r="Q19" s="799"/>
      <c r="R19" s="799"/>
      <c r="S19" s="799"/>
      <c r="T19" s="799"/>
      <c r="U19" s="799"/>
      <c r="V19" s="799"/>
      <c r="W19" s="799"/>
      <c r="X19" s="799"/>
      <c r="Y19" s="799"/>
      <c r="Z19" s="799"/>
      <c r="AA19" s="52"/>
      <c r="AB19" s="52"/>
      <c r="AC19" s="52"/>
    </row>
    <row r="20" spans="1:68" ht="16.5" customHeight="1" x14ac:dyDescent="0.25">
      <c r="A20" s="800" t="s">
        <v>76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62"/>
      <c r="AB20" s="62"/>
      <c r="AC20" s="62"/>
    </row>
    <row r="21" spans="1:68" ht="14.25" customHeight="1" x14ac:dyDescent="0.25">
      <c r="A21" s="801" t="s">
        <v>77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63"/>
      <c r="AB21" s="63"/>
      <c r="AC21" s="63"/>
    </row>
    <row r="22" spans="1:68" ht="37.5" customHeight="1" x14ac:dyDescent="0.25">
      <c r="A22" s="60" t="s">
        <v>78</v>
      </c>
      <c r="B22" s="60" t="s">
        <v>79</v>
      </c>
      <c r="C22" s="34">
        <v>4301051865</v>
      </c>
      <c r="D22" s="802">
        <v>4680115885912</v>
      </c>
      <c r="E22" s="80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8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4"/>
      <c r="R22" s="804"/>
      <c r="S22" s="804"/>
      <c r="T22" s="80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83</v>
      </c>
      <c r="B23" s="60" t="s">
        <v>84</v>
      </c>
      <c r="C23" s="34">
        <v>4301051552</v>
      </c>
      <c r="D23" s="802">
        <v>4607091388237</v>
      </c>
      <c r="E23" s="80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4"/>
      <c r="R23" s="804"/>
      <c r="S23" s="804"/>
      <c r="T23" s="80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86</v>
      </c>
      <c r="B24" s="60" t="s">
        <v>87</v>
      </c>
      <c r="C24" s="34">
        <v>4301051861</v>
      </c>
      <c r="D24" s="802">
        <v>4680115885905</v>
      </c>
      <c r="E24" s="80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8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4"/>
      <c r="R24" s="804"/>
      <c r="S24" s="804"/>
      <c r="T24" s="80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89</v>
      </c>
      <c r="B25" s="60" t="s">
        <v>90</v>
      </c>
      <c r="C25" s="34">
        <v>4301051592</v>
      </c>
      <c r="D25" s="802">
        <v>4607091388244</v>
      </c>
      <c r="E25" s="80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8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4"/>
      <c r="R25" s="804"/>
      <c r="S25" s="804"/>
      <c r="T25" s="80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12"/>
      <c r="B26" s="812"/>
      <c r="C26" s="812"/>
      <c r="D26" s="812"/>
      <c r="E26" s="812"/>
      <c r="F26" s="812"/>
      <c r="G26" s="812"/>
      <c r="H26" s="812"/>
      <c r="I26" s="812"/>
      <c r="J26" s="812"/>
      <c r="K26" s="812"/>
      <c r="L26" s="812"/>
      <c r="M26" s="812"/>
      <c r="N26" s="812"/>
      <c r="O26" s="813"/>
      <c r="P26" s="809" t="s">
        <v>40</v>
      </c>
      <c r="Q26" s="810"/>
      <c r="R26" s="810"/>
      <c r="S26" s="810"/>
      <c r="T26" s="810"/>
      <c r="U26" s="810"/>
      <c r="V26" s="81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12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3"/>
      <c r="P27" s="809" t="s">
        <v>40</v>
      </c>
      <c r="Q27" s="810"/>
      <c r="R27" s="810"/>
      <c r="S27" s="810"/>
      <c r="T27" s="810"/>
      <c r="U27" s="810"/>
      <c r="V27" s="81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01" t="s">
        <v>92</v>
      </c>
      <c r="B28" s="801"/>
      <c r="C28" s="801"/>
      <c r="D28" s="801"/>
      <c r="E28" s="801"/>
      <c r="F28" s="801"/>
      <c r="G28" s="801"/>
      <c r="H28" s="801"/>
      <c r="I28" s="801"/>
      <c r="J28" s="801"/>
      <c r="K28" s="801"/>
      <c r="L28" s="801"/>
      <c r="M28" s="801"/>
      <c r="N28" s="801"/>
      <c r="O28" s="801"/>
      <c r="P28" s="801"/>
      <c r="Q28" s="801"/>
      <c r="R28" s="801"/>
      <c r="S28" s="801"/>
      <c r="T28" s="801"/>
      <c r="U28" s="801"/>
      <c r="V28" s="801"/>
      <c r="W28" s="801"/>
      <c r="X28" s="801"/>
      <c r="Y28" s="801"/>
      <c r="Z28" s="801"/>
      <c r="AA28" s="63"/>
      <c r="AB28" s="63"/>
      <c r="AC28" s="63"/>
    </row>
    <row r="29" spans="1:68" ht="27" customHeight="1" x14ac:dyDescent="0.25">
      <c r="A29" s="60" t="s">
        <v>93</v>
      </c>
      <c r="B29" s="60" t="s">
        <v>94</v>
      </c>
      <c r="C29" s="34">
        <v>4301032013</v>
      </c>
      <c r="D29" s="802">
        <v>4607091388503</v>
      </c>
      <c r="E29" s="80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4"/>
      <c r="R29" s="804"/>
      <c r="S29" s="804"/>
      <c r="T29" s="80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12"/>
      <c r="B30" s="812"/>
      <c r="C30" s="812"/>
      <c r="D30" s="812"/>
      <c r="E30" s="812"/>
      <c r="F30" s="812"/>
      <c r="G30" s="812"/>
      <c r="H30" s="812"/>
      <c r="I30" s="812"/>
      <c r="J30" s="812"/>
      <c r="K30" s="812"/>
      <c r="L30" s="812"/>
      <c r="M30" s="812"/>
      <c r="N30" s="812"/>
      <c r="O30" s="813"/>
      <c r="P30" s="809" t="s">
        <v>40</v>
      </c>
      <c r="Q30" s="810"/>
      <c r="R30" s="810"/>
      <c r="S30" s="810"/>
      <c r="T30" s="810"/>
      <c r="U30" s="810"/>
      <c r="V30" s="81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12"/>
      <c r="B31" s="812"/>
      <c r="C31" s="812"/>
      <c r="D31" s="812"/>
      <c r="E31" s="812"/>
      <c r="F31" s="812"/>
      <c r="G31" s="812"/>
      <c r="H31" s="812"/>
      <c r="I31" s="812"/>
      <c r="J31" s="812"/>
      <c r="K31" s="812"/>
      <c r="L31" s="812"/>
      <c r="M31" s="812"/>
      <c r="N31" s="812"/>
      <c r="O31" s="813"/>
      <c r="P31" s="809" t="s">
        <v>40</v>
      </c>
      <c r="Q31" s="810"/>
      <c r="R31" s="810"/>
      <c r="S31" s="810"/>
      <c r="T31" s="810"/>
      <c r="U31" s="810"/>
      <c r="V31" s="81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99" t="s">
        <v>98</v>
      </c>
      <c r="B32" s="799"/>
      <c r="C32" s="799"/>
      <c r="D32" s="799"/>
      <c r="E32" s="799"/>
      <c r="F32" s="799"/>
      <c r="G32" s="799"/>
      <c r="H32" s="799"/>
      <c r="I32" s="799"/>
      <c r="J32" s="799"/>
      <c r="K32" s="799"/>
      <c r="L32" s="799"/>
      <c r="M32" s="799"/>
      <c r="N32" s="799"/>
      <c r="O32" s="799"/>
      <c r="P32" s="799"/>
      <c r="Q32" s="799"/>
      <c r="R32" s="799"/>
      <c r="S32" s="799"/>
      <c r="T32" s="799"/>
      <c r="U32" s="799"/>
      <c r="V32" s="799"/>
      <c r="W32" s="799"/>
      <c r="X32" s="799"/>
      <c r="Y32" s="799"/>
      <c r="Z32" s="799"/>
      <c r="AA32" s="52"/>
      <c r="AB32" s="52"/>
      <c r="AC32" s="52"/>
    </row>
    <row r="33" spans="1:68" ht="16.5" customHeight="1" x14ac:dyDescent="0.25">
      <c r="A33" s="800" t="s">
        <v>99</v>
      </c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00"/>
      <c r="P33" s="800"/>
      <c r="Q33" s="800"/>
      <c r="R33" s="800"/>
      <c r="S33" s="800"/>
      <c r="T33" s="800"/>
      <c r="U33" s="800"/>
      <c r="V33" s="800"/>
      <c r="W33" s="800"/>
      <c r="X33" s="800"/>
      <c r="Y33" s="800"/>
      <c r="Z33" s="800"/>
      <c r="AA33" s="62"/>
      <c r="AB33" s="62"/>
      <c r="AC33" s="62"/>
    </row>
    <row r="34" spans="1:68" ht="14.25" customHeight="1" x14ac:dyDescent="0.25">
      <c r="A34" s="801" t="s">
        <v>100</v>
      </c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1"/>
      <c r="P34" s="801"/>
      <c r="Q34" s="801"/>
      <c r="R34" s="801"/>
      <c r="S34" s="801"/>
      <c r="T34" s="801"/>
      <c r="U34" s="801"/>
      <c r="V34" s="801"/>
      <c r="W34" s="801"/>
      <c r="X34" s="801"/>
      <c r="Y34" s="801"/>
      <c r="Z34" s="801"/>
      <c r="AA34" s="63"/>
      <c r="AB34" s="63"/>
      <c r="AC34" s="63"/>
    </row>
    <row r="35" spans="1:68" ht="16.5" customHeight="1" x14ac:dyDescent="0.25">
      <c r="A35" s="60" t="s">
        <v>101</v>
      </c>
      <c r="B35" s="60" t="s">
        <v>102</v>
      </c>
      <c r="C35" s="34">
        <v>4301011380</v>
      </c>
      <c r="D35" s="802">
        <v>4607091385670</v>
      </c>
      <c r="E35" s="80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4"/>
      <c r="R35" s="804"/>
      <c r="S35" s="804"/>
      <c r="T35" s="80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106</v>
      </c>
      <c r="B36" s="60" t="s">
        <v>107</v>
      </c>
      <c r="C36" s="34">
        <v>4301011625</v>
      </c>
      <c r="D36" s="802">
        <v>4680115883956</v>
      </c>
      <c r="E36" s="80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8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4"/>
      <c r="R36" s="804"/>
      <c r="S36" s="804"/>
      <c r="T36" s="80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802">
        <v>4607091385687</v>
      </c>
      <c r="E37" s="80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8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4"/>
      <c r="R37" s="804"/>
      <c r="S37" s="804"/>
      <c r="T37" s="805"/>
      <c r="U37" s="37" t="s">
        <v>45</v>
      </c>
      <c r="V37" s="37" t="s">
        <v>45</v>
      </c>
      <c r="W37" s="38" t="s">
        <v>0</v>
      </c>
      <c r="X37" s="56">
        <v>144</v>
      </c>
      <c r="Y37" s="53">
        <f>IFERROR(IF(X37="",0,CEILING((X37/$H37),1)*$H37),"")</f>
        <v>144</v>
      </c>
      <c r="Z37" s="39">
        <f>IFERROR(IF(Y37=0,"",ROUNDUP(Y37/H37,0)*0.00902),"")</f>
        <v>0.32472000000000001</v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151.56</v>
      </c>
      <c r="BN37" s="75">
        <f>IFERROR(Y37*I37/H37,"0")</f>
        <v>151.56</v>
      </c>
      <c r="BO37" s="75">
        <f>IFERROR(1/J37*(X37/H37),"0")</f>
        <v>0.27272727272727271</v>
      </c>
      <c r="BP37" s="75">
        <f>IFERROR(1/J37*(Y37/H37),"0")</f>
        <v>0.27272727272727271</v>
      </c>
    </row>
    <row r="38" spans="1:68" ht="27" customHeight="1" x14ac:dyDescent="0.25">
      <c r="A38" s="60" t="s">
        <v>115</v>
      </c>
      <c r="B38" s="60" t="s">
        <v>116</v>
      </c>
      <c r="C38" s="34">
        <v>4301011565</v>
      </c>
      <c r="D38" s="802">
        <v>4680115882539</v>
      </c>
      <c r="E38" s="80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4"/>
      <c r="R38" s="804"/>
      <c r="S38" s="804"/>
      <c r="T38" s="80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4301011624</v>
      </c>
      <c r="D39" s="802">
        <v>4680115883949</v>
      </c>
      <c r="E39" s="80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8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4"/>
      <c r="R39" s="804"/>
      <c r="S39" s="804"/>
      <c r="T39" s="80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812"/>
      <c r="B40" s="812"/>
      <c r="C40" s="812"/>
      <c r="D40" s="812"/>
      <c r="E40" s="812"/>
      <c r="F40" s="812"/>
      <c r="G40" s="812"/>
      <c r="H40" s="812"/>
      <c r="I40" s="812"/>
      <c r="J40" s="812"/>
      <c r="K40" s="812"/>
      <c r="L40" s="812"/>
      <c r="M40" s="812"/>
      <c r="N40" s="812"/>
      <c r="O40" s="813"/>
      <c r="P40" s="809" t="s">
        <v>40</v>
      </c>
      <c r="Q40" s="810"/>
      <c r="R40" s="810"/>
      <c r="S40" s="810"/>
      <c r="T40" s="810"/>
      <c r="U40" s="810"/>
      <c r="V40" s="811"/>
      <c r="W40" s="40" t="s">
        <v>39</v>
      </c>
      <c r="X40" s="41">
        <f>IFERROR(X35/H35,"0")+IFERROR(X36/H36,"0")+IFERROR(X37/H37,"0")+IFERROR(X38/H38,"0")+IFERROR(X39/H39,"0")</f>
        <v>36</v>
      </c>
      <c r="Y40" s="41">
        <f>IFERROR(Y35/H35,"0")+IFERROR(Y36/H36,"0")+IFERROR(Y37/H37,"0")+IFERROR(Y38/H38,"0")+IFERROR(Y39/H39,"0")</f>
        <v>36</v>
      </c>
      <c r="Z40" s="41">
        <f>IFERROR(IF(Z35="",0,Z35),"0")+IFERROR(IF(Z36="",0,Z36),"0")+IFERROR(IF(Z37="",0,Z37),"0")+IFERROR(IF(Z38="",0,Z38),"0")+IFERROR(IF(Z39="",0,Z39),"0")</f>
        <v>0.32472000000000001</v>
      </c>
      <c r="AA40" s="64"/>
      <c r="AB40" s="64"/>
      <c r="AC40" s="64"/>
    </row>
    <row r="41" spans="1:68" x14ac:dyDescent="0.2">
      <c r="A41" s="812"/>
      <c r="B41" s="812"/>
      <c r="C41" s="812"/>
      <c r="D41" s="812"/>
      <c r="E41" s="812"/>
      <c r="F41" s="812"/>
      <c r="G41" s="812"/>
      <c r="H41" s="812"/>
      <c r="I41" s="812"/>
      <c r="J41" s="812"/>
      <c r="K41" s="812"/>
      <c r="L41" s="812"/>
      <c r="M41" s="812"/>
      <c r="N41" s="812"/>
      <c r="O41" s="813"/>
      <c r="P41" s="809" t="s">
        <v>40</v>
      </c>
      <c r="Q41" s="810"/>
      <c r="R41" s="810"/>
      <c r="S41" s="810"/>
      <c r="T41" s="810"/>
      <c r="U41" s="810"/>
      <c r="V41" s="811"/>
      <c r="W41" s="40" t="s">
        <v>0</v>
      </c>
      <c r="X41" s="41">
        <f>IFERROR(SUM(X35:X39),"0")</f>
        <v>144</v>
      </c>
      <c r="Y41" s="41">
        <f>IFERROR(SUM(Y35:Y39),"0")</f>
        <v>144</v>
      </c>
      <c r="Z41" s="40"/>
      <c r="AA41" s="64"/>
      <c r="AB41" s="64"/>
      <c r="AC41" s="64"/>
    </row>
    <row r="42" spans="1:68" ht="14.25" customHeight="1" x14ac:dyDescent="0.25">
      <c r="A42" s="801" t="s">
        <v>77</v>
      </c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1"/>
      <c r="P42" s="801"/>
      <c r="Q42" s="801"/>
      <c r="R42" s="801"/>
      <c r="S42" s="801"/>
      <c r="T42" s="801"/>
      <c r="U42" s="801"/>
      <c r="V42" s="801"/>
      <c r="W42" s="801"/>
      <c r="X42" s="801"/>
      <c r="Y42" s="801"/>
      <c r="Z42" s="801"/>
      <c r="AA42" s="63"/>
      <c r="AB42" s="63"/>
      <c r="AC42" s="63"/>
    </row>
    <row r="43" spans="1:68" ht="27" customHeight="1" x14ac:dyDescent="0.25">
      <c r="A43" s="60" t="s">
        <v>119</v>
      </c>
      <c r="B43" s="60" t="s">
        <v>120</v>
      </c>
      <c r="C43" s="34">
        <v>4301051842</v>
      </c>
      <c r="D43" s="802">
        <v>4680115885233</v>
      </c>
      <c r="E43" s="802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82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4"/>
      <c r="R43" s="804"/>
      <c r="S43" s="804"/>
      <c r="T43" s="80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123</v>
      </c>
      <c r="B44" s="60" t="s">
        <v>124</v>
      </c>
      <c r="C44" s="34">
        <v>4301051820</v>
      </c>
      <c r="D44" s="802">
        <v>4680115884915</v>
      </c>
      <c r="E44" s="802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4"/>
      <c r="R44" s="804"/>
      <c r="S44" s="804"/>
      <c r="T44" s="805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812"/>
      <c r="B45" s="812"/>
      <c r="C45" s="812"/>
      <c r="D45" s="812"/>
      <c r="E45" s="812"/>
      <c r="F45" s="812"/>
      <c r="G45" s="812"/>
      <c r="H45" s="812"/>
      <c r="I45" s="812"/>
      <c r="J45" s="812"/>
      <c r="K45" s="812"/>
      <c r="L45" s="812"/>
      <c r="M45" s="812"/>
      <c r="N45" s="812"/>
      <c r="O45" s="813"/>
      <c r="P45" s="809" t="s">
        <v>40</v>
      </c>
      <c r="Q45" s="810"/>
      <c r="R45" s="810"/>
      <c r="S45" s="810"/>
      <c r="T45" s="810"/>
      <c r="U45" s="810"/>
      <c r="V45" s="811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812"/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3"/>
      <c r="P46" s="809" t="s">
        <v>40</v>
      </c>
      <c r="Q46" s="810"/>
      <c r="R46" s="810"/>
      <c r="S46" s="810"/>
      <c r="T46" s="810"/>
      <c r="U46" s="810"/>
      <c r="V46" s="811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800" t="s">
        <v>126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62"/>
      <c r="AB47" s="62"/>
      <c r="AC47" s="62"/>
    </row>
    <row r="48" spans="1:68" ht="14.25" customHeight="1" x14ac:dyDescent="0.25">
      <c r="A48" s="801" t="s">
        <v>100</v>
      </c>
      <c r="B48" s="801"/>
      <c r="C48" s="801"/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  <c r="O48" s="801"/>
      <c r="P48" s="801"/>
      <c r="Q48" s="801"/>
      <c r="R48" s="801"/>
      <c r="S48" s="801"/>
      <c r="T48" s="801"/>
      <c r="U48" s="801"/>
      <c r="V48" s="801"/>
      <c r="W48" s="801"/>
      <c r="X48" s="801"/>
      <c r="Y48" s="801"/>
      <c r="Z48" s="801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802">
        <v>4680115885882</v>
      </c>
      <c r="E49" s="802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8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4"/>
      <c r="R49" s="804"/>
      <c r="S49" s="804"/>
      <c r="T49" s="805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5" si="0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103.88392857142858</v>
      </c>
      <c r="BN49" s="75">
        <f t="shared" ref="BN49:BN55" si="2">IFERROR(Y49*I49/H49,"0")</f>
        <v>104.715</v>
      </c>
      <c r="BO49" s="75">
        <f t="shared" ref="BO49:BO55" si="3">IFERROR(1/J49*(X49/H49),"0")</f>
        <v>0.13950892857142858</v>
      </c>
      <c r="BP49" s="75">
        <f t="shared" ref="BP49:BP55" si="4">IFERROR(1/J49*(Y49/H49),"0")</f>
        <v>0.140625</v>
      </c>
    </row>
    <row r="50" spans="1:68" ht="27" customHeight="1" x14ac:dyDescent="0.25">
      <c r="A50" s="60" t="s">
        <v>130</v>
      </c>
      <c r="B50" s="60" t="s">
        <v>131</v>
      </c>
      <c r="C50" s="34">
        <v>4301011816</v>
      </c>
      <c r="D50" s="802">
        <v>4680115881426</v>
      </c>
      <c r="E50" s="802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8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4"/>
      <c r="R50" s="804"/>
      <c r="S50" s="804"/>
      <c r="T50" s="80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4301011386</v>
      </c>
      <c r="D51" s="802">
        <v>4680115880283</v>
      </c>
      <c r="E51" s="802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4"/>
      <c r="R51" s="804"/>
      <c r="S51" s="804"/>
      <c r="T51" s="80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4301011432</v>
      </c>
      <c r="D52" s="802">
        <v>4680115882720</v>
      </c>
      <c r="E52" s="802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82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4"/>
      <c r="R52" s="804"/>
      <c r="S52" s="804"/>
      <c r="T52" s="80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141</v>
      </c>
      <c r="B53" s="60" t="s">
        <v>142</v>
      </c>
      <c r="C53" s="34">
        <v>4301011806</v>
      </c>
      <c r="D53" s="802">
        <v>4680115881525</v>
      </c>
      <c r="E53" s="802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8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4"/>
      <c r="R53" s="804"/>
      <c r="S53" s="804"/>
      <c r="T53" s="80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802">
        <v>4680115885899</v>
      </c>
      <c r="E54" s="802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8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4"/>
      <c r="R54" s="804"/>
      <c r="S54" s="804"/>
      <c r="T54" s="805"/>
      <c r="U54" s="37" t="s">
        <v>45</v>
      </c>
      <c r="V54" s="37" t="s">
        <v>45</v>
      </c>
      <c r="W54" s="38" t="s">
        <v>0</v>
      </c>
      <c r="X54" s="56">
        <v>21</v>
      </c>
      <c r="Y54" s="53">
        <f t="shared" si="0"/>
        <v>21</v>
      </c>
      <c r="Z54" s="39">
        <f>IFERROR(IF(Y54=0,"",ROUNDUP(Y54/H54,0)*0.00651),"")</f>
        <v>6.5100000000000005E-2</v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22.799999999999997</v>
      </c>
      <c r="BN54" s="75">
        <f t="shared" si="2"/>
        <v>22.799999999999997</v>
      </c>
      <c r="BO54" s="75">
        <f t="shared" si="3"/>
        <v>5.4945054945054951E-2</v>
      </c>
      <c r="BP54" s="75">
        <f t="shared" si="4"/>
        <v>5.4945054945054951E-2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802">
        <v>4680115881419</v>
      </c>
      <c r="E55" s="802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8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4"/>
      <c r="R55" s="804"/>
      <c r="S55" s="804"/>
      <c r="T55" s="805"/>
      <c r="U55" s="37" t="s">
        <v>45</v>
      </c>
      <c r="V55" s="37" t="s">
        <v>45</v>
      </c>
      <c r="W55" s="38" t="s">
        <v>0</v>
      </c>
      <c r="X55" s="56">
        <v>2376</v>
      </c>
      <c r="Y55" s="53">
        <f t="shared" si="0"/>
        <v>2376</v>
      </c>
      <c r="Z55" s="39">
        <f>IFERROR(IF(Y55=0,"",ROUNDUP(Y55/H55,0)*0.00902),"")</f>
        <v>4.7625600000000006</v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2486.8799999999997</v>
      </c>
      <c r="BN55" s="75">
        <f t="shared" si="2"/>
        <v>2486.8799999999997</v>
      </c>
      <c r="BO55" s="75">
        <f t="shared" si="3"/>
        <v>4</v>
      </c>
      <c r="BP55" s="75">
        <f t="shared" si="4"/>
        <v>4</v>
      </c>
    </row>
    <row r="56" spans="1:68" x14ac:dyDescent="0.2">
      <c r="A56" s="812"/>
      <c r="B56" s="812"/>
      <c r="C56" s="812"/>
      <c r="D56" s="812"/>
      <c r="E56" s="812"/>
      <c r="F56" s="812"/>
      <c r="G56" s="812"/>
      <c r="H56" s="812"/>
      <c r="I56" s="812"/>
      <c r="J56" s="812"/>
      <c r="K56" s="812"/>
      <c r="L56" s="812"/>
      <c r="M56" s="812"/>
      <c r="N56" s="812"/>
      <c r="O56" s="813"/>
      <c r="P56" s="809" t="s">
        <v>40</v>
      </c>
      <c r="Q56" s="810"/>
      <c r="R56" s="810"/>
      <c r="S56" s="810"/>
      <c r="T56" s="810"/>
      <c r="U56" s="810"/>
      <c r="V56" s="811"/>
      <c r="W56" s="40" t="s">
        <v>39</v>
      </c>
      <c r="X56" s="41">
        <f>IFERROR(X49/H49,"0")+IFERROR(X50/H50,"0")+IFERROR(X51/H51,"0")+IFERROR(X52/H52,"0")+IFERROR(X53/H53,"0")+IFERROR(X54/H54,"0")+IFERROR(X55/H55,"0")</f>
        <v>546.92857142857144</v>
      </c>
      <c r="Y56" s="41">
        <f>IFERROR(Y49/H49,"0")+IFERROR(Y50/H50,"0")+IFERROR(Y51/H51,"0")+IFERROR(Y52/H52,"0")+IFERROR(Y53/H53,"0")+IFERROR(Y54/H54,"0")+IFERROR(Y55/H55,"0")</f>
        <v>547</v>
      </c>
      <c r="Z56" s="41">
        <f>IFERROR(IF(Z49="",0,Z49),"0")+IFERROR(IF(Z50="",0,Z50),"0")+IFERROR(IF(Z51="",0,Z51),"0")+IFERROR(IF(Z52="",0,Z52),"0")+IFERROR(IF(Z53="",0,Z53),"0")+IFERROR(IF(Z54="",0,Z54),"0")+IFERROR(IF(Z55="",0,Z55),"0")</f>
        <v>4.9984800000000007</v>
      </c>
      <c r="AA56" s="64"/>
      <c r="AB56" s="64"/>
      <c r="AC56" s="64"/>
    </row>
    <row r="57" spans="1:68" x14ac:dyDescent="0.2">
      <c r="A57" s="812"/>
      <c r="B57" s="812"/>
      <c r="C57" s="812"/>
      <c r="D57" s="812"/>
      <c r="E57" s="812"/>
      <c r="F57" s="812"/>
      <c r="G57" s="812"/>
      <c r="H57" s="812"/>
      <c r="I57" s="812"/>
      <c r="J57" s="812"/>
      <c r="K57" s="812"/>
      <c r="L57" s="812"/>
      <c r="M57" s="812"/>
      <c r="N57" s="812"/>
      <c r="O57" s="813"/>
      <c r="P57" s="809" t="s">
        <v>40</v>
      </c>
      <c r="Q57" s="810"/>
      <c r="R57" s="810"/>
      <c r="S57" s="810"/>
      <c r="T57" s="810"/>
      <c r="U57" s="810"/>
      <c r="V57" s="811"/>
      <c r="W57" s="40" t="s">
        <v>0</v>
      </c>
      <c r="X57" s="41">
        <f>IFERROR(SUM(X49:X55),"0")</f>
        <v>2497</v>
      </c>
      <c r="Y57" s="41">
        <f>IFERROR(SUM(Y49:Y55),"0")</f>
        <v>2497.8000000000002</v>
      </c>
      <c r="Z57" s="40"/>
      <c r="AA57" s="64"/>
      <c r="AB57" s="64"/>
      <c r="AC57" s="64"/>
    </row>
    <row r="58" spans="1:68" ht="14.25" customHeight="1" x14ac:dyDescent="0.25">
      <c r="A58" s="801" t="s">
        <v>149</v>
      </c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1"/>
      <c r="P58" s="801"/>
      <c r="Q58" s="801"/>
      <c r="R58" s="801"/>
      <c r="S58" s="801"/>
      <c r="T58" s="801"/>
      <c r="U58" s="801"/>
      <c r="V58" s="801"/>
      <c r="W58" s="801"/>
      <c r="X58" s="801"/>
      <c r="Y58" s="801"/>
      <c r="Z58" s="801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802">
        <v>4680115881440</v>
      </c>
      <c r="E59" s="802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8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4"/>
      <c r="R59" s="804"/>
      <c r="S59" s="804"/>
      <c r="T59" s="805"/>
      <c r="U59" s="37" t="s">
        <v>45</v>
      </c>
      <c r="V59" s="37" t="s">
        <v>45</v>
      </c>
      <c r="W59" s="38" t="s">
        <v>0</v>
      </c>
      <c r="X59" s="56">
        <v>1200</v>
      </c>
      <c r="Y59" s="53">
        <f>IFERROR(IF(X59="",0,CEILING((X59/$H59),1)*$H59),"")</f>
        <v>1209.6000000000001</v>
      </c>
      <c r="Z59" s="39">
        <f>IFERROR(IF(Y59=0,"",ROUNDUP(Y59/H59,0)*0.01898),"")</f>
        <v>2.1257600000000001</v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1248.3333333333333</v>
      </c>
      <c r="BN59" s="75">
        <f>IFERROR(Y59*I59/H59,"0")</f>
        <v>1258.3200000000002</v>
      </c>
      <c r="BO59" s="75">
        <f>IFERROR(1/J59*(X59/H59),"0")</f>
        <v>1.7361111111111109</v>
      </c>
      <c r="BP59" s="75">
        <f>IFERROR(1/J59*(Y59/H59),"0")</f>
        <v>1.75</v>
      </c>
    </row>
    <row r="60" spans="1:68" ht="27" customHeight="1" x14ac:dyDescent="0.25">
      <c r="A60" s="60" t="s">
        <v>153</v>
      </c>
      <c r="B60" s="60" t="s">
        <v>154</v>
      </c>
      <c r="C60" s="34">
        <v>4301020228</v>
      </c>
      <c r="D60" s="802">
        <v>4680115882751</v>
      </c>
      <c r="E60" s="802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4"/>
      <c r="R60" s="804"/>
      <c r="S60" s="804"/>
      <c r="T60" s="80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156</v>
      </c>
      <c r="B61" s="60" t="s">
        <v>157</v>
      </c>
      <c r="C61" s="34">
        <v>4301020358</v>
      </c>
      <c r="D61" s="802">
        <v>4680115885950</v>
      </c>
      <c r="E61" s="802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4"/>
      <c r="R61" s="804"/>
      <c r="S61" s="804"/>
      <c r="T61" s="80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802">
        <v>4680115881433</v>
      </c>
      <c r="E62" s="802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4"/>
      <c r="R62" s="804"/>
      <c r="S62" s="804"/>
      <c r="T62" s="805"/>
      <c r="U62" s="37" t="s">
        <v>45</v>
      </c>
      <c r="V62" s="37" t="s">
        <v>45</v>
      </c>
      <c r="W62" s="38" t="s">
        <v>0</v>
      </c>
      <c r="X62" s="56">
        <v>491.4</v>
      </c>
      <c r="Y62" s="53">
        <f>IFERROR(IF(X62="",0,CEILING((X62/$H62),1)*$H62),"")</f>
        <v>491.40000000000003</v>
      </c>
      <c r="Z62" s="39">
        <f>IFERROR(IF(Y62=0,"",ROUNDUP(Y62/H62,0)*0.00651),"")</f>
        <v>1.18482</v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524.16</v>
      </c>
      <c r="BN62" s="75">
        <f>IFERROR(Y62*I62/H62,"0")</f>
        <v>524.16</v>
      </c>
      <c r="BO62" s="75">
        <f>IFERROR(1/J62*(X62/H62),"0")</f>
        <v>0.99999999999999989</v>
      </c>
      <c r="BP62" s="75">
        <f>IFERROR(1/J62*(Y62/H62),"0")</f>
        <v>1</v>
      </c>
    </row>
    <row r="63" spans="1:68" x14ac:dyDescent="0.2">
      <c r="A63" s="812"/>
      <c r="B63" s="812"/>
      <c r="C63" s="812"/>
      <c r="D63" s="812"/>
      <c r="E63" s="812"/>
      <c r="F63" s="812"/>
      <c r="G63" s="812"/>
      <c r="H63" s="812"/>
      <c r="I63" s="812"/>
      <c r="J63" s="812"/>
      <c r="K63" s="812"/>
      <c r="L63" s="812"/>
      <c r="M63" s="812"/>
      <c r="N63" s="812"/>
      <c r="O63" s="813"/>
      <c r="P63" s="809" t="s">
        <v>40</v>
      </c>
      <c r="Q63" s="810"/>
      <c r="R63" s="810"/>
      <c r="S63" s="810"/>
      <c r="T63" s="810"/>
      <c r="U63" s="810"/>
      <c r="V63" s="811"/>
      <c r="W63" s="40" t="s">
        <v>39</v>
      </c>
      <c r="X63" s="41">
        <f>IFERROR(X59/H59,"0")+IFERROR(X60/H60,"0")+IFERROR(X61/H61,"0")+IFERROR(X62/H62,"0")</f>
        <v>293.11111111111109</v>
      </c>
      <c r="Y63" s="41">
        <f>IFERROR(Y59/H59,"0")+IFERROR(Y60/H60,"0")+IFERROR(Y61/H61,"0")+IFERROR(Y62/H62,"0")</f>
        <v>294</v>
      </c>
      <c r="Z63" s="41">
        <f>IFERROR(IF(Z59="",0,Z59),"0")+IFERROR(IF(Z60="",0,Z60),"0")+IFERROR(IF(Z61="",0,Z61),"0")+IFERROR(IF(Z62="",0,Z62),"0")</f>
        <v>3.3105799999999999</v>
      </c>
      <c r="AA63" s="64"/>
      <c r="AB63" s="64"/>
      <c r="AC63" s="64"/>
    </row>
    <row r="64" spans="1:68" x14ac:dyDescent="0.2">
      <c r="A64" s="812"/>
      <c r="B64" s="812"/>
      <c r="C64" s="812"/>
      <c r="D64" s="812"/>
      <c r="E64" s="812"/>
      <c r="F64" s="812"/>
      <c r="G64" s="812"/>
      <c r="H64" s="812"/>
      <c r="I64" s="812"/>
      <c r="J64" s="812"/>
      <c r="K64" s="812"/>
      <c r="L64" s="812"/>
      <c r="M64" s="812"/>
      <c r="N64" s="812"/>
      <c r="O64" s="813"/>
      <c r="P64" s="809" t="s">
        <v>40</v>
      </c>
      <c r="Q64" s="810"/>
      <c r="R64" s="810"/>
      <c r="S64" s="810"/>
      <c r="T64" s="810"/>
      <c r="U64" s="810"/>
      <c r="V64" s="811"/>
      <c r="W64" s="40" t="s">
        <v>0</v>
      </c>
      <c r="X64" s="41">
        <f>IFERROR(SUM(X59:X62),"0")</f>
        <v>1691.4</v>
      </c>
      <c r="Y64" s="41">
        <f>IFERROR(SUM(Y59:Y62),"0")</f>
        <v>1701.0000000000002</v>
      </c>
      <c r="Z64" s="40"/>
      <c r="AA64" s="64"/>
      <c r="AB64" s="64"/>
      <c r="AC64" s="64"/>
    </row>
    <row r="65" spans="1:68" ht="14.25" customHeight="1" x14ac:dyDescent="0.25">
      <c r="A65" s="801" t="s">
        <v>160</v>
      </c>
      <c r="B65" s="801"/>
      <c r="C65" s="801"/>
      <c r="D65" s="801"/>
      <c r="E65" s="801"/>
      <c r="F65" s="801"/>
      <c r="G65" s="801"/>
      <c r="H65" s="801"/>
      <c r="I65" s="801"/>
      <c r="J65" s="801"/>
      <c r="K65" s="801"/>
      <c r="L65" s="801"/>
      <c r="M65" s="801"/>
      <c r="N65" s="801"/>
      <c r="O65" s="801"/>
      <c r="P65" s="801"/>
      <c r="Q65" s="801"/>
      <c r="R65" s="801"/>
      <c r="S65" s="801"/>
      <c r="T65" s="801"/>
      <c r="U65" s="801"/>
      <c r="V65" s="801"/>
      <c r="W65" s="801"/>
      <c r="X65" s="801"/>
      <c r="Y65" s="801"/>
      <c r="Z65" s="801"/>
      <c r="AA65" s="63"/>
      <c r="AB65" s="63"/>
      <c r="AC65" s="63"/>
    </row>
    <row r="66" spans="1:68" ht="16.5" customHeight="1" x14ac:dyDescent="0.25">
      <c r="A66" s="60" t="s">
        <v>161</v>
      </c>
      <c r="B66" s="60" t="s">
        <v>162</v>
      </c>
      <c r="C66" s="34">
        <v>4301031240</v>
      </c>
      <c r="D66" s="802">
        <v>4680115885042</v>
      </c>
      <c r="E66" s="802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4"/>
      <c r="R66" s="804"/>
      <c r="S66" s="804"/>
      <c r="T66" s="80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customHeight="1" x14ac:dyDescent="0.25">
      <c r="A67" s="60" t="s">
        <v>164</v>
      </c>
      <c r="B67" s="60" t="s">
        <v>165</v>
      </c>
      <c r="C67" s="34">
        <v>4301031315</v>
      </c>
      <c r="D67" s="802">
        <v>4680115885080</v>
      </c>
      <c r="E67" s="802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8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4"/>
      <c r="R67" s="804"/>
      <c r="S67" s="804"/>
      <c r="T67" s="80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167</v>
      </c>
      <c r="B68" s="60" t="s">
        <v>168</v>
      </c>
      <c r="C68" s="34">
        <v>4301031243</v>
      </c>
      <c r="D68" s="802">
        <v>4680115885073</v>
      </c>
      <c r="E68" s="80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4"/>
      <c r="R68" s="804"/>
      <c r="S68" s="804"/>
      <c r="T68" s="805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170</v>
      </c>
      <c r="B69" s="60" t="s">
        <v>171</v>
      </c>
      <c r="C69" s="34">
        <v>4301031241</v>
      </c>
      <c r="D69" s="802">
        <v>4680115885059</v>
      </c>
      <c r="E69" s="80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8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4"/>
      <c r="R69" s="804"/>
      <c r="S69" s="804"/>
      <c r="T69" s="805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172</v>
      </c>
      <c r="B70" s="60" t="s">
        <v>173</v>
      </c>
      <c r="C70" s="34">
        <v>4301031316</v>
      </c>
      <c r="D70" s="802">
        <v>4680115885097</v>
      </c>
      <c r="E70" s="80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8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4"/>
      <c r="R70" s="804"/>
      <c r="S70" s="804"/>
      <c r="T70" s="805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812"/>
      <c r="B71" s="812"/>
      <c r="C71" s="812"/>
      <c r="D71" s="812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13"/>
      <c r="P71" s="809" t="s">
        <v>40</v>
      </c>
      <c r="Q71" s="810"/>
      <c r="R71" s="810"/>
      <c r="S71" s="810"/>
      <c r="T71" s="810"/>
      <c r="U71" s="810"/>
      <c r="V71" s="811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12"/>
      <c r="B72" s="812"/>
      <c r="C72" s="812"/>
      <c r="D72" s="812"/>
      <c r="E72" s="812"/>
      <c r="F72" s="812"/>
      <c r="G72" s="812"/>
      <c r="H72" s="812"/>
      <c r="I72" s="812"/>
      <c r="J72" s="812"/>
      <c r="K72" s="812"/>
      <c r="L72" s="812"/>
      <c r="M72" s="812"/>
      <c r="N72" s="812"/>
      <c r="O72" s="813"/>
      <c r="P72" s="809" t="s">
        <v>40</v>
      </c>
      <c r="Q72" s="810"/>
      <c r="R72" s="810"/>
      <c r="S72" s="810"/>
      <c r="T72" s="810"/>
      <c r="U72" s="810"/>
      <c r="V72" s="811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customHeight="1" x14ac:dyDescent="0.25">
      <c r="A73" s="801" t="s">
        <v>77</v>
      </c>
      <c r="B73" s="801"/>
      <c r="C73" s="801"/>
      <c r="D73" s="801"/>
      <c r="E73" s="801"/>
      <c r="F73" s="801"/>
      <c r="G73" s="801"/>
      <c r="H73" s="801"/>
      <c r="I73" s="801"/>
      <c r="J73" s="801"/>
      <c r="K73" s="801"/>
      <c r="L73" s="801"/>
      <c r="M73" s="801"/>
      <c r="N73" s="801"/>
      <c r="O73" s="801"/>
      <c r="P73" s="801"/>
      <c r="Q73" s="801"/>
      <c r="R73" s="801"/>
      <c r="S73" s="801"/>
      <c r="T73" s="801"/>
      <c r="U73" s="801"/>
      <c r="V73" s="801"/>
      <c r="W73" s="801"/>
      <c r="X73" s="801"/>
      <c r="Y73" s="801"/>
      <c r="Z73" s="801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802">
        <v>4680115881891</v>
      </c>
      <c r="E74" s="80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8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4"/>
      <c r="R74" s="804"/>
      <c r="S74" s="804"/>
      <c r="T74" s="80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802">
        <v>4680115885769</v>
      </c>
      <c r="E75" s="80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4"/>
      <c r="R75" s="804"/>
      <c r="S75" s="804"/>
      <c r="T75" s="80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802">
        <v>4680115884410</v>
      </c>
      <c r="E76" s="80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8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4"/>
      <c r="R76" s="804"/>
      <c r="S76" s="804"/>
      <c r="T76" s="80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customHeight="1" x14ac:dyDescent="0.25">
      <c r="A77" s="60" t="s">
        <v>183</v>
      </c>
      <c r="B77" s="60" t="s">
        <v>184</v>
      </c>
      <c r="C77" s="34">
        <v>4301051837</v>
      </c>
      <c r="D77" s="802">
        <v>4680115884311</v>
      </c>
      <c r="E77" s="80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4"/>
      <c r="R77" s="804"/>
      <c r="S77" s="804"/>
      <c r="T77" s="805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customHeight="1" x14ac:dyDescent="0.25">
      <c r="A78" s="60" t="s">
        <v>185</v>
      </c>
      <c r="B78" s="60" t="s">
        <v>186</v>
      </c>
      <c r="C78" s="34">
        <v>4301051844</v>
      </c>
      <c r="D78" s="802">
        <v>4680115885929</v>
      </c>
      <c r="E78" s="80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84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4"/>
      <c r="R78" s="804"/>
      <c r="S78" s="804"/>
      <c r="T78" s="805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customHeight="1" x14ac:dyDescent="0.25">
      <c r="A79" s="60" t="s">
        <v>187</v>
      </c>
      <c r="B79" s="60" t="s">
        <v>188</v>
      </c>
      <c r="C79" s="34">
        <v>4301051827</v>
      </c>
      <c r="D79" s="802">
        <v>4680115884403</v>
      </c>
      <c r="E79" s="80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4"/>
      <c r="R79" s="804"/>
      <c r="S79" s="804"/>
      <c r="T79" s="805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812"/>
      <c r="B80" s="812"/>
      <c r="C80" s="812"/>
      <c r="D80" s="812"/>
      <c r="E80" s="812"/>
      <c r="F80" s="812"/>
      <c r="G80" s="812"/>
      <c r="H80" s="812"/>
      <c r="I80" s="812"/>
      <c r="J80" s="812"/>
      <c r="K80" s="812"/>
      <c r="L80" s="812"/>
      <c r="M80" s="812"/>
      <c r="N80" s="812"/>
      <c r="O80" s="813"/>
      <c r="P80" s="809" t="s">
        <v>40</v>
      </c>
      <c r="Q80" s="810"/>
      <c r="R80" s="810"/>
      <c r="S80" s="810"/>
      <c r="T80" s="810"/>
      <c r="U80" s="810"/>
      <c r="V80" s="811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812"/>
      <c r="B81" s="812"/>
      <c r="C81" s="812"/>
      <c r="D81" s="812"/>
      <c r="E81" s="812"/>
      <c r="F81" s="812"/>
      <c r="G81" s="812"/>
      <c r="H81" s="812"/>
      <c r="I81" s="812"/>
      <c r="J81" s="812"/>
      <c r="K81" s="812"/>
      <c r="L81" s="812"/>
      <c r="M81" s="812"/>
      <c r="N81" s="812"/>
      <c r="O81" s="813"/>
      <c r="P81" s="809" t="s">
        <v>40</v>
      </c>
      <c r="Q81" s="810"/>
      <c r="R81" s="810"/>
      <c r="S81" s="810"/>
      <c r="T81" s="810"/>
      <c r="U81" s="810"/>
      <c r="V81" s="811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801" t="s">
        <v>189</v>
      </c>
      <c r="B82" s="801"/>
      <c r="C82" s="801"/>
      <c r="D82" s="801"/>
      <c r="E82" s="801"/>
      <c r="F82" s="801"/>
      <c r="G82" s="801"/>
      <c r="H82" s="801"/>
      <c r="I82" s="801"/>
      <c r="J82" s="801"/>
      <c r="K82" s="801"/>
      <c r="L82" s="801"/>
      <c r="M82" s="801"/>
      <c r="N82" s="801"/>
      <c r="O82" s="801"/>
      <c r="P82" s="801"/>
      <c r="Q82" s="801"/>
      <c r="R82" s="801"/>
      <c r="S82" s="801"/>
      <c r="T82" s="801"/>
      <c r="U82" s="801"/>
      <c r="V82" s="801"/>
      <c r="W82" s="801"/>
      <c r="X82" s="801"/>
      <c r="Y82" s="801"/>
      <c r="Z82" s="801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802">
        <v>4680115881532</v>
      </c>
      <c r="E83" s="80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4"/>
      <c r="R83" s="804"/>
      <c r="S83" s="804"/>
      <c r="T83" s="805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customHeight="1" x14ac:dyDescent="0.25">
      <c r="A84" s="60" t="s">
        <v>190</v>
      </c>
      <c r="B84" s="60" t="s">
        <v>193</v>
      </c>
      <c r="C84" s="34">
        <v>4301060371</v>
      </c>
      <c r="D84" s="802">
        <v>4680115881532</v>
      </c>
      <c r="E84" s="802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8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4"/>
      <c r="R84" s="804"/>
      <c r="S84" s="804"/>
      <c r="T84" s="805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customHeight="1" x14ac:dyDescent="0.25">
      <c r="A85" s="60" t="s">
        <v>194</v>
      </c>
      <c r="B85" s="60" t="s">
        <v>195</v>
      </c>
      <c r="C85" s="34">
        <v>4301060351</v>
      </c>
      <c r="D85" s="802">
        <v>4680115881464</v>
      </c>
      <c r="E85" s="802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4"/>
      <c r="R85" s="804"/>
      <c r="S85" s="804"/>
      <c r="T85" s="805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812"/>
      <c r="B86" s="812"/>
      <c r="C86" s="812"/>
      <c r="D86" s="812"/>
      <c r="E86" s="812"/>
      <c r="F86" s="812"/>
      <c r="G86" s="812"/>
      <c r="H86" s="812"/>
      <c r="I86" s="812"/>
      <c r="J86" s="812"/>
      <c r="K86" s="812"/>
      <c r="L86" s="812"/>
      <c r="M86" s="812"/>
      <c r="N86" s="812"/>
      <c r="O86" s="813"/>
      <c r="P86" s="809" t="s">
        <v>40</v>
      </c>
      <c r="Q86" s="810"/>
      <c r="R86" s="810"/>
      <c r="S86" s="810"/>
      <c r="T86" s="810"/>
      <c r="U86" s="810"/>
      <c r="V86" s="811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12"/>
      <c r="B87" s="812"/>
      <c r="C87" s="812"/>
      <c r="D87" s="812"/>
      <c r="E87" s="812"/>
      <c r="F87" s="812"/>
      <c r="G87" s="812"/>
      <c r="H87" s="812"/>
      <c r="I87" s="812"/>
      <c r="J87" s="812"/>
      <c r="K87" s="812"/>
      <c r="L87" s="812"/>
      <c r="M87" s="812"/>
      <c r="N87" s="812"/>
      <c r="O87" s="813"/>
      <c r="P87" s="809" t="s">
        <v>40</v>
      </c>
      <c r="Q87" s="810"/>
      <c r="R87" s="810"/>
      <c r="S87" s="810"/>
      <c r="T87" s="810"/>
      <c r="U87" s="810"/>
      <c r="V87" s="811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customHeight="1" x14ac:dyDescent="0.25">
      <c r="A88" s="800" t="s">
        <v>197</v>
      </c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0"/>
      <c r="P88" s="800"/>
      <c r="Q88" s="800"/>
      <c r="R88" s="800"/>
      <c r="S88" s="800"/>
      <c r="T88" s="800"/>
      <c r="U88" s="800"/>
      <c r="V88" s="800"/>
      <c r="W88" s="800"/>
      <c r="X88" s="800"/>
      <c r="Y88" s="800"/>
      <c r="Z88" s="800"/>
      <c r="AA88" s="62"/>
      <c r="AB88" s="62"/>
      <c r="AC88" s="62"/>
    </row>
    <row r="89" spans="1:68" ht="14.25" customHeight="1" x14ac:dyDescent="0.25">
      <c r="A89" s="801" t="s">
        <v>100</v>
      </c>
      <c r="B89" s="801"/>
      <c r="C89" s="801"/>
      <c r="D89" s="801"/>
      <c r="E89" s="801"/>
      <c r="F89" s="801"/>
      <c r="G89" s="801"/>
      <c r="H89" s="801"/>
      <c r="I89" s="801"/>
      <c r="J89" s="801"/>
      <c r="K89" s="801"/>
      <c r="L89" s="801"/>
      <c r="M89" s="801"/>
      <c r="N89" s="801"/>
      <c r="O89" s="801"/>
      <c r="P89" s="801"/>
      <c r="Q89" s="801"/>
      <c r="R89" s="801"/>
      <c r="S89" s="801"/>
      <c r="T89" s="801"/>
      <c r="U89" s="801"/>
      <c r="V89" s="801"/>
      <c r="W89" s="801"/>
      <c r="X89" s="801"/>
      <c r="Y89" s="801"/>
      <c r="Z89" s="801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802">
        <v>4680115881327</v>
      </c>
      <c r="E90" s="802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8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4"/>
      <c r="R90" s="804"/>
      <c r="S90" s="804"/>
      <c r="T90" s="805"/>
      <c r="U90" s="37" t="s">
        <v>45</v>
      </c>
      <c r="V90" s="37" t="s">
        <v>45</v>
      </c>
      <c r="W90" s="38" t="s">
        <v>0</v>
      </c>
      <c r="X90" s="56">
        <v>200</v>
      </c>
      <c r="Y90" s="53">
        <f>IFERROR(IF(X90="",0,CEILING((X90/$H90),1)*$H90),"")</f>
        <v>205.20000000000002</v>
      </c>
      <c r="Z90" s="39">
        <f>IFERROR(IF(Y90=0,"",ROUNDUP(Y90/H90,0)*0.01898),"")</f>
        <v>0.36062</v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208.05555555555554</v>
      </c>
      <c r="BN90" s="75">
        <f>IFERROR(Y90*I90/H90,"0")</f>
        <v>213.46499999999997</v>
      </c>
      <c r="BO90" s="75">
        <f>IFERROR(1/J90*(X90/H90),"0")</f>
        <v>0.28935185185185186</v>
      </c>
      <c r="BP90" s="75">
        <f>IFERROR(1/J90*(Y90/H90),"0")</f>
        <v>0.296875</v>
      </c>
    </row>
    <row r="91" spans="1:68" ht="16.5" customHeight="1" x14ac:dyDescent="0.25">
      <c r="A91" s="60" t="s">
        <v>201</v>
      </c>
      <c r="B91" s="60" t="s">
        <v>202</v>
      </c>
      <c r="C91" s="34">
        <v>4301011476</v>
      </c>
      <c r="D91" s="802">
        <v>4680115881518</v>
      </c>
      <c r="E91" s="802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8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4"/>
      <c r="R91" s="804"/>
      <c r="S91" s="804"/>
      <c r="T91" s="805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203</v>
      </c>
      <c r="B92" s="60" t="s">
        <v>204</v>
      </c>
      <c r="C92" s="34">
        <v>4301011443</v>
      </c>
      <c r="D92" s="802">
        <v>4680115881303</v>
      </c>
      <c r="E92" s="802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84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4"/>
      <c r="R92" s="804"/>
      <c r="S92" s="804"/>
      <c r="T92" s="805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812"/>
      <c r="B93" s="812"/>
      <c r="C93" s="812"/>
      <c r="D93" s="812"/>
      <c r="E93" s="812"/>
      <c r="F93" s="812"/>
      <c r="G93" s="812"/>
      <c r="H93" s="812"/>
      <c r="I93" s="812"/>
      <c r="J93" s="812"/>
      <c r="K93" s="812"/>
      <c r="L93" s="812"/>
      <c r="M93" s="812"/>
      <c r="N93" s="812"/>
      <c r="O93" s="813"/>
      <c r="P93" s="809" t="s">
        <v>40</v>
      </c>
      <c r="Q93" s="810"/>
      <c r="R93" s="810"/>
      <c r="S93" s="810"/>
      <c r="T93" s="810"/>
      <c r="U93" s="810"/>
      <c r="V93" s="811"/>
      <c r="W93" s="40" t="s">
        <v>39</v>
      </c>
      <c r="X93" s="41">
        <f>IFERROR(X90/H90,"0")+IFERROR(X91/H91,"0")+IFERROR(X92/H92,"0")</f>
        <v>18.518518518518519</v>
      </c>
      <c r="Y93" s="41">
        <f>IFERROR(Y90/H90,"0")+IFERROR(Y91/H91,"0")+IFERROR(Y92/H92,"0")</f>
        <v>19</v>
      </c>
      <c r="Z93" s="41">
        <f>IFERROR(IF(Z90="",0,Z90),"0")+IFERROR(IF(Z91="",0,Z91),"0")+IFERROR(IF(Z92="",0,Z92),"0")</f>
        <v>0.36062</v>
      </c>
      <c r="AA93" s="64"/>
      <c r="AB93" s="64"/>
      <c r="AC93" s="64"/>
    </row>
    <row r="94" spans="1:68" x14ac:dyDescent="0.2">
      <c r="A94" s="812"/>
      <c r="B94" s="812"/>
      <c r="C94" s="812"/>
      <c r="D94" s="812"/>
      <c r="E94" s="812"/>
      <c r="F94" s="812"/>
      <c r="G94" s="812"/>
      <c r="H94" s="812"/>
      <c r="I94" s="812"/>
      <c r="J94" s="812"/>
      <c r="K94" s="812"/>
      <c r="L94" s="812"/>
      <c r="M94" s="812"/>
      <c r="N94" s="812"/>
      <c r="O94" s="813"/>
      <c r="P94" s="809" t="s">
        <v>40</v>
      </c>
      <c r="Q94" s="810"/>
      <c r="R94" s="810"/>
      <c r="S94" s="810"/>
      <c r="T94" s="810"/>
      <c r="U94" s="810"/>
      <c r="V94" s="811"/>
      <c r="W94" s="40" t="s">
        <v>0</v>
      </c>
      <c r="X94" s="41">
        <f>IFERROR(SUM(X90:X92),"0")</f>
        <v>200</v>
      </c>
      <c r="Y94" s="41">
        <f>IFERROR(SUM(Y90:Y92),"0")</f>
        <v>205.20000000000002</v>
      </c>
      <c r="Z94" s="40"/>
      <c r="AA94" s="64"/>
      <c r="AB94" s="64"/>
      <c r="AC94" s="64"/>
    </row>
    <row r="95" spans="1:68" ht="14.25" customHeight="1" x14ac:dyDescent="0.25">
      <c r="A95" s="801" t="s">
        <v>77</v>
      </c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1"/>
      <c r="P95" s="801"/>
      <c r="Q95" s="801"/>
      <c r="R95" s="801"/>
      <c r="S95" s="801"/>
      <c r="T95" s="801"/>
      <c r="U95" s="801"/>
      <c r="V95" s="801"/>
      <c r="W95" s="801"/>
      <c r="X95" s="801"/>
      <c r="Y95" s="801"/>
      <c r="Z95" s="801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802">
        <v>4607091386967</v>
      </c>
      <c r="E96" s="802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8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4"/>
      <c r="R96" s="804"/>
      <c r="S96" s="804"/>
      <c r="T96" s="80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customHeight="1" x14ac:dyDescent="0.25">
      <c r="A97" s="60" t="s">
        <v>206</v>
      </c>
      <c r="B97" s="60" t="s">
        <v>209</v>
      </c>
      <c r="C97" s="34">
        <v>4301051546</v>
      </c>
      <c r="D97" s="802">
        <v>4607091386967</v>
      </c>
      <c r="E97" s="802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8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4"/>
      <c r="R97" s="804"/>
      <c r="S97" s="804"/>
      <c r="T97" s="80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206</v>
      </c>
      <c r="B98" s="60" t="s">
        <v>211</v>
      </c>
      <c r="C98" s="34">
        <v>4301051712</v>
      </c>
      <c r="D98" s="802">
        <v>4607091386967</v>
      </c>
      <c r="E98" s="802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852" t="s">
        <v>212</v>
      </c>
      <c r="Q98" s="804"/>
      <c r="R98" s="804"/>
      <c r="S98" s="804"/>
      <c r="T98" s="805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customHeight="1" x14ac:dyDescent="0.25">
      <c r="A99" s="60" t="s">
        <v>215</v>
      </c>
      <c r="B99" s="60" t="s">
        <v>216</v>
      </c>
      <c r="C99" s="34">
        <v>4301051788</v>
      </c>
      <c r="D99" s="802">
        <v>4680115884953</v>
      </c>
      <c r="E99" s="802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853" t="s">
        <v>217</v>
      </c>
      <c r="Q99" s="804"/>
      <c r="R99" s="804"/>
      <c r="S99" s="804"/>
      <c r="T99" s="805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4301051436</v>
      </c>
      <c r="D100" s="802">
        <v>4607091385731</v>
      </c>
      <c r="E100" s="802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85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4"/>
      <c r="R100" s="804"/>
      <c r="S100" s="804"/>
      <c r="T100" s="80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customHeight="1" x14ac:dyDescent="0.25">
      <c r="A101" s="60" t="s">
        <v>219</v>
      </c>
      <c r="B101" s="60" t="s">
        <v>221</v>
      </c>
      <c r="C101" s="34">
        <v>4301051718</v>
      </c>
      <c r="D101" s="802">
        <v>4607091385731</v>
      </c>
      <c r="E101" s="802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855" t="s">
        <v>222</v>
      </c>
      <c r="Q101" s="804"/>
      <c r="R101" s="804"/>
      <c r="S101" s="804"/>
      <c r="T101" s="80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customHeight="1" x14ac:dyDescent="0.25">
      <c r="A102" s="60" t="s">
        <v>219</v>
      </c>
      <c r="B102" s="60" t="s">
        <v>223</v>
      </c>
      <c r="C102" s="34">
        <v>4301052039</v>
      </c>
      <c r="D102" s="802">
        <v>4607091385731</v>
      </c>
      <c r="E102" s="802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856" t="s">
        <v>224</v>
      </c>
      <c r="Q102" s="804"/>
      <c r="R102" s="804"/>
      <c r="S102" s="804"/>
      <c r="T102" s="805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customHeight="1" x14ac:dyDescent="0.25">
      <c r="A103" s="60" t="s">
        <v>225</v>
      </c>
      <c r="B103" s="60" t="s">
        <v>226</v>
      </c>
      <c r="C103" s="34">
        <v>4301051438</v>
      </c>
      <c r="D103" s="802">
        <v>4680115880894</v>
      </c>
      <c r="E103" s="802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4"/>
      <c r="R103" s="804"/>
      <c r="S103" s="804"/>
      <c r="T103" s="805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802">
        <v>4680115880214</v>
      </c>
      <c r="E104" s="802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85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4"/>
      <c r="R104" s="804"/>
      <c r="S104" s="804"/>
      <c r="T104" s="805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customHeight="1" x14ac:dyDescent="0.25">
      <c r="A105" s="60" t="s">
        <v>228</v>
      </c>
      <c r="B105" s="60" t="s">
        <v>230</v>
      </c>
      <c r="C105" s="34">
        <v>4301051687</v>
      </c>
      <c r="D105" s="802">
        <v>4680115880214</v>
      </c>
      <c r="E105" s="802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85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4"/>
      <c r="R105" s="804"/>
      <c r="S105" s="804"/>
      <c r="T105" s="805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812"/>
      <c r="B106" s="812"/>
      <c r="C106" s="812"/>
      <c r="D106" s="812"/>
      <c r="E106" s="812"/>
      <c r="F106" s="812"/>
      <c r="G106" s="812"/>
      <c r="H106" s="812"/>
      <c r="I106" s="812"/>
      <c r="J106" s="812"/>
      <c r="K106" s="812"/>
      <c r="L106" s="812"/>
      <c r="M106" s="812"/>
      <c r="N106" s="812"/>
      <c r="O106" s="813"/>
      <c r="P106" s="809" t="s">
        <v>40</v>
      </c>
      <c r="Q106" s="810"/>
      <c r="R106" s="810"/>
      <c r="S106" s="810"/>
      <c r="T106" s="810"/>
      <c r="U106" s="810"/>
      <c r="V106" s="811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812"/>
      <c r="B107" s="812"/>
      <c r="C107" s="812"/>
      <c r="D107" s="812"/>
      <c r="E107" s="812"/>
      <c r="F107" s="812"/>
      <c r="G107" s="812"/>
      <c r="H107" s="812"/>
      <c r="I107" s="812"/>
      <c r="J107" s="812"/>
      <c r="K107" s="812"/>
      <c r="L107" s="812"/>
      <c r="M107" s="812"/>
      <c r="N107" s="812"/>
      <c r="O107" s="813"/>
      <c r="P107" s="809" t="s">
        <v>40</v>
      </c>
      <c r="Q107" s="810"/>
      <c r="R107" s="810"/>
      <c r="S107" s="810"/>
      <c r="T107" s="810"/>
      <c r="U107" s="810"/>
      <c r="V107" s="811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customHeight="1" x14ac:dyDescent="0.25">
      <c r="A108" s="800" t="s">
        <v>231</v>
      </c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00"/>
      <c r="P108" s="800"/>
      <c r="Q108" s="800"/>
      <c r="R108" s="800"/>
      <c r="S108" s="800"/>
      <c r="T108" s="800"/>
      <c r="U108" s="800"/>
      <c r="V108" s="800"/>
      <c r="W108" s="800"/>
      <c r="X108" s="800"/>
      <c r="Y108" s="800"/>
      <c r="Z108" s="800"/>
      <c r="AA108" s="62"/>
      <c r="AB108" s="62"/>
      <c r="AC108" s="62"/>
    </row>
    <row r="109" spans="1:68" ht="14.25" customHeight="1" x14ac:dyDescent="0.25">
      <c r="A109" s="801" t="s">
        <v>100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63"/>
      <c r="AB109" s="63"/>
      <c r="AC109" s="63"/>
    </row>
    <row r="110" spans="1:68" ht="16.5" customHeight="1" x14ac:dyDescent="0.25">
      <c r="A110" s="60" t="s">
        <v>232</v>
      </c>
      <c r="B110" s="60" t="s">
        <v>233</v>
      </c>
      <c r="C110" s="34">
        <v>4301011514</v>
      </c>
      <c r="D110" s="802">
        <v>4680115882133</v>
      </c>
      <c r="E110" s="802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86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4"/>
      <c r="R110" s="804"/>
      <c r="S110" s="804"/>
      <c r="T110" s="80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235</v>
      </c>
      <c r="C111" s="34">
        <v>4301011703</v>
      </c>
      <c r="D111" s="802">
        <v>4680115882133</v>
      </c>
      <c r="E111" s="802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8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4"/>
      <c r="R111" s="804"/>
      <c r="S111" s="804"/>
      <c r="T111" s="805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236</v>
      </c>
      <c r="B112" s="60" t="s">
        <v>237</v>
      </c>
      <c r="C112" s="34">
        <v>4301011417</v>
      </c>
      <c r="D112" s="802">
        <v>4680115880269</v>
      </c>
      <c r="E112" s="802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8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4"/>
      <c r="R112" s="804"/>
      <c r="S112" s="804"/>
      <c r="T112" s="805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238</v>
      </c>
      <c r="B113" s="60" t="s">
        <v>239</v>
      </c>
      <c r="C113" s="34">
        <v>4301011415</v>
      </c>
      <c r="D113" s="802">
        <v>4680115880429</v>
      </c>
      <c r="E113" s="802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8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4"/>
      <c r="R113" s="804"/>
      <c r="S113" s="804"/>
      <c r="T113" s="805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240</v>
      </c>
      <c r="B114" s="60" t="s">
        <v>241</v>
      </c>
      <c r="C114" s="34">
        <v>4301011462</v>
      </c>
      <c r="D114" s="802">
        <v>4680115881457</v>
      </c>
      <c r="E114" s="802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4"/>
      <c r="R114" s="804"/>
      <c r="S114" s="804"/>
      <c r="T114" s="80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812"/>
      <c r="B115" s="812"/>
      <c r="C115" s="812"/>
      <c r="D115" s="812"/>
      <c r="E115" s="812"/>
      <c r="F115" s="812"/>
      <c r="G115" s="812"/>
      <c r="H115" s="812"/>
      <c r="I115" s="812"/>
      <c r="J115" s="812"/>
      <c r="K115" s="812"/>
      <c r="L115" s="812"/>
      <c r="M115" s="812"/>
      <c r="N115" s="812"/>
      <c r="O115" s="813"/>
      <c r="P115" s="809" t="s">
        <v>40</v>
      </c>
      <c r="Q115" s="810"/>
      <c r="R115" s="810"/>
      <c r="S115" s="810"/>
      <c r="T115" s="810"/>
      <c r="U115" s="810"/>
      <c r="V115" s="811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812"/>
      <c r="B116" s="812"/>
      <c r="C116" s="812"/>
      <c r="D116" s="812"/>
      <c r="E116" s="812"/>
      <c r="F116" s="812"/>
      <c r="G116" s="812"/>
      <c r="H116" s="812"/>
      <c r="I116" s="812"/>
      <c r="J116" s="812"/>
      <c r="K116" s="812"/>
      <c r="L116" s="812"/>
      <c r="M116" s="812"/>
      <c r="N116" s="812"/>
      <c r="O116" s="813"/>
      <c r="P116" s="809" t="s">
        <v>40</v>
      </c>
      <c r="Q116" s="810"/>
      <c r="R116" s="810"/>
      <c r="S116" s="810"/>
      <c r="T116" s="810"/>
      <c r="U116" s="810"/>
      <c r="V116" s="811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customHeight="1" x14ac:dyDescent="0.25">
      <c r="A117" s="801" t="s">
        <v>149</v>
      </c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1"/>
      <c r="P117" s="801"/>
      <c r="Q117" s="801"/>
      <c r="R117" s="801"/>
      <c r="S117" s="801"/>
      <c r="T117" s="801"/>
      <c r="U117" s="801"/>
      <c r="V117" s="801"/>
      <c r="W117" s="801"/>
      <c r="X117" s="801"/>
      <c r="Y117" s="801"/>
      <c r="Z117" s="801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4301020345</v>
      </c>
      <c r="D118" s="802">
        <v>4680115881488</v>
      </c>
      <c r="E118" s="802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8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4"/>
      <c r="R118" s="804"/>
      <c r="S118" s="804"/>
      <c r="T118" s="805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245</v>
      </c>
      <c r="B119" s="60" t="s">
        <v>246</v>
      </c>
      <c r="C119" s="34">
        <v>4301020346</v>
      </c>
      <c r="D119" s="802">
        <v>4680115882775</v>
      </c>
      <c r="E119" s="802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8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4"/>
      <c r="R119" s="804"/>
      <c r="S119" s="804"/>
      <c r="T119" s="805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247</v>
      </c>
      <c r="B120" s="60" t="s">
        <v>248</v>
      </c>
      <c r="C120" s="34">
        <v>4301020344</v>
      </c>
      <c r="D120" s="802">
        <v>4680115880658</v>
      </c>
      <c r="E120" s="802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8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4"/>
      <c r="R120" s="804"/>
      <c r="S120" s="804"/>
      <c r="T120" s="805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812"/>
      <c r="B121" s="812"/>
      <c r="C121" s="812"/>
      <c r="D121" s="812"/>
      <c r="E121" s="812"/>
      <c r="F121" s="812"/>
      <c r="G121" s="812"/>
      <c r="H121" s="812"/>
      <c r="I121" s="812"/>
      <c r="J121" s="812"/>
      <c r="K121" s="812"/>
      <c r="L121" s="812"/>
      <c r="M121" s="812"/>
      <c r="N121" s="812"/>
      <c r="O121" s="813"/>
      <c r="P121" s="809" t="s">
        <v>40</v>
      </c>
      <c r="Q121" s="810"/>
      <c r="R121" s="810"/>
      <c r="S121" s="810"/>
      <c r="T121" s="810"/>
      <c r="U121" s="810"/>
      <c r="V121" s="811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812"/>
      <c r="B122" s="812"/>
      <c r="C122" s="812"/>
      <c r="D122" s="812"/>
      <c r="E122" s="812"/>
      <c r="F122" s="812"/>
      <c r="G122" s="812"/>
      <c r="H122" s="812"/>
      <c r="I122" s="812"/>
      <c r="J122" s="812"/>
      <c r="K122" s="812"/>
      <c r="L122" s="812"/>
      <c r="M122" s="812"/>
      <c r="N122" s="812"/>
      <c r="O122" s="813"/>
      <c r="P122" s="809" t="s">
        <v>40</v>
      </c>
      <c r="Q122" s="810"/>
      <c r="R122" s="810"/>
      <c r="S122" s="810"/>
      <c r="T122" s="810"/>
      <c r="U122" s="810"/>
      <c r="V122" s="811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customHeight="1" x14ac:dyDescent="0.25">
      <c r="A123" s="801" t="s">
        <v>77</v>
      </c>
      <c r="B123" s="801"/>
      <c r="C123" s="801"/>
      <c r="D123" s="801"/>
      <c r="E123" s="801"/>
      <c r="F123" s="801"/>
      <c r="G123" s="801"/>
      <c r="H123" s="801"/>
      <c r="I123" s="801"/>
      <c r="J123" s="801"/>
      <c r="K123" s="801"/>
      <c r="L123" s="801"/>
      <c r="M123" s="801"/>
      <c r="N123" s="801"/>
      <c r="O123" s="801"/>
      <c r="P123" s="801"/>
      <c r="Q123" s="801"/>
      <c r="R123" s="801"/>
      <c r="S123" s="801"/>
      <c r="T123" s="801"/>
      <c r="U123" s="801"/>
      <c r="V123" s="801"/>
      <c r="W123" s="801"/>
      <c r="X123" s="801"/>
      <c r="Y123" s="801"/>
      <c r="Z123" s="801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802">
        <v>4607091385168</v>
      </c>
      <c r="E124" s="802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8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4"/>
      <c r="R124" s="804"/>
      <c r="S124" s="804"/>
      <c r="T124" s="80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customHeight="1" x14ac:dyDescent="0.25">
      <c r="A125" s="60" t="s">
        <v>249</v>
      </c>
      <c r="B125" s="60" t="s">
        <v>252</v>
      </c>
      <c r="C125" s="34">
        <v>4301051625</v>
      </c>
      <c r="D125" s="802">
        <v>4607091385168</v>
      </c>
      <c r="E125" s="802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86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4"/>
      <c r="R125" s="804"/>
      <c r="S125" s="804"/>
      <c r="T125" s="80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customHeight="1" x14ac:dyDescent="0.25">
      <c r="A126" s="60" t="s">
        <v>249</v>
      </c>
      <c r="B126" s="60" t="s">
        <v>255</v>
      </c>
      <c r="C126" s="34">
        <v>4301051724</v>
      </c>
      <c r="D126" s="802">
        <v>4607091385168</v>
      </c>
      <c r="E126" s="802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870" t="s">
        <v>256</v>
      </c>
      <c r="Q126" s="804"/>
      <c r="R126" s="804"/>
      <c r="S126" s="804"/>
      <c r="T126" s="805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4301051362</v>
      </c>
      <c r="D127" s="802">
        <v>4607091383256</v>
      </c>
      <c r="E127" s="802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87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4"/>
      <c r="R127" s="804"/>
      <c r="S127" s="804"/>
      <c r="T127" s="80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customHeight="1" x14ac:dyDescent="0.25">
      <c r="A128" s="60" t="s">
        <v>258</v>
      </c>
      <c r="B128" s="60" t="s">
        <v>261</v>
      </c>
      <c r="C128" s="34">
        <v>4301051730</v>
      </c>
      <c r="D128" s="802">
        <v>4607091383256</v>
      </c>
      <c r="E128" s="802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872" t="s">
        <v>262</v>
      </c>
      <c r="Q128" s="804"/>
      <c r="R128" s="804"/>
      <c r="S128" s="804"/>
      <c r="T128" s="805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customHeight="1" x14ac:dyDescent="0.25">
      <c r="A129" s="60" t="s">
        <v>263</v>
      </c>
      <c r="B129" s="60" t="s">
        <v>264</v>
      </c>
      <c r="C129" s="34">
        <v>4301051358</v>
      </c>
      <c r="D129" s="802">
        <v>4607091385748</v>
      </c>
      <c r="E129" s="802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87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4"/>
      <c r="R129" s="804"/>
      <c r="S129" s="804"/>
      <c r="T129" s="805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802">
        <v>4607091385748</v>
      </c>
      <c r="E130" s="802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874" t="s">
        <v>266</v>
      </c>
      <c r="Q130" s="804"/>
      <c r="R130" s="804"/>
      <c r="S130" s="804"/>
      <c r="T130" s="805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customHeight="1" x14ac:dyDescent="0.25">
      <c r="A131" s="60" t="s">
        <v>267</v>
      </c>
      <c r="B131" s="60" t="s">
        <v>268</v>
      </c>
      <c r="C131" s="34">
        <v>4301051740</v>
      </c>
      <c r="D131" s="802">
        <v>4680115884533</v>
      </c>
      <c r="E131" s="802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8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4"/>
      <c r="R131" s="804"/>
      <c r="S131" s="804"/>
      <c r="T131" s="805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customHeight="1" x14ac:dyDescent="0.25">
      <c r="A132" s="60" t="s">
        <v>270</v>
      </c>
      <c r="B132" s="60" t="s">
        <v>271</v>
      </c>
      <c r="C132" s="34">
        <v>4301051480</v>
      </c>
      <c r="D132" s="802">
        <v>4680115882645</v>
      </c>
      <c r="E132" s="802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8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4"/>
      <c r="R132" s="804"/>
      <c r="S132" s="804"/>
      <c r="T132" s="805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812"/>
      <c r="B133" s="812"/>
      <c r="C133" s="812"/>
      <c r="D133" s="812"/>
      <c r="E133" s="812"/>
      <c r="F133" s="812"/>
      <c r="G133" s="812"/>
      <c r="H133" s="812"/>
      <c r="I133" s="812"/>
      <c r="J133" s="812"/>
      <c r="K133" s="812"/>
      <c r="L133" s="812"/>
      <c r="M133" s="812"/>
      <c r="N133" s="812"/>
      <c r="O133" s="813"/>
      <c r="P133" s="809" t="s">
        <v>40</v>
      </c>
      <c r="Q133" s="810"/>
      <c r="R133" s="810"/>
      <c r="S133" s="810"/>
      <c r="T133" s="810"/>
      <c r="U133" s="810"/>
      <c r="V133" s="811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812"/>
      <c r="B134" s="812"/>
      <c r="C134" s="812"/>
      <c r="D134" s="812"/>
      <c r="E134" s="812"/>
      <c r="F134" s="812"/>
      <c r="G134" s="812"/>
      <c r="H134" s="812"/>
      <c r="I134" s="812"/>
      <c r="J134" s="812"/>
      <c r="K134" s="812"/>
      <c r="L134" s="812"/>
      <c r="M134" s="812"/>
      <c r="N134" s="812"/>
      <c r="O134" s="813"/>
      <c r="P134" s="809" t="s">
        <v>40</v>
      </c>
      <c r="Q134" s="810"/>
      <c r="R134" s="810"/>
      <c r="S134" s="810"/>
      <c r="T134" s="810"/>
      <c r="U134" s="810"/>
      <c r="V134" s="811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customHeight="1" x14ac:dyDescent="0.25">
      <c r="A135" s="801" t="s">
        <v>189</v>
      </c>
      <c r="B135" s="801"/>
      <c r="C135" s="801"/>
      <c r="D135" s="801"/>
      <c r="E135" s="801"/>
      <c r="F135" s="801"/>
      <c r="G135" s="801"/>
      <c r="H135" s="801"/>
      <c r="I135" s="801"/>
      <c r="J135" s="801"/>
      <c r="K135" s="801"/>
      <c r="L135" s="801"/>
      <c r="M135" s="801"/>
      <c r="N135" s="801"/>
      <c r="O135" s="801"/>
      <c r="P135" s="801"/>
      <c r="Q135" s="801"/>
      <c r="R135" s="801"/>
      <c r="S135" s="801"/>
      <c r="T135" s="801"/>
      <c r="U135" s="801"/>
      <c r="V135" s="801"/>
      <c r="W135" s="801"/>
      <c r="X135" s="801"/>
      <c r="Y135" s="801"/>
      <c r="Z135" s="801"/>
      <c r="AA135" s="63"/>
      <c r="AB135" s="63"/>
      <c r="AC135" s="63"/>
    </row>
    <row r="136" spans="1:68" ht="37.5" customHeight="1" x14ac:dyDescent="0.25">
      <c r="A136" s="60" t="s">
        <v>273</v>
      </c>
      <c r="B136" s="60" t="s">
        <v>274</v>
      </c>
      <c r="C136" s="34">
        <v>4301060356</v>
      </c>
      <c r="D136" s="802">
        <v>4680115882652</v>
      </c>
      <c r="E136" s="802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4"/>
      <c r="R136" s="804"/>
      <c r="S136" s="804"/>
      <c r="T136" s="80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276</v>
      </c>
      <c r="B137" s="60" t="s">
        <v>277</v>
      </c>
      <c r="C137" s="34">
        <v>4301060317</v>
      </c>
      <c r="D137" s="802">
        <v>4680115880238</v>
      </c>
      <c r="E137" s="802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87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4"/>
      <c r="R137" s="804"/>
      <c r="S137" s="804"/>
      <c r="T137" s="805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812"/>
      <c r="B138" s="812"/>
      <c r="C138" s="812"/>
      <c r="D138" s="812"/>
      <c r="E138" s="812"/>
      <c r="F138" s="812"/>
      <c r="G138" s="812"/>
      <c r="H138" s="812"/>
      <c r="I138" s="812"/>
      <c r="J138" s="812"/>
      <c r="K138" s="812"/>
      <c r="L138" s="812"/>
      <c r="M138" s="812"/>
      <c r="N138" s="812"/>
      <c r="O138" s="813"/>
      <c r="P138" s="809" t="s">
        <v>40</v>
      </c>
      <c r="Q138" s="810"/>
      <c r="R138" s="810"/>
      <c r="S138" s="810"/>
      <c r="T138" s="810"/>
      <c r="U138" s="810"/>
      <c r="V138" s="811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812"/>
      <c r="B139" s="812"/>
      <c r="C139" s="812"/>
      <c r="D139" s="812"/>
      <c r="E139" s="812"/>
      <c r="F139" s="812"/>
      <c r="G139" s="812"/>
      <c r="H139" s="812"/>
      <c r="I139" s="812"/>
      <c r="J139" s="812"/>
      <c r="K139" s="812"/>
      <c r="L139" s="812"/>
      <c r="M139" s="812"/>
      <c r="N139" s="812"/>
      <c r="O139" s="813"/>
      <c r="P139" s="809" t="s">
        <v>40</v>
      </c>
      <c r="Q139" s="810"/>
      <c r="R139" s="810"/>
      <c r="S139" s="810"/>
      <c r="T139" s="810"/>
      <c r="U139" s="810"/>
      <c r="V139" s="811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800" t="s">
        <v>279</v>
      </c>
      <c r="B140" s="800"/>
      <c r="C140" s="800"/>
      <c r="D140" s="800"/>
      <c r="E140" s="800"/>
      <c r="F140" s="800"/>
      <c r="G140" s="800"/>
      <c r="H140" s="800"/>
      <c r="I140" s="800"/>
      <c r="J140" s="800"/>
      <c r="K140" s="800"/>
      <c r="L140" s="800"/>
      <c r="M140" s="800"/>
      <c r="N140" s="800"/>
      <c r="O140" s="800"/>
      <c r="P140" s="800"/>
      <c r="Q140" s="800"/>
      <c r="R140" s="800"/>
      <c r="S140" s="800"/>
      <c r="T140" s="800"/>
      <c r="U140" s="800"/>
      <c r="V140" s="800"/>
      <c r="W140" s="800"/>
      <c r="X140" s="800"/>
      <c r="Y140" s="800"/>
      <c r="Z140" s="800"/>
      <c r="AA140" s="62"/>
      <c r="AB140" s="62"/>
      <c r="AC140" s="62"/>
    </row>
    <row r="141" spans="1:68" ht="14.25" customHeight="1" x14ac:dyDescent="0.25">
      <c r="A141" s="801" t="s">
        <v>100</v>
      </c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1"/>
      <c r="P141" s="801"/>
      <c r="Q141" s="801"/>
      <c r="R141" s="801"/>
      <c r="S141" s="801"/>
      <c r="T141" s="801"/>
      <c r="U141" s="801"/>
      <c r="V141" s="801"/>
      <c r="W141" s="801"/>
      <c r="X141" s="801"/>
      <c r="Y141" s="801"/>
      <c r="Z141" s="801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802">
        <v>4680115882577</v>
      </c>
      <c r="E142" s="802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8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4"/>
      <c r="R142" s="804"/>
      <c r="S142" s="804"/>
      <c r="T142" s="805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280</v>
      </c>
      <c r="B143" s="60" t="s">
        <v>283</v>
      </c>
      <c r="C143" s="34">
        <v>4301011562</v>
      </c>
      <c r="D143" s="802">
        <v>4680115882577</v>
      </c>
      <c r="E143" s="802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8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4"/>
      <c r="R143" s="804"/>
      <c r="S143" s="804"/>
      <c r="T143" s="80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812"/>
      <c r="B144" s="812"/>
      <c r="C144" s="812"/>
      <c r="D144" s="812"/>
      <c r="E144" s="812"/>
      <c r="F144" s="812"/>
      <c r="G144" s="812"/>
      <c r="H144" s="812"/>
      <c r="I144" s="812"/>
      <c r="J144" s="812"/>
      <c r="K144" s="812"/>
      <c r="L144" s="812"/>
      <c r="M144" s="812"/>
      <c r="N144" s="812"/>
      <c r="O144" s="813"/>
      <c r="P144" s="809" t="s">
        <v>40</v>
      </c>
      <c r="Q144" s="810"/>
      <c r="R144" s="810"/>
      <c r="S144" s="810"/>
      <c r="T144" s="810"/>
      <c r="U144" s="810"/>
      <c r="V144" s="811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812"/>
      <c r="B145" s="812"/>
      <c r="C145" s="812"/>
      <c r="D145" s="812"/>
      <c r="E145" s="812"/>
      <c r="F145" s="812"/>
      <c r="G145" s="812"/>
      <c r="H145" s="812"/>
      <c r="I145" s="812"/>
      <c r="J145" s="812"/>
      <c r="K145" s="812"/>
      <c r="L145" s="812"/>
      <c r="M145" s="812"/>
      <c r="N145" s="812"/>
      <c r="O145" s="813"/>
      <c r="P145" s="809" t="s">
        <v>40</v>
      </c>
      <c r="Q145" s="810"/>
      <c r="R145" s="810"/>
      <c r="S145" s="810"/>
      <c r="T145" s="810"/>
      <c r="U145" s="810"/>
      <c r="V145" s="811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customHeight="1" x14ac:dyDescent="0.25">
      <c r="A146" s="801" t="s">
        <v>160</v>
      </c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1"/>
      <c r="P146" s="801"/>
      <c r="Q146" s="801"/>
      <c r="R146" s="801"/>
      <c r="S146" s="801"/>
      <c r="T146" s="801"/>
      <c r="U146" s="801"/>
      <c r="V146" s="801"/>
      <c r="W146" s="801"/>
      <c r="X146" s="801"/>
      <c r="Y146" s="801"/>
      <c r="Z146" s="801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802">
        <v>4680115883444</v>
      </c>
      <c r="E147" s="802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4"/>
      <c r="R147" s="804"/>
      <c r="S147" s="804"/>
      <c r="T147" s="805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284</v>
      </c>
      <c r="B148" s="60" t="s">
        <v>287</v>
      </c>
      <c r="C148" s="34">
        <v>4301031235</v>
      </c>
      <c r="D148" s="802">
        <v>4680115883444</v>
      </c>
      <c r="E148" s="802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4"/>
      <c r="R148" s="804"/>
      <c r="S148" s="804"/>
      <c r="T148" s="80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812"/>
      <c r="B149" s="812"/>
      <c r="C149" s="812"/>
      <c r="D149" s="812"/>
      <c r="E149" s="812"/>
      <c r="F149" s="812"/>
      <c r="G149" s="812"/>
      <c r="H149" s="812"/>
      <c r="I149" s="812"/>
      <c r="J149" s="812"/>
      <c r="K149" s="812"/>
      <c r="L149" s="812"/>
      <c r="M149" s="812"/>
      <c r="N149" s="812"/>
      <c r="O149" s="813"/>
      <c r="P149" s="809" t="s">
        <v>40</v>
      </c>
      <c r="Q149" s="810"/>
      <c r="R149" s="810"/>
      <c r="S149" s="810"/>
      <c r="T149" s="810"/>
      <c r="U149" s="810"/>
      <c r="V149" s="811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812"/>
      <c r="B150" s="812"/>
      <c r="C150" s="812"/>
      <c r="D150" s="812"/>
      <c r="E150" s="812"/>
      <c r="F150" s="812"/>
      <c r="G150" s="812"/>
      <c r="H150" s="812"/>
      <c r="I150" s="812"/>
      <c r="J150" s="812"/>
      <c r="K150" s="812"/>
      <c r="L150" s="812"/>
      <c r="M150" s="812"/>
      <c r="N150" s="812"/>
      <c r="O150" s="813"/>
      <c r="P150" s="809" t="s">
        <v>40</v>
      </c>
      <c r="Q150" s="810"/>
      <c r="R150" s="810"/>
      <c r="S150" s="810"/>
      <c r="T150" s="810"/>
      <c r="U150" s="810"/>
      <c r="V150" s="811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customHeight="1" x14ac:dyDescent="0.25">
      <c r="A151" s="801" t="s">
        <v>77</v>
      </c>
      <c r="B151" s="801"/>
      <c r="C151" s="801"/>
      <c r="D151" s="801"/>
      <c r="E151" s="801"/>
      <c r="F151" s="801"/>
      <c r="G151" s="801"/>
      <c r="H151" s="801"/>
      <c r="I151" s="801"/>
      <c r="J151" s="801"/>
      <c r="K151" s="801"/>
      <c r="L151" s="801"/>
      <c r="M151" s="801"/>
      <c r="N151" s="801"/>
      <c r="O151" s="801"/>
      <c r="P151" s="801"/>
      <c r="Q151" s="801"/>
      <c r="R151" s="801"/>
      <c r="S151" s="801"/>
      <c r="T151" s="801"/>
      <c r="U151" s="801"/>
      <c r="V151" s="801"/>
      <c r="W151" s="801"/>
      <c r="X151" s="801"/>
      <c r="Y151" s="801"/>
      <c r="Z151" s="801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802">
        <v>4680115882584</v>
      </c>
      <c r="E152" s="802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8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4"/>
      <c r="R152" s="804"/>
      <c r="S152" s="804"/>
      <c r="T152" s="80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288</v>
      </c>
      <c r="B153" s="60" t="s">
        <v>290</v>
      </c>
      <c r="C153" s="34">
        <v>4301051476</v>
      </c>
      <c r="D153" s="802">
        <v>4680115882584</v>
      </c>
      <c r="E153" s="802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8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4"/>
      <c r="R153" s="804"/>
      <c r="S153" s="804"/>
      <c r="T153" s="805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812"/>
      <c r="B154" s="812"/>
      <c r="C154" s="812"/>
      <c r="D154" s="812"/>
      <c r="E154" s="812"/>
      <c r="F154" s="812"/>
      <c r="G154" s="812"/>
      <c r="H154" s="812"/>
      <c r="I154" s="812"/>
      <c r="J154" s="812"/>
      <c r="K154" s="812"/>
      <c r="L154" s="812"/>
      <c r="M154" s="812"/>
      <c r="N154" s="812"/>
      <c r="O154" s="813"/>
      <c r="P154" s="809" t="s">
        <v>40</v>
      </c>
      <c r="Q154" s="810"/>
      <c r="R154" s="810"/>
      <c r="S154" s="810"/>
      <c r="T154" s="810"/>
      <c r="U154" s="810"/>
      <c r="V154" s="811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812"/>
      <c r="B155" s="812"/>
      <c r="C155" s="812"/>
      <c r="D155" s="812"/>
      <c r="E155" s="812"/>
      <c r="F155" s="812"/>
      <c r="G155" s="812"/>
      <c r="H155" s="812"/>
      <c r="I155" s="812"/>
      <c r="J155" s="812"/>
      <c r="K155" s="812"/>
      <c r="L155" s="812"/>
      <c r="M155" s="812"/>
      <c r="N155" s="812"/>
      <c r="O155" s="813"/>
      <c r="P155" s="809" t="s">
        <v>40</v>
      </c>
      <c r="Q155" s="810"/>
      <c r="R155" s="810"/>
      <c r="S155" s="810"/>
      <c r="T155" s="810"/>
      <c r="U155" s="810"/>
      <c r="V155" s="811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800" t="s">
        <v>98</v>
      </c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0"/>
      <c r="P156" s="800"/>
      <c r="Q156" s="800"/>
      <c r="R156" s="800"/>
      <c r="S156" s="800"/>
      <c r="T156" s="800"/>
      <c r="U156" s="800"/>
      <c r="V156" s="800"/>
      <c r="W156" s="800"/>
      <c r="X156" s="800"/>
      <c r="Y156" s="800"/>
      <c r="Z156" s="800"/>
      <c r="AA156" s="62"/>
      <c r="AB156" s="62"/>
      <c r="AC156" s="62"/>
    </row>
    <row r="157" spans="1:68" ht="14.25" customHeight="1" x14ac:dyDescent="0.25">
      <c r="A157" s="801" t="s">
        <v>100</v>
      </c>
      <c r="B157" s="801"/>
      <c r="C157" s="801"/>
      <c r="D157" s="801"/>
      <c r="E157" s="801"/>
      <c r="F157" s="801"/>
      <c r="G157" s="801"/>
      <c r="H157" s="801"/>
      <c r="I157" s="801"/>
      <c r="J157" s="801"/>
      <c r="K157" s="801"/>
      <c r="L157" s="801"/>
      <c r="M157" s="801"/>
      <c r="N157" s="801"/>
      <c r="O157" s="801"/>
      <c r="P157" s="801"/>
      <c r="Q157" s="801"/>
      <c r="R157" s="801"/>
      <c r="S157" s="801"/>
      <c r="T157" s="801"/>
      <c r="U157" s="801"/>
      <c r="V157" s="801"/>
      <c r="W157" s="801"/>
      <c r="X157" s="801"/>
      <c r="Y157" s="801"/>
      <c r="Z157" s="801"/>
      <c r="AA157" s="63"/>
      <c r="AB157" s="63"/>
      <c r="AC157" s="63"/>
    </row>
    <row r="158" spans="1:68" ht="27" customHeight="1" x14ac:dyDescent="0.25">
      <c r="A158" s="60" t="s">
        <v>291</v>
      </c>
      <c r="B158" s="60" t="s">
        <v>292</v>
      </c>
      <c r="C158" s="34">
        <v>4301011705</v>
      </c>
      <c r="D158" s="802">
        <v>4607091384604</v>
      </c>
      <c r="E158" s="802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8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4"/>
      <c r="R158" s="804"/>
      <c r="S158" s="804"/>
      <c r="T158" s="80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12"/>
      <c r="B159" s="812"/>
      <c r="C159" s="812"/>
      <c r="D159" s="812"/>
      <c r="E159" s="812"/>
      <c r="F159" s="812"/>
      <c r="G159" s="812"/>
      <c r="H159" s="812"/>
      <c r="I159" s="812"/>
      <c r="J159" s="812"/>
      <c r="K159" s="812"/>
      <c r="L159" s="812"/>
      <c r="M159" s="812"/>
      <c r="N159" s="812"/>
      <c r="O159" s="813"/>
      <c r="P159" s="809" t="s">
        <v>40</v>
      </c>
      <c r="Q159" s="810"/>
      <c r="R159" s="810"/>
      <c r="S159" s="810"/>
      <c r="T159" s="810"/>
      <c r="U159" s="810"/>
      <c r="V159" s="811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812"/>
      <c r="B160" s="812"/>
      <c r="C160" s="812"/>
      <c r="D160" s="812"/>
      <c r="E160" s="812"/>
      <c r="F160" s="812"/>
      <c r="G160" s="812"/>
      <c r="H160" s="812"/>
      <c r="I160" s="812"/>
      <c r="J160" s="812"/>
      <c r="K160" s="812"/>
      <c r="L160" s="812"/>
      <c r="M160" s="812"/>
      <c r="N160" s="812"/>
      <c r="O160" s="813"/>
      <c r="P160" s="809" t="s">
        <v>40</v>
      </c>
      <c r="Q160" s="810"/>
      <c r="R160" s="810"/>
      <c r="S160" s="810"/>
      <c r="T160" s="810"/>
      <c r="U160" s="810"/>
      <c r="V160" s="811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801" t="s">
        <v>160</v>
      </c>
      <c r="B161" s="801"/>
      <c r="C161" s="801"/>
      <c r="D161" s="801"/>
      <c r="E161" s="801"/>
      <c r="F161" s="801"/>
      <c r="G161" s="801"/>
      <c r="H161" s="801"/>
      <c r="I161" s="801"/>
      <c r="J161" s="801"/>
      <c r="K161" s="801"/>
      <c r="L161" s="801"/>
      <c r="M161" s="801"/>
      <c r="N161" s="801"/>
      <c r="O161" s="801"/>
      <c r="P161" s="801"/>
      <c r="Q161" s="801"/>
      <c r="R161" s="801"/>
      <c r="S161" s="801"/>
      <c r="T161" s="801"/>
      <c r="U161" s="801"/>
      <c r="V161" s="801"/>
      <c r="W161" s="801"/>
      <c r="X161" s="801"/>
      <c r="Y161" s="801"/>
      <c r="Z161" s="801"/>
      <c r="AA161" s="63"/>
      <c r="AB161" s="63"/>
      <c r="AC161" s="63"/>
    </row>
    <row r="162" spans="1:68" ht="16.5" customHeight="1" x14ac:dyDescent="0.25">
      <c r="A162" s="60" t="s">
        <v>294</v>
      </c>
      <c r="B162" s="60" t="s">
        <v>295</v>
      </c>
      <c r="C162" s="34">
        <v>4301030895</v>
      </c>
      <c r="D162" s="802">
        <v>4607091387667</v>
      </c>
      <c r="E162" s="802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8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4"/>
      <c r="R162" s="804"/>
      <c r="S162" s="804"/>
      <c r="T162" s="80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297</v>
      </c>
      <c r="B163" s="60" t="s">
        <v>298</v>
      </c>
      <c r="C163" s="34">
        <v>4301030961</v>
      </c>
      <c r="D163" s="802">
        <v>4607091387636</v>
      </c>
      <c r="E163" s="802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4"/>
      <c r="R163" s="804"/>
      <c r="S163" s="804"/>
      <c r="T163" s="805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300</v>
      </c>
      <c r="B164" s="60" t="s">
        <v>301</v>
      </c>
      <c r="C164" s="34">
        <v>4301030963</v>
      </c>
      <c r="D164" s="802">
        <v>4607091382426</v>
      </c>
      <c r="E164" s="802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8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4"/>
      <c r="R164" s="804"/>
      <c r="S164" s="804"/>
      <c r="T164" s="80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303</v>
      </c>
      <c r="B165" s="60" t="s">
        <v>304</v>
      </c>
      <c r="C165" s="34">
        <v>4301030962</v>
      </c>
      <c r="D165" s="802">
        <v>4607091386547</v>
      </c>
      <c r="E165" s="802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8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4"/>
      <c r="R165" s="804"/>
      <c r="S165" s="804"/>
      <c r="T165" s="80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customHeight="1" x14ac:dyDescent="0.25">
      <c r="A166" s="60" t="s">
        <v>305</v>
      </c>
      <c r="B166" s="60" t="s">
        <v>306</v>
      </c>
      <c r="C166" s="34">
        <v>4301030964</v>
      </c>
      <c r="D166" s="802">
        <v>4607091382464</v>
      </c>
      <c r="E166" s="802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8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4"/>
      <c r="R166" s="804"/>
      <c r="S166" s="804"/>
      <c r="T166" s="80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812"/>
      <c r="B167" s="812"/>
      <c r="C167" s="812"/>
      <c r="D167" s="812"/>
      <c r="E167" s="812"/>
      <c r="F167" s="812"/>
      <c r="G167" s="812"/>
      <c r="H167" s="812"/>
      <c r="I167" s="812"/>
      <c r="J167" s="812"/>
      <c r="K167" s="812"/>
      <c r="L167" s="812"/>
      <c r="M167" s="812"/>
      <c r="N167" s="812"/>
      <c r="O167" s="813"/>
      <c r="P167" s="809" t="s">
        <v>40</v>
      </c>
      <c r="Q167" s="810"/>
      <c r="R167" s="810"/>
      <c r="S167" s="810"/>
      <c r="T167" s="810"/>
      <c r="U167" s="810"/>
      <c r="V167" s="811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812"/>
      <c r="B168" s="812"/>
      <c r="C168" s="812"/>
      <c r="D168" s="812"/>
      <c r="E168" s="812"/>
      <c r="F168" s="812"/>
      <c r="G168" s="812"/>
      <c r="H168" s="812"/>
      <c r="I168" s="812"/>
      <c r="J168" s="812"/>
      <c r="K168" s="812"/>
      <c r="L168" s="812"/>
      <c r="M168" s="812"/>
      <c r="N168" s="812"/>
      <c r="O168" s="813"/>
      <c r="P168" s="809" t="s">
        <v>40</v>
      </c>
      <c r="Q168" s="810"/>
      <c r="R168" s="810"/>
      <c r="S168" s="810"/>
      <c r="T168" s="810"/>
      <c r="U168" s="810"/>
      <c r="V168" s="811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customHeight="1" x14ac:dyDescent="0.25">
      <c r="A169" s="801" t="s">
        <v>77</v>
      </c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1"/>
      <c r="P169" s="801"/>
      <c r="Q169" s="801"/>
      <c r="R169" s="801"/>
      <c r="S169" s="801"/>
      <c r="T169" s="801"/>
      <c r="U169" s="801"/>
      <c r="V169" s="801"/>
      <c r="W169" s="801"/>
      <c r="X169" s="801"/>
      <c r="Y169" s="801"/>
      <c r="Z169" s="801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802">
        <v>4607091386264</v>
      </c>
      <c r="E170" s="802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8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4"/>
      <c r="R170" s="804"/>
      <c r="S170" s="804"/>
      <c r="T170" s="805"/>
      <c r="U170" s="37" t="s">
        <v>45</v>
      </c>
      <c r="V170" s="37" t="s">
        <v>45</v>
      </c>
      <c r="W170" s="38" t="s">
        <v>0</v>
      </c>
      <c r="X170" s="56">
        <v>30</v>
      </c>
      <c r="Y170" s="53">
        <f>IFERROR(IF(X170="",0,CEILING((X170/$H170),1)*$H170),"")</f>
        <v>30</v>
      </c>
      <c r="Z170" s="39">
        <f>IFERROR(IF(Y170=0,"",ROUNDUP(Y170/H170,0)*0.00651),"")</f>
        <v>6.5100000000000005E-2</v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32.58</v>
      </c>
      <c r="BN170" s="75">
        <f>IFERROR(Y170*I170/H170,"0")</f>
        <v>32.58</v>
      </c>
      <c r="BO170" s="75">
        <f>IFERROR(1/J170*(X170/H170),"0")</f>
        <v>5.4945054945054951E-2</v>
      </c>
      <c r="BP170" s="75">
        <f>IFERROR(1/J170*(Y170/H170),"0")</f>
        <v>5.4945054945054951E-2</v>
      </c>
    </row>
    <row r="171" spans="1:68" ht="27" customHeight="1" x14ac:dyDescent="0.25">
      <c r="A171" s="60" t="s">
        <v>310</v>
      </c>
      <c r="B171" s="60" t="s">
        <v>311</v>
      </c>
      <c r="C171" s="34">
        <v>4301051313</v>
      </c>
      <c r="D171" s="802">
        <v>4607091385427</v>
      </c>
      <c r="E171" s="802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8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4"/>
      <c r="R171" s="804"/>
      <c r="S171" s="804"/>
      <c r="T171" s="805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12"/>
      <c r="B172" s="812"/>
      <c r="C172" s="812"/>
      <c r="D172" s="812"/>
      <c r="E172" s="812"/>
      <c r="F172" s="812"/>
      <c r="G172" s="812"/>
      <c r="H172" s="812"/>
      <c r="I172" s="812"/>
      <c r="J172" s="812"/>
      <c r="K172" s="812"/>
      <c r="L172" s="812"/>
      <c r="M172" s="812"/>
      <c r="N172" s="812"/>
      <c r="O172" s="813"/>
      <c r="P172" s="809" t="s">
        <v>40</v>
      </c>
      <c r="Q172" s="810"/>
      <c r="R172" s="810"/>
      <c r="S172" s="810"/>
      <c r="T172" s="810"/>
      <c r="U172" s="810"/>
      <c r="V172" s="811"/>
      <c r="W172" s="40" t="s">
        <v>39</v>
      </c>
      <c r="X172" s="41">
        <f>IFERROR(X170/H170,"0")+IFERROR(X171/H171,"0")</f>
        <v>10</v>
      </c>
      <c r="Y172" s="41">
        <f>IFERROR(Y170/H170,"0")+IFERROR(Y171/H171,"0")</f>
        <v>10</v>
      </c>
      <c r="Z172" s="41">
        <f>IFERROR(IF(Z170="",0,Z170),"0")+IFERROR(IF(Z171="",0,Z171),"0")</f>
        <v>6.5100000000000005E-2</v>
      </c>
      <c r="AA172" s="64"/>
      <c r="AB172" s="64"/>
      <c r="AC172" s="64"/>
    </row>
    <row r="173" spans="1:68" x14ac:dyDescent="0.2">
      <c r="A173" s="812"/>
      <c r="B173" s="812"/>
      <c r="C173" s="812"/>
      <c r="D173" s="812"/>
      <c r="E173" s="812"/>
      <c r="F173" s="812"/>
      <c r="G173" s="812"/>
      <c r="H173" s="812"/>
      <c r="I173" s="812"/>
      <c r="J173" s="812"/>
      <c r="K173" s="812"/>
      <c r="L173" s="812"/>
      <c r="M173" s="812"/>
      <c r="N173" s="812"/>
      <c r="O173" s="813"/>
      <c r="P173" s="809" t="s">
        <v>40</v>
      </c>
      <c r="Q173" s="810"/>
      <c r="R173" s="810"/>
      <c r="S173" s="810"/>
      <c r="T173" s="810"/>
      <c r="U173" s="810"/>
      <c r="V173" s="811"/>
      <c r="W173" s="40" t="s">
        <v>0</v>
      </c>
      <c r="X173" s="41">
        <f>IFERROR(SUM(X170:X171),"0")</f>
        <v>30</v>
      </c>
      <c r="Y173" s="41">
        <f>IFERROR(SUM(Y170:Y171),"0")</f>
        <v>30</v>
      </c>
      <c r="Z173" s="40"/>
      <c r="AA173" s="64"/>
      <c r="AB173" s="64"/>
      <c r="AC173" s="64"/>
    </row>
    <row r="174" spans="1:68" ht="27.75" customHeight="1" x14ac:dyDescent="0.2">
      <c r="A174" s="799" t="s">
        <v>313</v>
      </c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799"/>
      <c r="P174" s="799"/>
      <c r="Q174" s="799"/>
      <c r="R174" s="799"/>
      <c r="S174" s="799"/>
      <c r="T174" s="799"/>
      <c r="U174" s="799"/>
      <c r="V174" s="799"/>
      <c r="W174" s="799"/>
      <c r="X174" s="799"/>
      <c r="Y174" s="799"/>
      <c r="Z174" s="799"/>
      <c r="AA174" s="52"/>
      <c r="AB174" s="52"/>
      <c r="AC174" s="52"/>
    </row>
    <row r="175" spans="1:68" ht="16.5" customHeight="1" x14ac:dyDescent="0.25">
      <c r="A175" s="800" t="s">
        <v>314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62"/>
      <c r="AB175" s="62"/>
      <c r="AC175" s="62"/>
    </row>
    <row r="176" spans="1:68" ht="14.25" customHeight="1" x14ac:dyDescent="0.25">
      <c r="A176" s="801" t="s">
        <v>149</v>
      </c>
      <c r="B176" s="801"/>
      <c r="C176" s="801"/>
      <c r="D176" s="801"/>
      <c r="E176" s="801"/>
      <c r="F176" s="801"/>
      <c r="G176" s="801"/>
      <c r="H176" s="801"/>
      <c r="I176" s="801"/>
      <c r="J176" s="801"/>
      <c r="K176" s="801"/>
      <c r="L176" s="801"/>
      <c r="M176" s="801"/>
      <c r="N176" s="801"/>
      <c r="O176" s="801"/>
      <c r="P176" s="801"/>
      <c r="Q176" s="801"/>
      <c r="R176" s="801"/>
      <c r="S176" s="801"/>
      <c r="T176" s="801"/>
      <c r="U176" s="801"/>
      <c r="V176" s="801"/>
      <c r="W176" s="801"/>
      <c r="X176" s="801"/>
      <c r="Y176" s="801"/>
      <c r="Z176" s="801"/>
      <c r="AA176" s="63"/>
      <c r="AB176" s="63"/>
      <c r="AC176" s="63"/>
    </row>
    <row r="177" spans="1:68" ht="27" customHeight="1" x14ac:dyDescent="0.25">
      <c r="A177" s="60" t="s">
        <v>315</v>
      </c>
      <c r="B177" s="60" t="s">
        <v>316</v>
      </c>
      <c r="C177" s="34">
        <v>4301020323</v>
      </c>
      <c r="D177" s="802">
        <v>4680115886223</v>
      </c>
      <c r="E177" s="802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8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4"/>
      <c r="R177" s="804"/>
      <c r="S177" s="804"/>
      <c r="T177" s="80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812"/>
      <c r="B178" s="812"/>
      <c r="C178" s="812"/>
      <c r="D178" s="812"/>
      <c r="E178" s="812"/>
      <c r="F178" s="812"/>
      <c r="G178" s="812"/>
      <c r="H178" s="812"/>
      <c r="I178" s="812"/>
      <c r="J178" s="812"/>
      <c r="K178" s="812"/>
      <c r="L178" s="812"/>
      <c r="M178" s="812"/>
      <c r="N178" s="812"/>
      <c r="O178" s="813"/>
      <c r="P178" s="809" t="s">
        <v>40</v>
      </c>
      <c r="Q178" s="810"/>
      <c r="R178" s="810"/>
      <c r="S178" s="810"/>
      <c r="T178" s="810"/>
      <c r="U178" s="810"/>
      <c r="V178" s="811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812"/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3"/>
      <c r="P179" s="809" t="s">
        <v>40</v>
      </c>
      <c r="Q179" s="810"/>
      <c r="R179" s="810"/>
      <c r="S179" s="810"/>
      <c r="T179" s="810"/>
      <c r="U179" s="810"/>
      <c r="V179" s="811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customHeight="1" x14ac:dyDescent="0.25">
      <c r="A180" s="801" t="s">
        <v>160</v>
      </c>
      <c r="B180" s="801"/>
      <c r="C180" s="801"/>
      <c r="D180" s="801"/>
      <c r="E180" s="801"/>
      <c r="F180" s="801"/>
      <c r="G180" s="801"/>
      <c r="H180" s="801"/>
      <c r="I180" s="801"/>
      <c r="J180" s="801"/>
      <c r="K180" s="801"/>
      <c r="L180" s="801"/>
      <c r="M180" s="801"/>
      <c r="N180" s="801"/>
      <c r="O180" s="801"/>
      <c r="P180" s="801"/>
      <c r="Q180" s="801"/>
      <c r="R180" s="801"/>
      <c r="S180" s="801"/>
      <c r="T180" s="801"/>
      <c r="U180" s="801"/>
      <c r="V180" s="801"/>
      <c r="W180" s="801"/>
      <c r="X180" s="801"/>
      <c r="Y180" s="801"/>
      <c r="Z180" s="801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802">
        <v>4680115880993</v>
      </c>
      <c r="E181" s="802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8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4"/>
      <c r="R181" s="804"/>
      <c r="S181" s="804"/>
      <c r="T181" s="80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802">
        <v>4680115881761</v>
      </c>
      <c r="E182" s="802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8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4"/>
      <c r="R182" s="804"/>
      <c r="S182" s="804"/>
      <c r="T182" s="80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802">
        <v>4680115881563</v>
      </c>
      <c r="E183" s="802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8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4"/>
      <c r="R183" s="804"/>
      <c r="S183" s="804"/>
      <c r="T183" s="80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327</v>
      </c>
      <c r="B184" s="60" t="s">
        <v>328</v>
      </c>
      <c r="C184" s="34">
        <v>4301031199</v>
      </c>
      <c r="D184" s="802">
        <v>4680115880986</v>
      </c>
      <c r="E184" s="802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8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4"/>
      <c r="R184" s="804"/>
      <c r="S184" s="804"/>
      <c r="T184" s="80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329</v>
      </c>
      <c r="B185" s="60" t="s">
        <v>330</v>
      </c>
      <c r="C185" s="34">
        <v>4301031205</v>
      </c>
      <c r="D185" s="802">
        <v>4680115881785</v>
      </c>
      <c r="E185" s="802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8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4"/>
      <c r="R185" s="804"/>
      <c r="S185" s="804"/>
      <c r="T185" s="80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customHeight="1" x14ac:dyDescent="0.25">
      <c r="A186" s="60" t="s">
        <v>331</v>
      </c>
      <c r="B186" s="60" t="s">
        <v>332</v>
      </c>
      <c r="C186" s="34">
        <v>4301031399</v>
      </c>
      <c r="D186" s="802">
        <v>4680115886537</v>
      </c>
      <c r="E186" s="802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899" t="s">
        <v>333</v>
      </c>
      <c r="Q186" s="804"/>
      <c r="R186" s="804"/>
      <c r="S186" s="804"/>
      <c r="T186" s="805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customHeight="1" x14ac:dyDescent="0.25">
      <c r="A187" s="60" t="s">
        <v>335</v>
      </c>
      <c r="B187" s="60" t="s">
        <v>336</v>
      </c>
      <c r="C187" s="34">
        <v>4301031202</v>
      </c>
      <c r="D187" s="802">
        <v>4680115881679</v>
      </c>
      <c r="E187" s="802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4"/>
      <c r="R187" s="804"/>
      <c r="S187" s="804"/>
      <c r="T187" s="805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customHeight="1" x14ac:dyDescent="0.25">
      <c r="A188" s="60" t="s">
        <v>337</v>
      </c>
      <c r="B188" s="60" t="s">
        <v>338</v>
      </c>
      <c r="C188" s="34">
        <v>4301031158</v>
      </c>
      <c r="D188" s="802">
        <v>4680115880191</v>
      </c>
      <c r="E188" s="802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4"/>
      <c r="R188" s="804"/>
      <c r="S188" s="804"/>
      <c r="T188" s="805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customHeight="1" x14ac:dyDescent="0.25">
      <c r="A189" s="60" t="s">
        <v>339</v>
      </c>
      <c r="B189" s="60" t="s">
        <v>340</v>
      </c>
      <c r="C189" s="34">
        <v>4301031245</v>
      </c>
      <c r="D189" s="802">
        <v>4680115883963</v>
      </c>
      <c r="E189" s="802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4"/>
      <c r="R189" s="804"/>
      <c r="S189" s="804"/>
      <c r="T189" s="805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812"/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3"/>
      <c r="P190" s="809" t="s">
        <v>40</v>
      </c>
      <c r="Q190" s="810"/>
      <c r="R190" s="810"/>
      <c r="S190" s="810"/>
      <c r="T190" s="810"/>
      <c r="U190" s="810"/>
      <c r="V190" s="811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x14ac:dyDescent="0.2">
      <c r="A191" s="812"/>
      <c r="B191" s="812"/>
      <c r="C191" s="812"/>
      <c r="D191" s="812"/>
      <c r="E191" s="812"/>
      <c r="F191" s="812"/>
      <c r="G191" s="812"/>
      <c r="H191" s="812"/>
      <c r="I191" s="812"/>
      <c r="J191" s="812"/>
      <c r="K191" s="812"/>
      <c r="L191" s="812"/>
      <c r="M191" s="812"/>
      <c r="N191" s="812"/>
      <c r="O191" s="813"/>
      <c r="P191" s="809" t="s">
        <v>40</v>
      </c>
      <c r="Q191" s="810"/>
      <c r="R191" s="810"/>
      <c r="S191" s="810"/>
      <c r="T191" s="810"/>
      <c r="U191" s="810"/>
      <c r="V191" s="811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customHeight="1" x14ac:dyDescent="0.25">
      <c r="A192" s="800" t="s">
        <v>342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62"/>
      <c r="AB192" s="62"/>
      <c r="AC192" s="62"/>
    </row>
    <row r="193" spans="1:68" ht="14.25" customHeight="1" x14ac:dyDescent="0.25">
      <c r="A193" s="801" t="s">
        <v>100</v>
      </c>
      <c r="B193" s="801"/>
      <c r="C193" s="801"/>
      <c r="D193" s="801"/>
      <c r="E193" s="801"/>
      <c r="F193" s="801"/>
      <c r="G193" s="801"/>
      <c r="H193" s="801"/>
      <c r="I193" s="801"/>
      <c r="J193" s="801"/>
      <c r="K193" s="801"/>
      <c r="L193" s="801"/>
      <c r="M193" s="801"/>
      <c r="N193" s="801"/>
      <c r="O193" s="801"/>
      <c r="P193" s="801"/>
      <c r="Q193" s="801"/>
      <c r="R193" s="801"/>
      <c r="S193" s="801"/>
      <c r="T193" s="801"/>
      <c r="U193" s="801"/>
      <c r="V193" s="801"/>
      <c r="W193" s="801"/>
      <c r="X193" s="801"/>
      <c r="Y193" s="801"/>
      <c r="Z193" s="801"/>
      <c r="AA193" s="63"/>
      <c r="AB193" s="63"/>
      <c r="AC193" s="63"/>
    </row>
    <row r="194" spans="1:68" ht="16.5" customHeight="1" x14ac:dyDescent="0.25">
      <c r="A194" s="60" t="s">
        <v>343</v>
      </c>
      <c r="B194" s="60" t="s">
        <v>344</v>
      </c>
      <c r="C194" s="34">
        <v>4301011450</v>
      </c>
      <c r="D194" s="802">
        <v>4680115881402</v>
      </c>
      <c r="E194" s="802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4"/>
      <c r="R194" s="804"/>
      <c r="S194" s="804"/>
      <c r="T194" s="805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4301011768</v>
      </c>
      <c r="D195" s="802">
        <v>4680115881396</v>
      </c>
      <c r="E195" s="802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4"/>
      <c r="R195" s="804"/>
      <c r="S195" s="804"/>
      <c r="T195" s="80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812"/>
      <c r="B196" s="812"/>
      <c r="C196" s="812"/>
      <c r="D196" s="812"/>
      <c r="E196" s="812"/>
      <c r="F196" s="812"/>
      <c r="G196" s="812"/>
      <c r="H196" s="812"/>
      <c r="I196" s="812"/>
      <c r="J196" s="812"/>
      <c r="K196" s="812"/>
      <c r="L196" s="812"/>
      <c r="M196" s="812"/>
      <c r="N196" s="812"/>
      <c r="O196" s="813"/>
      <c r="P196" s="809" t="s">
        <v>40</v>
      </c>
      <c r="Q196" s="810"/>
      <c r="R196" s="810"/>
      <c r="S196" s="810"/>
      <c r="T196" s="810"/>
      <c r="U196" s="810"/>
      <c r="V196" s="811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812"/>
      <c r="B197" s="812"/>
      <c r="C197" s="812"/>
      <c r="D197" s="812"/>
      <c r="E197" s="812"/>
      <c r="F197" s="812"/>
      <c r="G197" s="812"/>
      <c r="H197" s="812"/>
      <c r="I197" s="812"/>
      <c r="J197" s="812"/>
      <c r="K197" s="812"/>
      <c r="L197" s="812"/>
      <c r="M197" s="812"/>
      <c r="N197" s="812"/>
      <c r="O197" s="813"/>
      <c r="P197" s="809" t="s">
        <v>40</v>
      </c>
      <c r="Q197" s="810"/>
      <c r="R197" s="810"/>
      <c r="S197" s="810"/>
      <c r="T197" s="810"/>
      <c r="U197" s="810"/>
      <c r="V197" s="811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801" t="s">
        <v>149</v>
      </c>
      <c r="B198" s="801"/>
      <c r="C198" s="801"/>
      <c r="D198" s="801"/>
      <c r="E198" s="801"/>
      <c r="F198" s="801"/>
      <c r="G198" s="801"/>
      <c r="H198" s="801"/>
      <c r="I198" s="801"/>
      <c r="J198" s="801"/>
      <c r="K198" s="801"/>
      <c r="L198" s="801"/>
      <c r="M198" s="801"/>
      <c r="N198" s="801"/>
      <c r="O198" s="801"/>
      <c r="P198" s="801"/>
      <c r="Q198" s="801"/>
      <c r="R198" s="801"/>
      <c r="S198" s="801"/>
      <c r="T198" s="801"/>
      <c r="U198" s="801"/>
      <c r="V198" s="801"/>
      <c r="W198" s="801"/>
      <c r="X198" s="801"/>
      <c r="Y198" s="801"/>
      <c r="Z198" s="801"/>
      <c r="AA198" s="63"/>
      <c r="AB198" s="63"/>
      <c r="AC198" s="63"/>
    </row>
    <row r="199" spans="1:68" ht="16.5" customHeight="1" x14ac:dyDescent="0.25">
      <c r="A199" s="60" t="s">
        <v>348</v>
      </c>
      <c r="B199" s="60" t="s">
        <v>349</v>
      </c>
      <c r="C199" s="34">
        <v>4301020262</v>
      </c>
      <c r="D199" s="802">
        <v>4680115882935</v>
      </c>
      <c r="E199" s="802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4"/>
      <c r="R199" s="804"/>
      <c r="S199" s="804"/>
      <c r="T199" s="805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customHeight="1" x14ac:dyDescent="0.25">
      <c r="A200" s="60" t="s">
        <v>351</v>
      </c>
      <c r="B200" s="60" t="s">
        <v>352</v>
      </c>
      <c r="C200" s="34">
        <v>4301020220</v>
      </c>
      <c r="D200" s="802">
        <v>4680115880764</v>
      </c>
      <c r="E200" s="802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4"/>
      <c r="R200" s="804"/>
      <c r="S200" s="804"/>
      <c r="T200" s="805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812"/>
      <c r="B201" s="812"/>
      <c r="C201" s="812"/>
      <c r="D201" s="812"/>
      <c r="E201" s="812"/>
      <c r="F201" s="812"/>
      <c r="G201" s="812"/>
      <c r="H201" s="812"/>
      <c r="I201" s="812"/>
      <c r="J201" s="812"/>
      <c r="K201" s="812"/>
      <c r="L201" s="812"/>
      <c r="M201" s="812"/>
      <c r="N201" s="812"/>
      <c r="O201" s="813"/>
      <c r="P201" s="809" t="s">
        <v>40</v>
      </c>
      <c r="Q201" s="810"/>
      <c r="R201" s="810"/>
      <c r="S201" s="810"/>
      <c r="T201" s="810"/>
      <c r="U201" s="810"/>
      <c r="V201" s="811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x14ac:dyDescent="0.2">
      <c r="A202" s="812"/>
      <c r="B202" s="812"/>
      <c r="C202" s="812"/>
      <c r="D202" s="812"/>
      <c r="E202" s="812"/>
      <c r="F202" s="812"/>
      <c r="G202" s="812"/>
      <c r="H202" s="812"/>
      <c r="I202" s="812"/>
      <c r="J202" s="812"/>
      <c r="K202" s="812"/>
      <c r="L202" s="812"/>
      <c r="M202" s="812"/>
      <c r="N202" s="812"/>
      <c r="O202" s="813"/>
      <c r="P202" s="809" t="s">
        <v>40</v>
      </c>
      <c r="Q202" s="810"/>
      <c r="R202" s="810"/>
      <c r="S202" s="810"/>
      <c r="T202" s="810"/>
      <c r="U202" s="810"/>
      <c r="V202" s="811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customHeight="1" x14ac:dyDescent="0.25">
      <c r="A203" s="801" t="s">
        <v>160</v>
      </c>
      <c r="B203" s="801"/>
      <c r="C203" s="801"/>
      <c r="D203" s="801"/>
      <c r="E203" s="801"/>
      <c r="F203" s="801"/>
      <c r="G203" s="801"/>
      <c r="H203" s="801"/>
      <c r="I203" s="801"/>
      <c r="J203" s="801"/>
      <c r="K203" s="801"/>
      <c r="L203" s="801"/>
      <c r="M203" s="801"/>
      <c r="N203" s="801"/>
      <c r="O203" s="801"/>
      <c r="P203" s="801"/>
      <c r="Q203" s="801"/>
      <c r="R203" s="801"/>
      <c r="S203" s="801"/>
      <c r="T203" s="801"/>
      <c r="U203" s="801"/>
      <c r="V203" s="801"/>
      <c r="W203" s="801"/>
      <c r="X203" s="801"/>
      <c r="Y203" s="801"/>
      <c r="Z203" s="801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802">
        <v>4680115882683</v>
      </c>
      <c r="E204" s="802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4"/>
      <c r="R204" s="804"/>
      <c r="S204" s="804"/>
      <c r="T204" s="805"/>
      <c r="U204" s="37" t="s">
        <v>45</v>
      </c>
      <c r="V204" s="37" t="s">
        <v>45</v>
      </c>
      <c r="W204" s="38" t="s">
        <v>0</v>
      </c>
      <c r="X204" s="56">
        <v>200</v>
      </c>
      <c r="Y204" s="53">
        <f t="shared" ref="Y204:Y211" si="26">IFERROR(IF(X204="",0,CEILING((X204/$H204),1)*$H204),"")</f>
        <v>205.20000000000002</v>
      </c>
      <c r="Z204" s="39">
        <f>IFERROR(IF(Y204=0,"",ROUNDUP(Y204/H204,0)*0.00902),"")</f>
        <v>0.34276000000000001</v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207.77777777777777</v>
      </c>
      <c r="BN204" s="75">
        <f t="shared" ref="BN204:BN211" si="28">IFERROR(Y204*I204/H204,"0")</f>
        <v>213.18000000000004</v>
      </c>
      <c r="BO204" s="75">
        <f t="shared" ref="BO204:BO211" si="29">IFERROR(1/J204*(X204/H204),"0")</f>
        <v>0.28058361391694725</v>
      </c>
      <c r="BP204" s="75">
        <f t="shared" ref="BP204:BP211" si="30">IFERROR(1/J204*(Y204/H204),"0")</f>
        <v>0.2878787878787879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802">
        <v>4680115882690</v>
      </c>
      <c r="E205" s="802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4"/>
      <c r="R205" s="804"/>
      <c r="S205" s="804"/>
      <c r="T205" s="80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802">
        <v>4680115882669</v>
      </c>
      <c r="E206" s="802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4"/>
      <c r="R206" s="804"/>
      <c r="S206" s="804"/>
      <c r="T206" s="805"/>
      <c r="U206" s="37" t="s">
        <v>45</v>
      </c>
      <c r="V206" s="37" t="s">
        <v>45</v>
      </c>
      <c r="W206" s="38" t="s">
        <v>0</v>
      </c>
      <c r="X206" s="56">
        <v>200</v>
      </c>
      <c r="Y206" s="53">
        <f t="shared" si="26"/>
        <v>205.20000000000002</v>
      </c>
      <c r="Z206" s="39">
        <f>IFERROR(IF(Y206=0,"",ROUNDUP(Y206/H206,0)*0.00902),"")</f>
        <v>0.34276000000000001</v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207.77777777777777</v>
      </c>
      <c r="BN206" s="75">
        <f t="shared" si="28"/>
        <v>213.18000000000004</v>
      </c>
      <c r="BO206" s="75">
        <f t="shared" si="29"/>
        <v>0.28058361391694725</v>
      </c>
      <c r="BP206" s="75">
        <f t="shared" si="30"/>
        <v>0.2878787878787879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802">
        <v>4680115882676</v>
      </c>
      <c r="E207" s="802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4"/>
      <c r="R207" s="804"/>
      <c r="S207" s="804"/>
      <c r="T207" s="805"/>
      <c r="U207" s="37" t="s">
        <v>45</v>
      </c>
      <c r="V207" s="37" t="s">
        <v>45</v>
      </c>
      <c r="W207" s="38" t="s">
        <v>0</v>
      </c>
      <c r="X207" s="56">
        <v>100</v>
      </c>
      <c r="Y207" s="53">
        <f t="shared" si="26"/>
        <v>102.60000000000001</v>
      </c>
      <c r="Z207" s="39">
        <f>IFERROR(IF(Y207=0,"",ROUNDUP(Y207/H207,0)*0.00902),"")</f>
        <v>0.17138</v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103.88888888888889</v>
      </c>
      <c r="BN207" s="75">
        <f t="shared" si="28"/>
        <v>106.59000000000002</v>
      </c>
      <c r="BO207" s="75">
        <f t="shared" si="29"/>
        <v>0.14029180695847362</v>
      </c>
      <c r="BP207" s="75">
        <f t="shared" si="30"/>
        <v>0.14393939393939395</v>
      </c>
    </row>
    <row r="208" spans="1:68" ht="27" customHeight="1" x14ac:dyDescent="0.25">
      <c r="A208" s="60" t="s">
        <v>365</v>
      </c>
      <c r="B208" s="60" t="s">
        <v>366</v>
      </c>
      <c r="C208" s="34">
        <v>4301031223</v>
      </c>
      <c r="D208" s="802">
        <v>4680115884014</v>
      </c>
      <c r="E208" s="802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4"/>
      <c r="R208" s="804"/>
      <c r="S208" s="804"/>
      <c r="T208" s="805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367</v>
      </c>
      <c r="B209" s="60" t="s">
        <v>368</v>
      </c>
      <c r="C209" s="34">
        <v>4301031222</v>
      </c>
      <c r="D209" s="802">
        <v>4680115884007</v>
      </c>
      <c r="E209" s="802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4"/>
      <c r="R209" s="804"/>
      <c r="S209" s="804"/>
      <c r="T209" s="805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369</v>
      </c>
      <c r="B210" s="60" t="s">
        <v>370</v>
      </c>
      <c r="C210" s="34">
        <v>4301031229</v>
      </c>
      <c r="D210" s="802">
        <v>4680115884038</v>
      </c>
      <c r="E210" s="802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4"/>
      <c r="R210" s="804"/>
      <c r="S210" s="804"/>
      <c r="T210" s="805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371</v>
      </c>
      <c r="B211" s="60" t="s">
        <v>372</v>
      </c>
      <c r="C211" s="34">
        <v>4301031225</v>
      </c>
      <c r="D211" s="802">
        <v>4680115884021</v>
      </c>
      <c r="E211" s="802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4"/>
      <c r="R211" s="804"/>
      <c r="S211" s="804"/>
      <c r="T211" s="80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812"/>
      <c r="B212" s="812"/>
      <c r="C212" s="812"/>
      <c r="D212" s="812"/>
      <c r="E212" s="812"/>
      <c r="F212" s="812"/>
      <c r="G212" s="812"/>
      <c r="H212" s="812"/>
      <c r="I212" s="812"/>
      <c r="J212" s="812"/>
      <c r="K212" s="812"/>
      <c r="L212" s="812"/>
      <c r="M212" s="812"/>
      <c r="N212" s="812"/>
      <c r="O212" s="813"/>
      <c r="P212" s="809" t="s">
        <v>40</v>
      </c>
      <c r="Q212" s="810"/>
      <c r="R212" s="810"/>
      <c r="S212" s="810"/>
      <c r="T212" s="810"/>
      <c r="U212" s="810"/>
      <c r="V212" s="811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92.592592592592595</v>
      </c>
      <c r="Y212" s="41">
        <f>IFERROR(Y204/H204,"0")+IFERROR(Y205/H205,"0")+IFERROR(Y206/H206,"0")+IFERROR(Y207/H207,"0")+IFERROR(Y208/H208,"0")+IFERROR(Y209/H209,"0")+IFERROR(Y210/H210,"0")+IFERROR(Y211/H211,"0")</f>
        <v>95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0.8569</v>
      </c>
      <c r="AA212" s="64"/>
      <c r="AB212" s="64"/>
      <c r="AC212" s="64"/>
    </row>
    <row r="213" spans="1:68" x14ac:dyDescent="0.2">
      <c r="A213" s="812"/>
      <c r="B213" s="812"/>
      <c r="C213" s="812"/>
      <c r="D213" s="812"/>
      <c r="E213" s="812"/>
      <c r="F213" s="812"/>
      <c r="G213" s="812"/>
      <c r="H213" s="812"/>
      <c r="I213" s="812"/>
      <c r="J213" s="812"/>
      <c r="K213" s="812"/>
      <c r="L213" s="812"/>
      <c r="M213" s="812"/>
      <c r="N213" s="812"/>
      <c r="O213" s="813"/>
      <c r="P213" s="809" t="s">
        <v>40</v>
      </c>
      <c r="Q213" s="810"/>
      <c r="R213" s="810"/>
      <c r="S213" s="810"/>
      <c r="T213" s="810"/>
      <c r="U213" s="810"/>
      <c r="V213" s="811"/>
      <c r="W213" s="40" t="s">
        <v>0</v>
      </c>
      <c r="X213" s="41">
        <f>IFERROR(SUM(X204:X211),"0")</f>
        <v>500</v>
      </c>
      <c r="Y213" s="41">
        <f>IFERROR(SUM(Y204:Y211),"0")</f>
        <v>513</v>
      </c>
      <c r="Z213" s="40"/>
      <c r="AA213" s="64"/>
      <c r="AB213" s="64"/>
      <c r="AC213" s="64"/>
    </row>
    <row r="214" spans="1:68" ht="14.25" customHeight="1" x14ac:dyDescent="0.25">
      <c r="A214" s="801" t="s">
        <v>77</v>
      </c>
      <c r="B214" s="801"/>
      <c r="C214" s="801"/>
      <c r="D214" s="801"/>
      <c r="E214" s="801"/>
      <c r="F214" s="801"/>
      <c r="G214" s="801"/>
      <c r="H214" s="801"/>
      <c r="I214" s="801"/>
      <c r="J214" s="801"/>
      <c r="K214" s="801"/>
      <c r="L214" s="801"/>
      <c r="M214" s="801"/>
      <c r="N214" s="801"/>
      <c r="O214" s="801"/>
      <c r="P214" s="801"/>
      <c r="Q214" s="801"/>
      <c r="R214" s="801"/>
      <c r="S214" s="801"/>
      <c r="T214" s="801"/>
      <c r="U214" s="801"/>
      <c r="V214" s="801"/>
      <c r="W214" s="801"/>
      <c r="X214" s="801"/>
      <c r="Y214" s="801"/>
      <c r="Z214" s="801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802">
        <v>4680115881594</v>
      </c>
      <c r="E215" s="802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4"/>
      <c r="R215" s="804"/>
      <c r="S215" s="804"/>
      <c r="T215" s="80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802">
        <v>4680115880962</v>
      </c>
      <c r="E216" s="802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4"/>
      <c r="R216" s="804"/>
      <c r="S216" s="804"/>
      <c r="T216" s="80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4301051411</v>
      </c>
      <c r="D217" s="802">
        <v>4680115881617</v>
      </c>
      <c r="E217" s="802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4"/>
      <c r="R217" s="804"/>
      <c r="S217" s="804"/>
      <c r="T217" s="80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802">
        <v>4680115880573</v>
      </c>
      <c r="E218" s="802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4"/>
      <c r="R218" s="804"/>
      <c r="S218" s="804"/>
      <c r="T218" s="80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4301051407</v>
      </c>
      <c r="D219" s="802">
        <v>4680115882195</v>
      </c>
      <c r="E219" s="802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4"/>
      <c r="R219" s="804"/>
      <c r="S219" s="804"/>
      <c r="T219" s="80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4301051752</v>
      </c>
      <c r="D220" s="802">
        <v>4680115882607</v>
      </c>
      <c r="E220" s="802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4"/>
      <c r="R220" s="804"/>
      <c r="S220" s="804"/>
      <c r="T220" s="80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802">
        <v>4680115880092</v>
      </c>
      <c r="E221" s="802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4"/>
      <c r="R221" s="804"/>
      <c r="S221" s="804"/>
      <c r="T221" s="80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customHeight="1" x14ac:dyDescent="0.25">
      <c r="A222" s="60" t="s">
        <v>392</v>
      </c>
      <c r="B222" s="60" t="s">
        <v>393</v>
      </c>
      <c r="C222" s="34">
        <v>4301051668</v>
      </c>
      <c r="D222" s="802">
        <v>4680115880221</v>
      </c>
      <c r="E222" s="802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4"/>
      <c r="R222" s="804"/>
      <c r="S222" s="804"/>
      <c r="T222" s="80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customHeight="1" x14ac:dyDescent="0.25">
      <c r="A223" s="60" t="s">
        <v>394</v>
      </c>
      <c r="B223" s="60" t="s">
        <v>395</v>
      </c>
      <c r="C223" s="34">
        <v>4301051749</v>
      </c>
      <c r="D223" s="802">
        <v>4680115882942</v>
      </c>
      <c r="E223" s="802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4"/>
      <c r="R223" s="804"/>
      <c r="S223" s="804"/>
      <c r="T223" s="80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customHeight="1" x14ac:dyDescent="0.25">
      <c r="A224" s="60" t="s">
        <v>397</v>
      </c>
      <c r="B224" s="60" t="s">
        <v>398</v>
      </c>
      <c r="C224" s="34">
        <v>4301051753</v>
      </c>
      <c r="D224" s="802">
        <v>4680115880504</v>
      </c>
      <c r="E224" s="802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4"/>
      <c r="R224" s="804"/>
      <c r="S224" s="804"/>
      <c r="T224" s="80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802">
        <v>4680115882164</v>
      </c>
      <c r="E225" s="802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4"/>
      <c r="R225" s="804"/>
      <c r="S225" s="804"/>
      <c r="T225" s="80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4301051994</v>
      </c>
      <c r="D226" s="802">
        <v>4680115882867</v>
      </c>
      <c r="E226" s="802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2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4"/>
      <c r="R226" s="804"/>
      <c r="S226" s="804"/>
      <c r="T226" s="80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812"/>
      <c r="B227" s="812"/>
      <c r="C227" s="812"/>
      <c r="D227" s="812"/>
      <c r="E227" s="812"/>
      <c r="F227" s="812"/>
      <c r="G227" s="812"/>
      <c r="H227" s="812"/>
      <c r="I227" s="812"/>
      <c r="J227" s="812"/>
      <c r="K227" s="812"/>
      <c r="L227" s="812"/>
      <c r="M227" s="812"/>
      <c r="N227" s="812"/>
      <c r="O227" s="813"/>
      <c r="P227" s="809" t="s">
        <v>40</v>
      </c>
      <c r="Q227" s="810"/>
      <c r="R227" s="810"/>
      <c r="S227" s="810"/>
      <c r="T227" s="810"/>
      <c r="U227" s="810"/>
      <c r="V227" s="811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x14ac:dyDescent="0.2">
      <c r="A228" s="812"/>
      <c r="B228" s="812"/>
      <c r="C228" s="812"/>
      <c r="D228" s="812"/>
      <c r="E228" s="812"/>
      <c r="F228" s="812"/>
      <c r="G228" s="812"/>
      <c r="H228" s="812"/>
      <c r="I228" s="812"/>
      <c r="J228" s="812"/>
      <c r="K228" s="812"/>
      <c r="L228" s="812"/>
      <c r="M228" s="812"/>
      <c r="N228" s="812"/>
      <c r="O228" s="813"/>
      <c r="P228" s="809" t="s">
        <v>40</v>
      </c>
      <c r="Q228" s="810"/>
      <c r="R228" s="810"/>
      <c r="S228" s="810"/>
      <c r="T228" s="810"/>
      <c r="U228" s="810"/>
      <c r="V228" s="811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customHeight="1" x14ac:dyDescent="0.25">
      <c r="A229" s="801" t="s">
        <v>189</v>
      </c>
      <c r="B229" s="801"/>
      <c r="C229" s="801"/>
      <c r="D229" s="801"/>
      <c r="E229" s="801"/>
      <c r="F229" s="801"/>
      <c r="G229" s="801"/>
      <c r="H229" s="801"/>
      <c r="I229" s="801"/>
      <c r="J229" s="801"/>
      <c r="K229" s="801"/>
      <c r="L229" s="801"/>
      <c r="M229" s="801"/>
      <c r="N229" s="801"/>
      <c r="O229" s="801"/>
      <c r="P229" s="801"/>
      <c r="Q229" s="801"/>
      <c r="R229" s="801"/>
      <c r="S229" s="801"/>
      <c r="T229" s="801"/>
      <c r="U229" s="801"/>
      <c r="V229" s="801"/>
      <c r="W229" s="801"/>
      <c r="X229" s="801"/>
      <c r="Y229" s="801"/>
      <c r="Z229" s="801"/>
      <c r="AA229" s="63"/>
      <c r="AB229" s="63"/>
      <c r="AC229" s="63"/>
    </row>
    <row r="230" spans="1:68" ht="27" customHeight="1" x14ac:dyDescent="0.25">
      <c r="A230" s="60" t="s">
        <v>406</v>
      </c>
      <c r="B230" s="60" t="s">
        <v>407</v>
      </c>
      <c r="C230" s="34">
        <v>4301060460</v>
      </c>
      <c r="D230" s="802">
        <v>4680115882874</v>
      </c>
      <c r="E230" s="802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27" t="s">
        <v>408</v>
      </c>
      <c r="Q230" s="804"/>
      <c r="R230" s="804"/>
      <c r="S230" s="804"/>
      <c r="T230" s="805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410</v>
      </c>
      <c r="B231" s="60" t="s">
        <v>411</v>
      </c>
      <c r="C231" s="34">
        <v>4301060516</v>
      </c>
      <c r="D231" s="802">
        <v>4680115884434</v>
      </c>
      <c r="E231" s="802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4"/>
      <c r="R231" s="804"/>
      <c r="S231" s="804"/>
      <c r="T231" s="805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802">
        <v>4680115880818</v>
      </c>
      <c r="E232" s="80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4"/>
      <c r="R232" s="804"/>
      <c r="S232" s="804"/>
      <c r="T232" s="805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customHeight="1" x14ac:dyDescent="0.25">
      <c r="A233" s="60" t="s">
        <v>416</v>
      </c>
      <c r="B233" s="60" t="s">
        <v>417</v>
      </c>
      <c r="C233" s="34">
        <v>4301060389</v>
      </c>
      <c r="D233" s="802">
        <v>4680115880801</v>
      </c>
      <c r="E233" s="80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4"/>
      <c r="R233" s="804"/>
      <c r="S233" s="804"/>
      <c r="T233" s="805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812"/>
      <c r="B234" s="812"/>
      <c r="C234" s="812"/>
      <c r="D234" s="812"/>
      <c r="E234" s="812"/>
      <c r="F234" s="812"/>
      <c r="G234" s="812"/>
      <c r="H234" s="812"/>
      <c r="I234" s="812"/>
      <c r="J234" s="812"/>
      <c r="K234" s="812"/>
      <c r="L234" s="812"/>
      <c r="M234" s="812"/>
      <c r="N234" s="812"/>
      <c r="O234" s="813"/>
      <c r="P234" s="809" t="s">
        <v>40</v>
      </c>
      <c r="Q234" s="810"/>
      <c r="R234" s="810"/>
      <c r="S234" s="810"/>
      <c r="T234" s="810"/>
      <c r="U234" s="810"/>
      <c r="V234" s="811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x14ac:dyDescent="0.2">
      <c r="A235" s="812"/>
      <c r="B235" s="812"/>
      <c r="C235" s="812"/>
      <c r="D235" s="812"/>
      <c r="E235" s="812"/>
      <c r="F235" s="812"/>
      <c r="G235" s="812"/>
      <c r="H235" s="812"/>
      <c r="I235" s="812"/>
      <c r="J235" s="812"/>
      <c r="K235" s="812"/>
      <c r="L235" s="812"/>
      <c r="M235" s="812"/>
      <c r="N235" s="812"/>
      <c r="O235" s="813"/>
      <c r="P235" s="809" t="s">
        <v>40</v>
      </c>
      <c r="Q235" s="810"/>
      <c r="R235" s="810"/>
      <c r="S235" s="810"/>
      <c r="T235" s="810"/>
      <c r="U235" s="810"/>
      <c r="V235" s="811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customHeight="1" x14ac:dyDescent="0.25">
      <c r="A236" s="800" t="s">
        <v>418</v>
      </c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00"/>
      <c r="P236" s="800"/>
      <c r="Q236" s="800"/>
      <c r="R236" s="800"/>
      <c r="S236" s="800"/>
      <c r="T236" s="800"/>
      <c r="U236" s="800"/>
      <c r="V236" s="800"/>
      <c r="W236" s="800"/>
      <c r="X236" s="800"/>
      <c r="Y236" s="800"/>
      <c r="Z236" s="800"/>
      <c r="AA236" s="62"/>
      <c r="AB236" s="62"/>
      <c r="AC236" s="62"/>
    </row>
    <row r="237" spans="1:68" ht="14.25" customHeight="1" x14ac:dyDescent="0.25">
      <c r="A237" s="801" t="s">
        <v>100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63"/>
      <c r="AB237" s="63"/>
      <c r="AC237" s="63"/>
    </row>
    <row r="238" spans="1:68" ht="27" customHeight="1" x14ac:dyDescent="0.25">
      <c r="A238" s="60" t="s">
        <v>419</v>
      </c>
      <c r="B238" s="60" t="s">
        <v>420</v>
      </c>
      <c r="C238" s="34">
        <v>4301011719</v>
      </c>
      <c r="D238" s="802">
        <v>4680115884298</v>
      </c>
      <c r="E238" s="802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4"/>
      <c r="R238" s="804"/>
      <c r="S238" s="804"/>
      <c r="T238" s="805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422</v>
      </c>
      <c r="B239" s="60" t="s">
        <v>423</v>
      </c>
      <c r="C239" s="34">
        <v>4301011733</v>
      </c>
      <c r="D239" s="802">
        <v>4680115884250</v>
      </c>
      <c r="E239" s="802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4"/>
      <c r="R239" s="804"/>
      <c r="S239" s="804"/>
      <c r="T239" s="805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425</v>
      </c>
      <c r="B240" s="60" t="s">
        <v>426</v>
      </c>
      <c r="C240" s="34">
        <v>4301011720</v>
      </c>
      <c r="D240" s="802">
        <v>4680115884199</v>
      </c>
      <c r="E240" s="802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4"/>
      <c r="R240" s="804"/>
      <c r="S240" s="804"/>
      <c r="T240" s="805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427</v>
      </c>
      <c r="B241" s="60" t="s">
        <v>428</v>
      </c>
      <c r="C241" s="34">
        <v>4301011716</v>
      </c>
      <c r="D241" s="802">
        <v>4680115884267</v>
      </c>
      <c r="E241" s="802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4"/>
      <c r="R241" s="804"/>
      <c r="S241" s="804"/>
      <c r="T241" s="805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x14ac:dyDescent="0.2">
      <c r="A242" s="812"/>
      <c r="B242" s="812"/>
      <c r="C242" s="812"/>
      <c r="D242" s="812"/>
      <c r="E242" s="812"/>
      <c r="F242" s="812"/>
      <c r="G242" s="812"/>
      <c r="H242" s="812"/>
      <c r="I242" s="812"/>
      <c r="J242" s="812"/>
      <c r="K242" s="812"/>
      <c r="L242" s="812"/>
      <c r="M242" s="812"/>
      <c r="N242" s="812"/>
      <c r="O242" s="813"/>
      <c r="P242" s="809" t="s">
        <v>40</v>
      </c>
      <c r="Q242" s="810"/>
      <c r="R242" s="810"/>
      <c r="S242" s="810"/>
      <c r="T242" s="810"/>
      <c r="U242" s="810"/>
      <c r="V242" s="811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812"/>
      <c r="B243" s="812"/>
      <c r="C243" s="812"/>
      <c r="D243" s="812"/>
      <c r="E243" s="812"/>
      <c r="F243" s="812"/>
      <c r="G243" s="812"/>
      <c r="H243" s="812"/>
      <c r="I243" s="812"/>
      <c r="J243" s="812"/>
      <c r="K243" s="812"/>
      <c r="L243" s="812"/>
      <c r="M243" s="812"/>
      <c r="N243" s="812"/>
      <c r="O243" s="813"/>
      <c r="P243" s="809" t="s">
        <v>40</v>
      </c>
      <c r="Q243" s="810"/>
      <c r="R243" s="810"/>
      <c r="S243" s="810"/>
      <c r="T243" s="810"/>
      <c r="U243" s="810"/>
      <c r="V243" s="811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customHeight="1" x14ac:dyDescent="0.25">
      <c r="A244" s="800" t="s">
        <v>429</v>
      </c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00"/>
      <c r="P244" s="800"/>
      <c r="Q244" s="800"/>
      <c r="R244" s="800"/>
      <c r="S244" s="800"/>
      <c r="T244" s="800"/>
      <c r="U244" s="800"/>
      <c r="V244" s="800"/>
      <c r="W244" s="800"/>
      <c r="X244" s="800"/>
      <c r="Y244" s="800"/>
      <c r="Z244" s="800"/>
      <c r="AA244" s="62"/>
      <c r="AB244" s="62"/>
      <c r="AC244" s="62"/>
    </row>
    <row r="245" spans="1:68" ht="14.25" customHeight="1" x14ac:dyDescent="0.25">
      <c r="A245" s="801" t="s">
        <v>100</v>
      </c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1"/>
      <c r="P245" s="801"/>
      <c r="Q245" s="801"/>
      <c r="R245" s="801"/>
      <c r="S245" s="801"/>
      <c r="T245" s="801"/>
      <c r="U245" s="801"/>
      <c r="V245" s="801"/>
      <c r="W245" s="801"/>
      <c r="X245" s="801"/>
      <c r="Y245" s="801"/>
      <c r="Z245" s="801"/>
      <c r="AA245" s="63"/>
      <c r="AB245" s="63"/>
      <c r="AC245" s="63"/>
    </row>
    <row r="246" spans="1:68" ht="27" customHeight="1" x14ac:dyDescent="0.25">
      <c r="A246" s="60" t="s">
        <v>430</v>
      </c>
      <c r="B246" s="60" t="s">
        <v>431</v>
      </c>
      <c r="C246" s="34">
        <v>4301011826</v>
      </c>
      <c r="D246" s="802">
        <v>4680115884137</v>
      </c>
      <c r="E246" s="802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4"/>
      <c r="R246" s="804"/>
      <c r="S246" s="804"/>
      <c r="T246" s="805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customHeight="1" x14ac:dyDescent="0.25">
      <c r="A247" s="60" t="s">
        <v>430</v>
      </c>
      <c r="B247" s="60" t="s">
        <v>433</v>
      </c>
      <c r="C247" s="34">
        <v>4301011942</v>
      </c>
      <c r="D247" s="802">
        <v>4680115884137</v>
      </c>
      <c r="E247" s="802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4"/>
      <c r="R247" s="804"/>
      <c r="S247" s="804"/>
      <c r="T247" s="805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customHeight="1" x14ac:dyDescent="0.25">
      <c r="A248" s="60" t="s">
        <v>436</v>
      </c>
      <c r="B248" s="60" t="s">
        <v>437</v>
      </c>
      <c r="C248" s="34">
        <v>4301011724</v>
      </c>
      <c r="D248" s="802">
        <v>4680115884236</v>
      </c>
      <c r="E248" s="802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4"/>
      <c r="R248" s="804"/>
      <c r="S248" s="804"/>
      <c r="T248" s="805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4301011721</v>
      </c>
      <c r="D249" s="802">
        <v>4680115884175</v>
      </c>
      <c r="E249" s="802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4"/>
      <c r="R249" s="804"/>
      <c r="S249" s="804"/>
      <c r="T249" s="80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customHeight="1" x14ac:dyDescent="0.25">
      <c r="A250" s="60" t="s">
        <v>439</v>
      </c>
      <c r="B250" s="60" t="s">
        <v>442</v>
      </c>
      <c r="C250" s="34">
        <v>4301011941</v>
      </c>
      <c r="D250" s="802">
        <v>4680115884175</v>
      </c>
      <c r="E250" s="802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4"/>
      <c r="R250" s="804"/>
      <c r="S250" s="804"/>
      <c r="T250" s="80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customHeight="1" x14ac:dyDescent="0.25">
      <c r="A251" s="60" t="s">
        <v>443</v>
      </c>
      <c r="B251" s="60" t="s">
        <v>444</v>
      </c>
      <c r="C251" s="34">
        <v>4301011824</v>
      </c>
      <c r="D251" s="802">
        <v>4680115884144</v>
      </c>
      <c r="E251" s="802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4"/>
      <c r="R251" s="804"/>
      <c r="S251" s="804"/>
      <c r="T251" s="80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4301011963</v>
      </c>
      <c r="D252" s="802">
        <v>4680115885288</v>
      </c>
      <c r="E252" s="802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4"/>
      <c r="R252" s="804"/>
      <c r="S252" s="804"/>
      <c r="T252" s="80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4301011726</v>
      </c>
      <c r="D253" s="802">
        <v>4680115884182</v>
      </c>
      <c r="E253" s="802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4"/>
      <c r="R253" s="804"/>
      <c r="S253" s="804"/>
      <c r="T253" s="80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customHeight="1" x14ac:dyDescent="0.25">
      <c r="A254" s="60" t="s">
        <v>450</v>
      </c>
      <c r="B254" s="60" t="s">
        <v>451</v>
      </c>
      <c r="C254" s="34">
        <v>4301011722</v>
      </c>
      <c r="D254" s="802">
        <v>4680115884205</v>
      </c>
      <c r="E254" s="80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4"/>
      <c r="R254" s="804"/>
      <c r="S254" s="804"/>
      <c r="T254" s="80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x14ac:dyDescent="0.2">
      <c r="A255" s="812"/>
      <c r="B255" s="812"/>
      <c r="C255" s="812"/>
      <c r="D255" s="812"/>
      <c r="E255" s="812"/>
      <c r="F255" s="812"/>
      <c r="G255" s="812"/>
      <c r="H255" s="812"/>
      <c r="I255" s="812"/>
      <c r="J255" s="812"/>
      <c r="K255" s="812"/>
      <c r="L255" s="812"/>
      <c r="M255" s="812"/>
      <c r="N255" s="812"/>
      <c r="O255" s="813"/>
      <c r="P255" s="809" t="s">
        <v>40</v>
      </c>
      <c r="Q255" s="810"/>
      <c r="R255" s="810"/>
      <c r="S255" s="810"/>
      <c r="T255" s="810"/>
      <c r="U255" s="810"/>
      <c r="V255" s="811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812"/>
      <c r="B256" s="812"/>
      <c r="C256" s="812"/>
      <c r="D256" s="812"/>
      <c r="E256" s="812"/>
      <c r="F256" s="812"/>
      <c r="G256" s="812"/>
      <c r="H256" s="812"/>
      <c r="I256" s="812"/>
      <c r="J256" s="812"/>
      <c r="K256" s="812"/>
      <c r="L256" s="812"/>
      <c r="M256" s="812"/>
      <c r="N256" s="812"/>
      <c r="O256" s="813"/>
      <c r="P256" s="809" t="s">
        <v>40</v>
      </c>
      <c r="Q256" s="810"/>
      <c r="R256" s="810"/>
      <c r="S256" s="810"/>
      <c r="T256" s="810"/>
      <c r="U256" s="810"/>
      <c r="V256" s="811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801" t="s">
        <v>149</v>
      </c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1"/>
      <c r="P257" s="801"/>
      <c r="Q257" s="801"/>
      <c r="R257" s="801"/>
      <c r="S257" s="801"/>
      <c r="T257" s="801"/>
      <c r="U257" s="801"/>
      <c r="V257" s="801"/>
      <c r="W257" s="801"/>
      <c r="X257" s="801"/>
      <c r="Y257" s="801"/>
      <c r="Z257" s="801"/>
      <c r="AA257" s="63"/>
      <c r="AB257" s="63"/>
      <c r="AC257" s="63"/>
    </row>
    <row r="258" spans="1:68" ht="27" customHeight="1" x14ac:dyDescent="0.25">
      <c r="A258" s="60" t="s">
        <v>452</v>
      </c>
      <c r="B258" s="60" t="s">
        <v>453</v>
      </c>
      <c r="C258" s="34">
        <v>4301020340</v>
      </c>
      <c r="D258" s="802">
        <v>4680115885721</v>
      </c>
      <c r="E258" s="802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4"/>
      <c r="R258" s="804"/>
      <c r="S258" s="804"/>
      <c r="T258" s="805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812"/>
      <c r="B259" s="812"/>
      <c r="C259" s="812"/>
      <c r="D259" s="812"/>
      <c r="E259" s="812"/>
      <c r="F259" s="812"/>
      <c r="G259" s="812"/>
      <c r="H259" s="812"/>
      <c r="I259" s="812"/>
      <c r="J259" s="812"/>
      <c r="K259" s="812"/>
      <c r="L259" s="812"/>
      <c r="M259" s="812"/>
      <c r="N259" s="812"/>
      <c r="O259" s="813"/>
      <c r="P259" s="809" t="s">
        <v>40</v>
      </c>
      <c r="Q259" s="810"/>
      <c r="R259" s="810"/>
      <c r="S259" s="810"/>
      <c r="T259" s="810"/>
      <c r="U259" s="810"/>
      <c r="V259" s="811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812"/>
      <c r="B260" s="812"/>
      <c r="C260" s="812"/>
      <c r="D260" s="812"/>
      <c r="E260" s="812"/>
      <c r="F260" s="812"/>
      <c r="G260" s="812"/>
      <c r="H260" s="812"/>
      <c r="I260" s="812"/>
      <c r="J260" s="812"/>
      <c r="K260" s="812"/>
      <c r="L260" s="812"/>
      <c r="M260" s="812"/>
      <c r="N260" s="812"/>
      <c r="O260" s="813"/>
      <c r="P260" s="809" t="s">
        <v>40</v>
      </c>
      <c r="Q260" s="810"/>
      <c r="R260" s="810"/>
      <c r="S260" s="810"/>
      <c r="T260" s="810"/>
      <c r="U260" s="810"/>
      <c r="V260" s="811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800" t="s">
        <v>455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62"/>
      <c r="AB261" s="62"/>
      <c r="AC261" s="62"/>
    </row>
    <row r="262" spans="1:68" ht="14.25" customHeight="1" x14ac:dyDescent="0.25">
      <c r="A262" s="801" t="s">
        <v>100</v>
      </c>
      <c r="B262" s="801"/>
      <c r="C262" s="801"/>
      <c r="D262" s="801"/>
      <c r="E262" s="801"/>
      <c r="F262" s="801"/>
      <c r="G262" s="801"/>
      <c r="H262" s="801"/>
      <c r="I262" s="801"/>
      <c r="J262" s="801"/>
      <c r="K262" s="801"/>
      <c r="L262" s="801"/>
      <c r="M262" s="801"/>
      <c r="N262" s="801"/>
      <c r="O262" s="801"/>
      <c r="P262" s="801"/>
      <c r="Q262" s="801"/>
      <c r="R262" s="801"/>
      <c r="S262" s="801"/>
      <c r="T262" s="801"/>
      <c r="U262" s="801"/>
      <c r="V262" s="801"/>
      <c r="W262" s="801"/>
      <c r="X262" s="801"/>
      <c r="Y262" s="801"/>
      <c r="Z262" s="801"/>
      <c r="AA262" s="63"/>
      <c r="AB262" s="63"/>
      <c r="AC262" s="63"/>
    </row>
    <row r="263" spans="1:68" ht="27" customHeight="1" x14ac:dyDescent="0.25">
      <c r="A263" s="60" t="s">
        <v>456</v>
      </c>
      <c r="B263" s="60" t="s">
        <v>457</v>
      </c>
      <c r="C263" s="34">
        <v>4301011855</v>
      </c>
      <c r="D263" s="802">
        <v>4680115885837</v>
      </c>
      <c r="E263" s="802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4"/>
      <c r="R263" s="804"/>
      <c r="S263" s="804"/>
      <c r="T263" s="80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4301011910</v>
      </c>
      <c r="D264" s="802">
        <v>4680115885806</v>
      </c>
      <c r="E264" s="802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4"/>
      <c r="R264" s="804"/>
      <c r="S264" s="804"/>
      <c r="T264" s="80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customHeight="1" x14ac:dyDescent="0.25">
      <c r="A265" s="60" t="s">
        <v>459</v>
      </c>
      <c r="B265" s="60" t="s">
        <v>462</v>
      </c>
      <c r="C265" s="34">
        <v>4301011850</v>
      </c>
      <c r="D265" s="802">
        <v>4680115885806</v>
      </c>
      <c r="E265" s="802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4"/>
      <c r="R265" s="804"/>
      <c r="S265" s="804"/>
      <c r="T265" s="80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customHeight="1" x14ac:dyDescent="0.25">
      <c r="A266" s="60" t="s">
        <v>464</v>
      </c>
      <c r="B266" s="60" t="s">
        <v>465</v>
      </c>
      <c r="C266" s="34">
        <v>4301011313</v>
      </c>
      <c r="D266" s="802">
        <v>4607091385984</v>
      </c>
      <c r="E266" s="802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4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4"/>
      <c r="R266" s="804"/>
      <c r="S266" s="804"/>
      <c r="T266" s="80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customHeight="1" x14ac:dyDescent="0.25">
      <c r="A267" s="60" t="s">
        <v>467</v>
      </c>
      <c r="B267" s="60" t="s">
        <v>468</v>
      </c>
      <c r="C267" s="34">
        <v>4301011853</v>
      </c>
      <c r="D267" s="802">
        <v>4680115885851</v>
      </c>
      <c r="E267" s="80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4"/>
      <c r="R267" s="804"/>
      <c r="S267" s="804"/>
      <c r="T267" s="80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4301011319</v>
      </c>
      <c r="D268" s="802">
        <v>4607091387469</v>
      </c>
      <c r="E268" s="802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5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4"/>
      <c r="R268" s="804"/>
      <c r="S268" s="804"/>
      <c r="T268" s="80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4301011852</v>
      </c>
      <c r="D269" s="802">
        <v>4680115885844</v>
      </c>
      <c r="E269" s="80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4"/>
      <c r="R269" s="804"/>
      <c r="S269" s="804"/>
      <c r="T269" s="80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802">
        <v>4607091387438</v>
      </c>
      <c r="E270" s="802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5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4"/>
      <c r="R270" s="804"/>
      <c r="S270" s="804"/>
      <c r="T270" s="805"/>
      <c r="U270" s="37" t="s">
        <v>45</v>
      </c>
      <c r="V270" s="37" t="s">
        <v>45</v>
      </c>
      <c r="W270" s="38" t="s">
        <v>0</v>
      </c>
      <c r="X270" s="56">
        <v>100</v>
      </c>
      <c r="Y270" s="53">
        <f t="shared" si="42"/>
        <v>100</v>
      </c>
      <c r="Z270" s="39">
        <f>IFERROR(IF(Y270=0,"",ROUNDUP(Y270/H270,0)*0.00902),"")</f>
        <v>0.1804</v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104.2</v>
      </c>
      <c r="BN270" s="75">
        <f t="shared" si="44"/>
        <v>104.2</v>
      </c>
      <c r="BO270" s="75">
        <f t="shared" si="45"/>
        <v>0.15151515151515152</v>
      </c>
      <c r="BP270" s="75">
        <f t="shared" si="46"/>
        <v>0.15151515151515152</v>
      </c>
    </row>
    <row r="271" spans="1:68" ht="27" customHeight="1" x14ac:dyDescent="0.25">
      <c r="A271" s="60" t="s">
        <v>479</v>
      </c>
      <c r="B271" s="60" t="s">
        <v>480</v>
      </c>
      <c r="C271" s="34">
        <v>4301011851</v>
      </c>
      <c r="D271" s="802">
        <v>4680115885820</v>
      </c>
      <c r="E271" s="802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4"/>
      <c r="R271" s="804"/>
      <c r="S271" s="804"/>
      <c r="T271" s="80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812"/>
      <c r="B272" s="812"/>
      <c r="C272" s="812"/>
      <c r="D272" s="812"/>
      <c r="E272" s="812"/>
      <c r="F272" s="812"/>
      <c r="G272" s="812"/>
      <c r="H272" s="812"/>
      <c r="I272" s="812"/>
      <c r="J272" s="812"/>
      <c r="K272" s="812"/>
      <c r="L272" s="812"/>
      <c r="M272" s="812"/>
      <c r="N272" s="812"/>
      <c r="O272" s="813"/>
      <c r="P272" s="809" t="s">
        <v>40</v>
      </c>
      <c r="Q272" s="810"/>
      <c r="R272" s="810"/>
      <c r="S272" s="810"/>
      <c r="T272" s="810"/>
      <c r="U272" s="810"/>
      <c r="V272" s="811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20</v>
      </c>
      <c r="Y272" s="41">
        <f>IFERROR(Y263/H263,"0")+IFERROR(Y264/H264,"0")+IFERROR(Y265/H265,"0")+IFERROR(Y266/H266,"0")+IFERROR(Y267/H267,"0")+IFERROR(Y268/H268,"0")+IFERROR(Y269/H269,"0")+IFERROR(Y270/H270,"0")+IFERROR(Y271/H271,"0")</f>
        <v>20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0.1804</v>
      </c>
      <c r="AA272" s="64"/>
      <c r="AB272" s="64"/>
      <c r="AC272" s="64"/>
    </row>
    <row r="273" spans="1:68" x14ac:dyDescent="0.2">
      <c r="A273" s="812"/>
      <c r="B273" s="812"/>
      <c r="C273" s="812"/>
      <c r="D273" s="812"/>
      <c r="E273" s="812"/>
      <c r="F273" s="812"/>
      <c r="G273" s="812"/>
      <c r="H273" s="812"/>
      <c r="I273" s="812"/>
      <c r="J273" s="812"/>
      <c r="K273" s="812"/>
      <c r="L273" s="812"/>
      <c r="M273" s="812"/>
      <c r="N273" s="812"/>
      <c r="O273" s="813"/>
      <c r="P273" s="809" t="s">
        <v>40</v>
      </c>
      <c r="Q273" s="810"/>
      <c r="R273" s="810"/>
      <c r="S273" s="810"/>
      <c r="T273" s="810"/>
      <c r="U273" s="810"/>
      <c r="V273" s="811"/>
      <c r="W273" s="40" t="s">
        <v>0</v>
      </c>
      <c r="X273" s="41">
        <f>IFERROR(SUM(X263:X271),"0")</f>
        <v>100</v>
      </c>
      <c r="Y273" s="41">
        <f>IFERROR(SUM(Y263:Y271),"0")</f>
        <v>100</v>
      </c>
      <c r="Z273" s="40"/>
      <c r="AA273" s="64"/>
      <c r="AB273" s="64"/>
      <c r="AC273" s="64"/>
    </row>
    <row r="274" spans="1:68" ht="16.5" customHeight="1" x14ac:dyDescent="0.25">
      <c r="A274" s="800" t="s">
        <v>482</v>
      </c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00"/>
      <c r="P274" s="800"/>
      <c r="Q274" s="800"/>
      <c r="R274" s="800"/>
      <c r="S274" s="800"/>
      <c r="T274" s="800"/>
      <c r="U274" s="800"/>
      <c r="V274" s="800"/>
      <c r="W274" s="800"/>
      <c r="X274" s="800"/>
      <c r="Y274" s="800"/>
      <c r="Z274" s="800"/>
      <c r="AA274" s="62"/>
      <c r="AB274" s="62"/>
      <c r="AC274" s="62"/>
    </row>
    <row r="275" spans="1:68" ht="14.25" customHeight="1" x14ac:dyDescent="0.25">
      <c r="A275" s="801" t="s">
        <v>100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63"/>
      <c r="AB275" s="63"/>
      <c r="AC275" s="63"/>
    </row>
    <row r="276" spans="1:68" ht="37.5" customHeight="1" x14ac:dyDescent="0.25">
      <c r="A276" s="60" t="s">
        <v>483</v>
      </c>
      <c r="B276" s="60" t="s">
        <v>484</v>
      </c>
      <c r="C276" s="34">
        <v>4301011876</v>
      </c>
      <c r="D276" s="802">
        <v>4680115885707</v>
      </c>
      <c r="E276" s="802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4"/>
      <c r="R276" s="804"/>
      <c r="S276" s="804"/>
      <c r="T276" s="80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812"/>
      <c r="B277" s="812"/>
      <c r="C277" s="812"/>
      <c r="D277" s="812"/>
      <c r="E277" s="812"/>
      <c r="F277" s="812"/>
      <c r="G277" s="812"/>
      <c r="H277" s="812"/>
      <c r="I277" s="812"/>
      <c r="J277" s="812"/>
      <c r="K277" s="812"/>
      <c r="L277" s="812"/>
      <c r="M277" s="812"/>
      <c r="N277" s="812"/>
      <c r="O277" s="813"/>
      <c r="P277" s="809" t="s">
        <v>40</v>
      </c>
      <c r="Q277" s="810"/>
      <c r="R277" s="810"/>
      <c r="S277" s="810"/>
      <c r="T277" s="810"/>
      <c r="U277" s="810"/>
      <c r="V277" s="81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812"/>
      <c r="B278" s="812"/>
      <c r="C278" s="812"/>
      <c r="D278" s="812"/>
      <c r="E278" s="812"/>
      <c r="F278" s="812"/>
      <c r="G278" s="812"/>
      <c r="H278" s="812"/>
      <c r="I278" s="812"/>
      <c r="J278" s="812"/>
      <c r="K278" s="812"/>
      <c r="L278" s="812"/>
      <c r="M278" s="812"/>
      <c r="N278" s="812"/>
      <c r="O278" s="813"/>
      <c r="P278" s="809" t="s">
        <v>40</v>
      </c>
      <c r="Q278" s="810"/>
      <c r="R278" s="810"/>
      <c r="S278" s="810"/>
      <c r="T278" s="810"/>
      <c r="U278" s="810"/>
      <c r="V278" s="81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00" t="s">
        <v>485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62"/>
      <c r="AB279" s="62"/>
      <c r="AC279" s="62"/>
    </row>
    <row r="280" spans="1:68" ht="14.25" customHeight="1" x14ac:dyDescent="0.25">
      <c r="A280" s="801" t="s">
        <v>100</v>
      </c>
      <c r="B280" s="801"/>
      <c r="C280" s="801"/>
      <c r="D280" s="801"/>
      <c r="E280" s="801"/>
      <c r="F280" s="801"/>
      <c r="G280" s="801"/>
      <c r="H280" s="801"/>
      <c r="I280" s="801"/>
      <c r="J280" s="801"/>
      <c r="K280" s="801"/>
      <c r="L280" s="801"/>
      <c r="M280" s="801"/>
      <c r="N280" s="801"/>
      <c r="O280" s="801"/>
      <c r="P280" s="801"/>
      <c r="Q280" s="801"/>
      <c r="R280" s="801"/>
      <c r="S280" s="801"/>
      <c r="T280" s="801"/>
      <c r="U280" s="801"/>
      <c r="V280" s="801"/>
      <c r="W280" s="801"/>
      <c r="X280" s="801"/>
      <c r="Y280" s="801"/>
      <c r="Z280" s="801"/>
      <c r="AA280" s="63"/>
      <c r="AB280" s="63"/>
      <c r="AC280" s="63"/>
    </row>
    <row r="281" spans="1:68" ht="27" customHeight="1" x14ac:dyDescent="0.25">
      <c r="A281" s="60" t="s">
        <v>486</v>
      </c>
      <c r="B281" s="60" t="s">
        <v>487</v>
      </c>
      <c r="C281" s="34">
        <v>4301011223</v>
      </c>
      <c r="D281" s="802">
        <v>4607091383423</v>
      </c>
      <c r="E281" s="802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4"/>
      <c r="R281" s="804"/>
      <c r="S281" s="804"/>
      <c r="T281" s="805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4301012099</v>
      </c>
      <c r="D282" s="802">
        <v>4680115885691</v>
      </c>
      <c r="E282" s="802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4"/>
      <c r="R282" s="804"/>
      <c r="S282" s="804"/>
      <c r="T282" s="80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491</v>
      </c>
      <c r="B283" s="60" t="s">
        <v>492</v>
      </c>
      <c r="C283" s="34">
        <v>4301012098</v>
      </c>
      <c r="D283" s="802">
        <v>4680115885660</v>
      </c>
      <c r="E283" s="802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4"/>
      <c r="R283" s="804"/>
      <c r="S283" s="804"/>
      <c r="T283" s="805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812"/>
      <c r="B284" s="812"/>
      <c r="C284" s="812"/>
      <c r="D284" s="812"/>
      <c r="E284" s="812"/>
      <c r="F284" s="812"/>
      <c r="G284" s="812"/>
      <c r="H284" s="812"/>
      <c r="I284" s="812"/>
      <c r="J284" s="812"/>
      <c r="K284" s="812"/>
      <c r="L284" s="812"/>
      <c r="M284" s="812"/>
      <c r="N284" s="812"/>
      <c r="O284" s="813"/>
      <c r="P284" s="809" t="s">
        <v>40</v>
      </c>
      <c r="Q284" s="810"/>
      <c r="R284" s="810"/>
      <c r="S284" s="810"/>
      <c r="T284" s="810"/>
      <c r="U284" s="810"/>
      <c r="V284" s="811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812"/>
      <c r="B285" s="812"/>
      <c r="C285" s="812"/>
      <c r="D285" s="812"/>
      <c r="E285" s="812"/>
      <c r="F285" s="812"/>
      <c r="G285" s="812"/>
      <c r="H285" s="812"/>
      <c r="I285" s="812"/>
      <c r="J285" s="812"/>
      <c r="K285" s="812"/>
      <c r="L285" s="812"/>
      <c r="M285" s="812"/>
      <c r="N285" s="812"/>
      <c r="O285" s="813"/>
      <c r="P285" s="809" t="s">
        <v>40</v>
      </c>
      <c r="Q285" s="810"/>
      <c r="R285" s="810"/>
      <c r="S285" s="810"/>
      <c r="T285" s="810"/>
      <c r="U285" s="810"/>
      <c r="V285" s="811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800" t="s">
        <v>494</v>
      </c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00"/>
      <c r="P286" s="800"/>
      <c r="Q286" s="800"/>
      <c r="R286" s="800"/>
      <c r="S286" s="800"/>
      <c r="T286" s="800"/>
      <c r="U286" s="800"/>
      <c r="V286" s="800"/>
      <c r="W286" s="800"/>
      <c r="X286" s="800"/>
      <c r="Y286" s="800"/>
      <c r="Z286" s="800"/>
      <c r="AA286" s="62"/>
      <c r="AB286" s="62"/>
      <c r="AC286" s="62"/>
    </row>
    <row r="287" spans="1:68" ht="14.25" customHeight="1" x14ac:dyDescent="0.25">
      <c r="A287" s="801" t="s">
        <v>77</v>
      </c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1"/>
      <c r="P287" s="801"/>
      <c r="Q287" s="801"/>
      <c r="R287" s="801"/>
      <c r="S287" s="801"/>
      <c r="T287" s="801"/>
      <c r="U287" s="801"/>
      <c r="V287" s="801"/>
      <c r="W287" s="801"/>
      <c r="X287" s="801"/>
      <c r="Y287" s="801"/>
      <c r="Z287" s="801"/>
      <c r="AA287" s="63"/>
      <c r="AB287" s="63"/>
      <c r="AC287" s="63"/>
    </row>
    <row r="288" spans="1:68" ht="37.5" customHeight="1" x14ac:dyDescent="0.25">
      <c r="A288" s="60" t="s">
        <v>495</v>
      </c>
      <c r="B288" s="60" t="s">
        <v>496</v>
      </c>
      <c r="C288" s="34">
        <v>4301051506</v>
      </c>
      <c r="D288" s="802">
        <v>4680115881037</v>
      </c>
      <c r="E288" s="802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4"/>
      <c r="R288" s="804"/>
      <c r="S288" s="804"/>
      <c r="T288" s="805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498</v>
      </c>
      <c r="B289" s="60" t="s">
        <v>499</v>
      </c>
      <c r="C289" s="34">
        <v>4301051893</v>
      </c>
      <c r="D289" s="802">
        <v>4680115886186</v>
      </c>
      <c r="E289" s="802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4"/>
      <c r="R289" s="804"/>
      <c r="S289" s="804"/>
      <c r="T289" s="805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501</v>
      </c>
      <c r="B290" s="60" t="s">
        <v>502</v>
      </c>
      <c r="C290" s="34">
        <v>4301051795</v>
      </c>
      <c r="D290" s="802">
        <v>4680115881228</v>
      </c>
      <c r="E290" s="802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4"/>
      <c r="R290" s="804"/>
      <c r="S290" s="804"/>
      <c r="T290" s="80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504</v>
      </c>
      <c r="B291" s="60" t="s">
        <v>505</v>
      </c>
      <c r="C291" s="34">
        <v>4301051388</v>
      </c>
      <c r="D291" s="802">
        <v>4680115881211</v>
      </c>
      <c r="E291" s="802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4"/>
      <c r="R291" s="804"/>
      <c r="S291" s="804"/>
      <c r="T291" s="805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customHeight="1" x14ac:dyDescent="0.25">
      <c r="A292" s="60" t="s">
        <v>507</v>
      </c>
      <c r="B292" s="60" t="s">
        <v>508</v>
      </c>
      <c r="C292" s="34">
        <v>4301051378</v>
      </c>
      <c r="D292" s="802">
        <v>4680115881020</v>
      </c>
      <c r="E292" s="802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4"/>
      <c r="R292" s="804"/>
      <c r="S292" s="804"/>
      <c r="T292" s="805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12"/>
      <c r="B293" s="81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3"/>
      <c r="P293" s="809" t="s">
        <v>40</v>
      </c>
      <c r="Q293" s="810"/>
      <c r="R293" s="810"/>
      <c r="S293" s="810"/>
      <c r="T293" s="810"/>
      <c r="U293" s="810"/>
      <c r="V293" s="811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12"/>
      <c r="B294" s="812"/>
      <c r="C294" s="812"/>
      <c r="D294" s="812"/>
      <c r="E294" s="812"/>
      <c r="F294" s="812"/>
      <c r="G294" s="812"/>
      <c r="H294" s="812"/>
      <c r="I294" s="812"/>
      <c r="J294" s="812"/>
      <c r="K294" s="812"/>
      <c r="L294" s="812"/>
      <c r="M294" s="812"/>
      <c r="N294" s="812"/>
      <c r="O294" s="813"/>
      <c r="P294" s="809" t="s">
        <v>40</v>
      </c>
      <c r="Q294" s="810"/>
      <c r="R294" s="810"/>
      <c r="S294" s="810"/>
      <c r="T294" s="810"/>
      <c r="U294" s="810"/>
      <c r="V294" s="811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customHeight="1" x14ac:dyDescent="0.25">
      <c r="A295" s="800" t="s">
        <v>510</v>
      </c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0"/>
      <c r="P295" s="800"/>
      <c r="Q295" s="800"/>
      <c r="R295" s="800"/>
      <c r="S295" s="800"/>
      <c r="T295" s="800"/>
      <c r="U295" s="800"/>
      <c r="V295" s="800"/>
      <c r="W295" s="800"/>
      <c r="X295" s="800"/>
      <c r="Y295" s="800"/>
      <c r="Z295" s="800"/>
      <c r="AA295" s="62"/>
      <c r="AB295" s="62"/>
      <c r="AC295" s="62"/>
    </row>
    <row r="296" spans="1:68" ht="14.25" customHeight="1" x14ac:dyDescent="0.25">
      <c r="A296" s="801" t="s">
        <v>100</v>
      </c>
      <c r="B296" s="801"/>
      <c r="C296" s="801"/>
      <c r="D296" s="801"/>
      <c r="E296" s="801"/>
      <c r="F296" s="801"/>
      <c r="G296" s="801"/>
      <c r="H296" s="801"/>
      <c r="I296" s="801"/>
      <c r="J296" s="801"/>
      <c r="K296" s="801"/>
      <c r="L296" s="801"/>
      <c r="M296" s="801"/>
      <c r="N296" s="801"/>
      <c r="O296" s="801"/>
      <c r="P296" s="801"/>
      <c r="Q296" s="801"/>
      <c r="R296" s="801"/>
      <c r="S296" s="801"/>
      <c r="T296" s="801"/>
      <c r="U296" s="801"/>
      <c r="V296" s="801"/>
      <c r="W296" s="801"/>
      <c r="X296" s="801"/>
      <c r="Y296" s="801"/>
      <c r="Z296" s="801"/>
      <c r="AA296" s="63"/>
      <c r="AB296" s="63"/>
      <c r="AC296" s="63"/>
    </row>
    <row r="297" spans="1:68" ht="27" customHeight="1" x14ac:dyDescent="0.25">
      <c r="A297" s="60" t="s">
        <v>511</v>
      </c>
      <c r="B297" s="60" t="s">
        <v>512</v>
      </c>
      <c r="C297" s="34">
        <v>4301011306</v>
      </c>
      <c r="D297" s="802">
        <v>4607091389296</v>
      </c>
      <c r="E297" s="802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6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4"/>
      <c r="R297" s="804"/>
      <c r="S297" s="804"/>
      <c r="T297" s="805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812"/>
      <c r="B298" s="812"/>
      <c r="C298" s="812"/>
      <c r="D298" s="812"/>
      <c r="E298" s="812"/>
      <c r="F298" s="812"/>
      <c r="G298" s="812"/>
      <c r="H298" s="812"/>
      <c r="I298" s="812"/>
      <c r="J298" s="812"/>
      <c r="K298" s="812"/>
      <c r="L298" s="812"/>
      <c r="M298" s="812"/>
      <c r="N298" s="812"/>
      <c r="O298" s="813"/>
      <c r="P298" s="809" t="s">
        <v>40</v>
      </c>
      <c r="Q298" s="810"/>
      <c r="R298" s="810"/>
      <c r="S298" s="810"/>
      <c r="T298" s="810"/>
      <c r="U298" s="810"/>
      <c r="V298" s="811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812"/>
      <c r="B299" s="81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3"/>
      <c r="P299" s="809" t="s">
        <v>40</v>
      </c>
      <c r="Q299" s="810"/>
      <c r="R299" s="810"/>
      <c r="S299" s="810"/>
      <c r="T299" s="810"/>
      <c r="U299" s="810"/>
      <c r="V299" s="811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customHeight="1" x14ac:dyDescent="0.25">
      <c r="A300" s="801" t="s">
        <v>160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63"/>
      <c r="AB300" s="63"/>
      <c r="AC300" s="63"/>
    </row>
    <row r="301" spans="1:68" ht="27" customHeight="1" x14ac:dyDescent="0.25">
      <c r="A301" s="60" t="s">
        <v>514</v>
      </c>
      <c r="B301" s="60" t="s">
        <v>515</v>
      </c>
      <c r="C301" s="34">
        <v>4301031307</v>
      </c>
      <c r="D301" s="802">
        <v>4680115880344</v>
      </c>
      <c r="E301" s="802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4"/>
      <c r="R301" s="804"/>
      <c r="S301" s="804"/>
      <c r="T301" s="80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812"/>
      <c r="B302" s="812"/>
      <c r="C302" s="812"/>
      <c r="D302" s="812"/>
      <c r="E302" s="812"/>
      <c r="F302" s="812"/>
      <c r="G302" s="812"/>
      <c r="H302" s="812"/>
      <c r="I302" s="812"/>
      <c r="J302" s="812"/>
      <c r="K302" s="812"/>
      <c r="L302" s="812"/>
      <c r="M302" s="812"/>
      <c r="N302" s="812"/>
      <c r="O302" s="813"/>
      <c r="P302" s="809" t="s">
        <v>40</v>
      </c>
      <c r="Q302" s="810"/>
      <c r="R302" s="810"/>
      <c r="S302" s="810"/>
      <c r="T302" s="810"/>
      <c r="U302" s="810"/>
      <c r="V302" s="811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x14ac:dyDescent="0.2">
      <c r="A303" s="812"/>
      <c r="B303" s="812"/>
      <c r="C303" s="812"/>
      <c r="D303" s="812"/>
      <c r="E303" s="812"/>
      <c r="F303" s="812"/>
      <c r="G303" s="812"/>
      <c r="H303" s="812"/>
      <c r="I303" s="812"/>
      <c r="J303" s="812"/>
      <c r="K303" s="812"/>
      <c r="L303" s="812"/>
      <c r="M303" s="812"/>
      <c r="N303" s="812"/>
      <c r="O303" s="813"/>
      <c r="P303" s="809" t="s">
        <v>40</v>
      </c>
      <c r="Q303" s="810"/>
      <c r="R303" s="810"/>
      <c r="S303" s="810"/>
      <c r="T303" s="810"/>
      <c r="U303" s="810"/>
      <c r="V303" s="811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customHeight="1" x14ac:dyDescent="0.25">
      <c r="A304" s="801" t="s">
        <v>77</v>
      </c>
      <c r="B304" s="801"/>
      <c r="C304" s="801"/>
      <c r="D304" s="801"/>
      <c r="E304" s="801"/>
      <c r="F304" s="801"/>
      <c r="G304" s="801"/>
      <c r="H304" s="801"/>
      <c r="I304" s="801"/>
      <c r="J304" s="801"/>
      <c r="K304" s="801"/>
      <c r="L304" s="801"/>
      <c r="M304" s="801"/>
      <c r="N304" s="801"/>
      <c r="O304" s="801"/>
      <c r="P304" s="801"/>
      <c r="Q304" s="801"/>
      <c r="R304" s="801"/>
      <c r="S304" s="801"/>
      <c r="T304" s="801"/>
      <c r="U304" s="801"/>
      <c r="V304" s="801"/>
      <c r="W304" s="801"/>
      <c r="X304" s="801"/>
      <c r="Y304" s="801"/>
      <c r="Z304" s="801"/>
      <c r="AA304" s="63"/>
      <c r="AB304" s="63"/>
      <c r="AC304" s="63"/>
    </row>
    <row r="305" spans="1:68" ht="27" customHeight="1" x14ac:dyDescent="0.25">
      <c r="A305" s="60" t="s">
        <v>517</v>
      </c>
      <c r="B305" s="60" t="s">
        <v>518</v>
      </c>
      <c r="C305" s="34">
        <v>4301051782</v>
      </c>
      <c r="D305" s="802">
        <v>4680115884618</v>
      </c>
      <c r="E305" s="802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4"/>
      <c r="R305" s="804"/>
      <c r="S305" s="804"/>
      <c r="T305" s="80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812"/>
      <c r="B306" s="812"/>
      <c r="C306" s="812"/>
      <c r="D306" s="812"/>
      <c r="E306" s="812"/>
      <c r="F306" s="812"/>
      <c r="G306" s="812"/>
      <c r="H306" s="812"/>
      <c r="I306" s="812"/>
      <c r="J306" s="812"/>
      <c r="K306" s="812"/>
      <c r="L306" s="812"/>
      <c r="M306" s="812"/>
      <c r="N306" s="812"/>
      <c r="O306" s="813"/>
      <c r="P306" s="809" t="s">
        <v>40</v>
      </c>
      <c r="Q306" s="810"/>
      <c r="R306" s="810"/>
      <c r="S306" s="810"/>
      <c r="T306" s="810"/>
      <c r="U306" s="810"/>
      <c r="V306" s="81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812"/>
      <c r="B307" s="812"/>
      <c r="C307" s="812"/>
      <c r="D307" s="812"/>
      <c r="E307" s="812"/>
      <c r="F307" s="812"/>
      <c r="G307" s="812"/>
      <c r="H307" s="812"/>
      <c r="I307" s="812"/>
      <c r="J307" s="812"/>
      <c r="K307" s="812"/>
      <c r="L307" s="812"/>
      <c r="M307" s="812"/>
      <c r="N307" s="812"/>
      <c r="O307" s="813"/>
      <c r="P307" s="809" t="s">
        <v>40</v>
      </c>
      <c r="Q307" s="810"/>
      <c r="R307" s="810"/>
      <c r="S307" s="810"/>
      <c r="T307" s="810"/>
      <c r="U307" s="810"/>
      <c r="V307" s="81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customHeight="1" x14ac:dyDescent="0.25">
      <c r="A308" s="800" t="s">
        <v>520</v>
      </c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00"/>
      <c r="P308" s="800"/>
      <c r="Q308" s="800"/>
      <c r="R308" s="800"/>
      <c r="S308" s="800"/>
      <c r="T308" s="800"/>
      <c r="U308" s="800"/>
      <c r="V308" s="800"/>
      <c r="W308" s="800"/>
      <c r="X308" s="800"/>
      <c r="Y308" s="800"/>
      <c r="Z308" s="800"/>
      <c r="AA308" s="62"/>
      <c r="AB308" s="62"/>
      <c r="AC308" s="62"/>
    </row>
    <row r="309" spans="1:68" ht="14.25" customHeight="1" x14ac:dyDescent="0.25">
      <c r="A309" s="801" t="s">
        <v>100</v>
      </c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1"/>
      <c r="P309" s="801"/>
      <c r="Q309" s="801"/>
      <c r="R309" s="801"/>
      <c r="S309" s="801"/>
      <c r="T309" s="801"/>
      <c r="U309" s="801"/>
      <c r="V309" s="801"/>
      <c r="W309" s="801"/>
      <c r="X309" s="801"/>
      <c r="Y309" s="801"/>
      <c r="Z309" s="801"/>
      <c r="AA309" s="63"/>
      <c r="AB309" s="63"/>
      <c r="AC309" s="63"/>
    </row>
    <row r="310" spans="1:68" ht="27" customHeight="1" x14ac:dyDescent="0.25">
      <c r="A310" s="60" t="s">
        <v>521</v>
      </c>
      <c r="B310" s="60" t="s">
        <v>522</v>
      </c>
      <c r="C310" s="34">
        <v>4301011353</v>
      </c>
      <c r="D310" s="802">
        <v>4607091389807</v>
      </c>
      <c r="E310" s="802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4"/>
      <c r="R310" s="804"/>
      <c r="S310" s="804"/>
      <c r="T310" s="80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812"/>
      <c r="B311" s="812"/>
      <c r="C311" s="812"/>
      <c r="D311" s="812"/>
      <c r="E311" s="812"/>
      <c r="F311" s="812"/>
      <c r="G311" s="812"/>
      <c r="H311" s="812"/>
      <c r="I311" s="812"/>
      <c r="J311" s="812"/>
      <c r="K311" s="812"/>
      <c r="L311" s="812"/>
      <c r="M311" s="812"/>
      <c r="N311" s="812"/>
      <c r="O311" s="813"/>
      <c r="P311" s="809" t="s">
        <v>40</v>
      </c>
      <c r="Q311" s="810"/>
      <c r="R311" s="810"/>
      <c r="S311" s="810"/>
      <c r="T311" s="810"/>
      <c r="U311" s="810"/>
      <c r="V311" s="811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x14ac:dyDescent="0.2">
      <c r="A312" s="812"/>
      <c r="B312" s="812"/>
      <c r="C312" s="812"/>
      <c r="D312" s="812"/>
      <c r="E312" s="812"/>
      <c r="F312" s="812"/>
      <c r="G312" s="812"/>
      <c r="H312" s="812"/>
      <c r="I312" s="812"/>
      <c r="J312" s="812"/>
      <c r="K312" s="812"/>
      <c r="L312" s="812"/>
      <c r="M312" s="812"/>
      <c r="N312" s="812"/>
      <c r="O312" s="813"/>
      <c r="P312" s="809" t="s">
        <v>40</v>
      </c>
      <c r="Q312" s="810"/>
      <c r="R312" s="810"/>
      <c r="S312" s="810"/>
      <c r="T312" s="810"/>
      <c r="U312" s="810"/>
      <c r="V312" s="811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customHeight="1" x14ac:dyDescent="0.25">
      <c r="A313" s="801" t="s">
        <v>160</v>
      </c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1"/>
      <c r="P313" s="801"/>
      <c r="Q313" s="801"/>
      <c r="R313" s="801"/>
      <c r="S313" s="801"/>
      <c r="T313" s="801"/>
      <c r="U313" s="801"/>
      <c r="V313" s="801"/>
      <c r="W313" s="801"/>
      <c r="X313" s="801"/>
      <c r="Y313" s="801"/>
      <c r="Z313" s="801"/>
      <c r="AA313" s="63"/>
      <c r="AB313" s="63"/>
      <c r="AC313" s="63"/>
    </row>
    <row r="314" spans="1:68" ht="27" customHeight="1" x14ac:dyDescent="0.25">
      <c r="A314" s="60" t="s">
        <v>524</v>
      </c>
      <c r="B314" s="60" t="s">
        <v>525</v>
      </c>
      <c r="C314" s="34">
        <v>4301031164</v>
      </c>
      <c r="D314" s="802">
        <v>4680115880481</v>
      </c>
      <c r="E314" s="802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6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4"/>
      <c r="R314" s="804"/>
      <c r="S314" s="804"/>
      <c r="T314" s="805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812"/>
      <c r="B315" s="812"/>
      <c r="C315" s="812"/>
      <c r="D315" s="812"/>
      <c r="E315" s="812"/>
      <c r="F315" s="812"/>
      <c r="G315" s="812"/>
      <c r="H315" s="812"/>
      <c r="I315" s="812"/>
      <c r="J315" s="812"/>
      <c r="K315" s="812"/>
      <c r="L315" s="812"/>
      <c r="M315" s="812"/>
      <c r="N315" s="812"/>
      <c r="O315" s="813"/>
      <c r="P315" s="809" t="s">
        <v>40</v>
      </c>
      <c r="Q315" s="810"/>
      <c r="R315" s="810"/>
      <c r="S315" s="810"/>
      <c r="T315" s="810"/>
      <c r="U315" s="810"/>
      <c r="V315" s="811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812"/>
      <c r="B316" s="812"/>
      <c r="C316" s="812"/>
      <c r="D316" s="812"/>
      <c r="E316" s="812"/>
      <c r="F316" s="812"/>
      <c r="G316" s="812"/>
      <c r="H316" s="812"/>
      <c r="I316" s="812"/>
      <c r="J316" s="812"/>
      <c r="K316" s="812"/>
      <c r="L316" s="812"/>
      <c r="M316" s="812"/>
      <c r="N316" s="812"/>
      <c r="O316" s="813"/>
      <c r="P316" s="809" t="s">
        <v>40</v>
      </c>
      <c r="Q316" s="810"/>
      <c r="R316" s="810"/>
      <c r="S316" s="810"/>
      <c r="T316" s="810"/>
      <c r="U316" s="810"/>
      <c r="V316" s="811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801" t="s">
        <v>77</v>
      </c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1"/>
      <c r="P317" s="801"/>
      <c r="Q317" s="801"/>
      <c r="R317" s="801"/>
      <c r="S317" s="801"/>
      <c r="T317" s="801"/>
      <c r="U317" s="801"/>
      <c r="V317" s="801"/>
      <c r="W317" s="801"/>
      <c r="X317" s="801"/>
      <c r="Y317" s="801"/>
      <c r="Z317" s="801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4301051344</v>
      </c>
      <c r="D318" s="802">
        <v>4680115880412</v>
      </c>
      <c r="E318" s="802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4"/>
      <c r="R318" s="804"/>
      <c r="S318" s="804"/>
      <c r="T318" s="805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530</v>
      </c>
      <c r="B319" s="60" t="s">
        <v>531</v>
      </c>
      <c r="C319" s="34">
        <v>4301051277</v>
      </c>
      <c r="D319" s="802">
        <v>4680115880511</v>
      </c>
      <c r="E319" s="802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4"/>
      <c r="R319" s="804"/>
      <c r="S319" s="804"/>
      <c r="T319" s="80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12"/>
      <c r="B320" s="812"/>
      <c r="C320" s="812"/>
      <c r="D320" s="812"/>
      <c r="E320" s="812"/>
      <c r="F320" s="812"/>
      <c r="G320" s="812"/>
      <c r="H320" s="812"/>
      <c r="I320" s="812"/>
      <c r="J320" s="812"/>
      <c r="K320" s="812"/>
      <c r="L320" s="812"/>
      <c r="M320" s="812"/>
      <c r="N320" s="812"/>
      <c r="O320" s="813"/>
      <c r="P320" s="809" t="s">
        <v>40</v>
      </c>
      <c r="Q320" s="810"/>
      <c r="R320" s="810"/>
      <c r="S320" s="810"/>
      <c r="T320" s="810"/>
      <c r="U320" s="810"/>
      <c r="V320" s="811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x14ac:dyDescent="0.2">
      <c r="A321" s="812"/>
      <c r="B321" s="812"/>
      <c r="C321" s="812"/>
      <c r="D321" s="812"/>
      <c r="E321" s="812"/>
      <c r="F321" s="812"/>
      <c r="G321" s="812"/>
      <c r="H321" s="812"/>
      <c r="I321" s="812"/>
      <c r="J321" s="812"/>
      <c r="K321" s="812"/>
      <c r="L321" s="812"/>
      <c r="M321" s="812"/>
      <c r="N321" s="812"/>
      <c r="O321" s="813"/>
      <c r="P321" s="809" t="s">
        <v>40</v>
      </c>
      <c r="Q321" s="810"/>
      <c r="R321" s="810"/>
      <c r="S321" s="810"/>
      <c r="T321" s="810"/>
      <c r="U321" s="810"/>
      <c r="V321" s="811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customHeight="1" x14ac:dyDescent="0.25">
      <c r="A322" s="800" t="s">
        <v>533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62"/>
      <c r="AB322" s="62"/>
      <c r="AC322" s="62"/>
    </row>
    <row r="323" spans="1:68" ht="14.25" customHeight="1" x14ac:dyDescent="0.25">
      <c r="A323" s="801" t="s">
        <v>100</v>
      </c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1"/>
      <c r="P323" s="801"/>
      <c r="Q323" s="801"/>
      <c r="R323" s="801"/>
      <c r="S323" s="801"/>
      <c r="T323" s="801"/>
      <c r="U323" s="801"/>
      <c r="V323" s="801"/>
      <c r="W323" s="801"/>
      <c r="X323" s="801"/>
      <c r="Y323" s="801"/>
      <c r="Z323" s="801"/>
      <c r="AA323" s="63"/>
      <c r="AB323" s="63"/>
      <c r="AC323" s="63"/>
    </row>
    <row r="324" spans="1:68" ht="27" customHeight="1" x14ac:dyDescent="0.25">
      <c r="A324" s="60" t="s">
        <v>534</v>
      </c>
      <c r="B324" s="60" t="s">
        <v>535</v>
      </c>
      <c r="C324" s="34">
        <v>4301011594</v>
      </c>
      <c r="D324" s="802">
        <v>4680115883413</v>
      </c>
      <c r="E324" s="802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4"/>
      <c r="R324" s="804"/>
      <c r="S324" s="804"/>
      <c r="T324" s="805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812"/>
      <c r="B325" s="812"/>
      <c r="C325" s="812"/>
      <c r="D325" s="812"/>
      <c r="E325" s="812"/>
      <c r="F325" s="812"/>
      <c r="G325" s="812"/>
      <c r="H325" s="812"/>
      <c r="I325" s="812"/>
      <c r="J325" s="812"/>
      <c r="K325" s="812"/>
      <c r="L325" s="812"/>
      <c r="M325" s="812"/>
      <c r="N325" s="812"/>
      <c r="O325" s="813"/>
      <c r="P325" s="809" t="s">
        <v>40</v>
      </c>
      <c r="Q325" s="810"/>
      <c r="R325" s="810"/>
      <c r="S325" s="810"/>
      <c r="T325" s="810"/>
      <c r="U325" s="810"/>
      <c r="V325" s="811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812"/>
      <c r="B326" s="812"/>
      <c r="C326" s="812"/>
      <c r="D326" s="812"/>
      <c r="E326" s="812"/>
      <c r="F326" s="812"/>
      <c r="G326" s="812"/>
      <c r="H326" s="812"/>
      <c r="I326" s="812"/>
      <c r="J326" s="812"/>
      <c r="K326" s="812"/>
      <c r="L326" s="812"/>
      <c r="M326" s="812"/>
      <c r="N326" s="812"/>
      <c r="O326" s="813"/>
      <c r="P326" s="809" t="s">
        <v>40</v>
      </c>
      <c r="Q326" s="810"/>
      <c r="R326" s="810"/>
      <c r="S326" s="810"/>
      <c r="T326" s="810"/>
      <c r="U326" s="810"/>
      <c r="V326" s="811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customHeight="1" x14ac:dyDescent="0.25">
      <c r="A327" s="801" t="s">
        <v>160</v>
      </c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1"/>
      <c r="P327" s="801"/>
      <c r="Q327" s="801"/>
      <c r="R327" s="801"/>
      <c r="S327" s="801"/>
      <c r="T327" s="801"/>
      <c r="U327" s="801"/>
      <c r="V327" s="801"/>
      <c r="W327" s="801"/>
      <c r="X327" s="801"/>
      <c r="Y327" s="801"/>
      <c r="Z327" s="801"/>
      <c r="AA327" s="63"/>
      <c r="AB327" s="63"/>
      <c r="AC327" s="63"/>
    </row>
    <row r="328" spans="1:68" ht="27" customHeight="1" x14ac:dyDescent="0.25">
      <c r="A328" s="60" t="s">
        <v>536</v>
      </c>
      <c r="B328" s="60" t="s">
        <v>537</v>
      </c>
      <c r="C328" s="34">
        <v>4301031305</v>
      </c>
      <c r="D328" s="802">
        <v>4607091389845</v>
      </c>
      <c r="E328" s="802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7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4"/>
      <c r="R328" s="804"/>
      <c r="S328" s="804"/>
      <c r="T328" s="80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539</v>
      </c>
      <c r="B329" s="60" t="s">
        <v>540</v>
      </c>
      <c r="C329" s="34">
        <v>4301031306</v>
      </c>
      <c r="D329" s="802">
        <v>4680115882881</v>
      </c>
      <c r="E329" s="802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4"/>
      <c r="R329" s="804"/>
      <c r="S329" s="804"/>
      <c r="T329" s="805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812"/>
      <c r="B330" s="812"/>
      <c r="C330" s="812"/>
      <c r="D330" s="812"/>
      <c r="E330" s="812"/>
      <c r="F330" s="812"/>
      <c r="G330" s="812"/>
      <c r="H330" s="812"/>
      <c r="I330" s="812"/>
      <c r="J330" s="812"/>
      <c r="K330" s="812"/>
      <c r="L330" s="812"/>
      <c r="M330" s="812"/>
      <c r="N330" s="812"/>
      <c r="O330" s="813"/>
      <c r="P330" s="809" t="s">
        <v>40</v>
      </c>
      <c r="Q330" s="810"/>
      <c r="R330" s="810"/>
      <c r="S330" s="810"/>
      <c r="T330" s="810"/>
      <c r="U330" s="810"/>
      <c r="V330" s="811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x14ac:dyDescent="0.2">
      <c r="A331" s="812"/>
      <c r="B331" s="812"/>
      <c r="C331" s="812"/>
      <c r="D331" s="812"/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3"/>
      <c r="P331" s="809" t="s">
        <v>40</v>
      </c>
      <c r="Q331" s="810"/>
      <c r="R331" s="810"/>
      <c r="S331" s="810"/>
      <c r="T331" s="810"/>
      <c r="U331" s="810"/>
      <c r="V331" s="811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customHeight="1" x14ac:dyDescent="0.25">
      <c r="A332" s="801" t="s">
        <v>77</v>
      </c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1"/>
      <c r="P332" s="801"/>
      <c r="Q332" s="801"/>
      <c r="R332" s="801"/>
      <c r="S332" s="801"/>
      <c r="T332" s="801"/>
      <c r="U332" s="801"/>
      <c r="V332" s="801"/>
      <c r="W332" s="801"/>
      <c r="X332" s="801"/>
      <c r="Y332" s="801"/>
      <c r="Z332" s="801"/>
      <c r="AA332" s="63"/>
      <c r="AB332" s="63"/>
      <c r="AC332" s="63"/>
    </row>
    <row r="333" spans="1:68" ht="27" customHeight="1" x14ac:dyDescent="0.25">
      <c r="A333" s="60" t="s">
        <v>541</v>
      </c>
      <c r="B333" s="60" t="s">
        <v>542</v>
      </c>
      <c r="C333" s="34">
        <v>4301051534</v>
      </c>
      <c r="D333" s="802">
        <v>4680115883390</v>
      </c>
      <c r="E333" s="802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4"/>
      <c r="R333" s="804"/>
      <c r="S333" s="804"/>
      <c r="T333" s="80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12"/>
      <c r="B334" s="812"/>
      <c r="C334" s="812"/>
      <c r="D334" s="812"/>
      <c r="E334" s="812"/>
      <c r="F334" s="812"/>
      <c r="G334" s="812"/>
      <c r="H334" s="812"/>
      <c r="I334" s="812"/>
      <c r="J334" s="812"/>
      <c r="K334" s="812"/>
      <c r="L334" s="812"/>
      <c r="M334" s="812"/>
      <c r="N334" s="812"/>
      <c r="O334" s="813"/>
      <c r="P334" s="809" t="s">
        <v>40</v>
      </c>
      <c r="Q334" s="810"/>
      <c r="R334" s="810"/>
      <c r="S334" s="810"/>
      <c r="T334" s="810"/>
      <c r="U334" s="810"/>
      <c r="V334" s="811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812"/>
      <c r="B335" s="812"/>
      <c r="C335" s="812"/>
      <c r="D335" s="812"/>
      <c r="E335" s="812"/>
      <c r="F335" s="812"/>
      <c r="G335" s="812"/>
      <c r="H335" s="812"/>
      <c r="I335" s="812"/>
      <c r="J335" s="812"/>
      <c r="K335" s="812"/>
      <c r="L335" s="812"/>
      <c r="M335" s="812"/>
      <c r="N335" s="812"/>
      <c r="O335" s="813"/>
      <c r="P335" s="809" t="s">
        <v>40</v>
      </c>
      <c r="Q335" s="810"/>
      <c r="R335" s="810"/>
      <c r="S335" s="810"/>
      <c r="T335" s="810"/>
      <c r="U335" s="810"/>
      <c r="V335" s="811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customHeight="1" x14ac:dyDescent="0.25">
      <c r="A336" s="800" t="s">
        <v>544</v>
      </c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00"/>
      <c r="P336" s="800"/>
      <c r="Q336" s="800"/>
      <c r="R336" s="800"/>
      <c r="S336" s="800"/>
      <c r="T336" s="800"/>
      <c r="U336" s="800"/>
      <c r="V336" s="800"/>
      <c r="W336" s="800"/>
      <c r="X336" s="800"/>
      <c r="Y336" s="800"/>
      <c r="Z336" s="800"/>
      <c r="AA336" s="62"/>
      <c r="AB336" s="62"/>
      <c r="AC336" s="62"/>
    </row>
    <row r="337" spans="1:68" ht="14.25" customHeight="1" x14ac:dyDescent="0.25">
      <c r="A337" s="801" t="s">
        <v>100</v>
      </c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1"/>
      <c r="P337" s="801"/>
      <c r="Q337" s="801"/>
      <c r="R337" s="801"/>
      <c r="S337" s="801"/>
      <c r="T337" s="801"/>
      <c r="U337" s="801"/>
      <c r="V337" s="801"/>
      <c r="W337" s="801"/>
      <c r="X337" s="801"/>
      <c r="Y337" s="801"/>
      <c r="Z337" s="801"/>
      <c r="AA337" s="63"/>
      <c r="AB337" s="63"/>
      <c r="AC337" s="63"/>
    </row>
    <row r="338" spans="1:68" ht="16.5" customHeight="1" x14ac:dyDescent="0.25">
      <c r="A338" s="60" t="s">
        <v>545</v>
      </c>
      <c r="B338" s="60" t="s">
        <v>546</v>
      </c>
      <c r="C338" s="34">
        <v>4301011728</v>
      </c>
      <c r="D338" s="802">
        <v>4680115885141</v>
      </c>
      <c r="E338" s="802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7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4"/>
      <c r="R338" s="804"/>
      <c r="S338" s="804"/>
      <c r="T338" s="80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812"/>
      <c r="B339" s="812"/>
      <c r="C339" s="812"/>
      <c r="D339" s="812"/>
      <c r="E339" s="812"/>
      <c r="F339" s="812"/>
      <c r="G339" s="812"/>
      <c r="H339" s="812"/>
      <c r="I339" s="812"/>
      <c r="J339" s="812"/>
      <c r="K339" s="812"/>
      <c r="L339" s="812"/>
      <c r="M339" s="812"/>
      <c r="N339" s="812"/>
      <c r="O339" s="813"/>
      <c r="P339" s="809" t="s">
        <v>40</v>
      </c>
      <c r="Q339" s="810"/>
      <c r="R339" s="810"/>
      <c r="S339" s="810"/>
      <c r="T339" s="810"/>
      <c r="U339" s="810"/>
      <c r="V339" s="811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812"/>
      <c r="B340" s="812"/>
      <c r="C340" s="812"/>
      <c r="D340" s="812"/>
      <c r="E340" s="812"/>
      <c r="F340" s="812"/>
      <c r="G340" s="812"/>
      <c r="H340" s="812"/>
      <c r="I340" s="812"/>
      <c r="J340" s="812"/>
      <c r="K340" s="812"/>
      <c r="L340" s="812"/>
      <c r="M340" s="812"/>
      <c r="N340" s="812"/>
      <c r="O340" s="813"/>
      <c r="P340" s="809" t="s">
        <v>40</v>
      </c>
      <c r="Q340" s="810"/>
      <c r="R340" s="810"/>
      <c r="S340" s="810"/>
      <c r="T340" s="810"/>
      <c r="U340" s="810"/>
      <c r="V340" s="811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customHeight="1" x14ac:dyDescent="0.25">
      <c r="A341" s="801" t="s">
        <v>160</v>
      </c>
      <c r="B341" s="801"/>
      <c r="C341" s="801"/>
      <c r="D341" s="801"/>
      <c r="E341" s="801"/>
      <c r="F341" s="801"/>
      <c r="G341" s="801"/>
      <c r="H341" s="801"/>
      <c r="I341" s="801"/>
      <c r="J341" s="801"/>
      <c r="K341" s="801"/>
      <c r="L341" s="801"/>
      <c r="M341" s="801"/>
      <c r="N341" s="801"/>
      <c r="O341" s="801"/>
      <c r="P341" s="801"/>
      <c r="Q341" s="801"/>
      <c r="R341" s="801"/>
      <c r="S341" s="801"/>
      <c r="T341" s="801"/>
      <c r="U341" s="801"/>
      <c r="V341" s="801"/>
      <c r="W341" s="801"/>
      <c r="X341" s="801"/>
      <c r="Y341" s="801"/>
      <c r="Z341" s="801"/>
      <c r="AA341" s="63"/>
      <c r="AB341" s="63"/>
      <c r="AC341" s="63"/>
    </row>
    <row r="342" spans="1:68" ht="27" customHeight="1" x14ac:dyDescent="0.25">
      <c r="A342" s="60" t="s">
        <v>549</v>
      </c>
      <c r="B342" s="60" t="s">
        <v>550</v>
      </c>
      <c r="C342" s="34">
        <v>4301031301</v>
      </c>
      <c r="D342" s="802">
        <v>4680115884700</v>
      </c>
      <c r="E342" s="802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7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4"/>
      <c r="R342" s="804"/>
      <c r="S342" s="804"/>
      <c r="T342" s="805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12"/>
      <c r="B343" s="812"/>
      <c r="C343" s="812"/>
      <c r="D343" s="812"/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13"/>
      <c r="P343" s="809" t="s">
        <v>40</v>
      </c>
      <c r="Q343" s="810"/>
      <c r="R343" s="810"/>
      <c r="S343" s="810"/>
      <c r="T343" s="810"/>
      <c r="U343" s="810"/>
      <c r="V343" s="811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12"/>
      <c r="B344" s="812"/>
      <c r="C344" s="812"/>
      <c r="D344" s="812"/>
      <c r="E344" s="812"/>
      <c r="F344" s="812"/>
      <c r="G344" s="812"/>
      <c r="H344" s="812"/>
      <c r="I344" s="812"/>
      <c r="J344" s="812"/>
      <c r="K344" s="812"/>
      <c r="L344" s="812"/>
      <c r="M344" s="812"/>
      <c r="N344" s="812"/>
      <c r="O344" s="813"/>
      <c r="P344" s="809" t="s">
        <v>40</v>
      </c>
      <c r="Q344" s="810"/>
      <c r="R344" s="810"/>
      <c r="S344" s="810"/>
      <c r="T344" s="810"/>
      <c r="U344" s="810"/>
      <c r="V344" s="811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800" t="s">
        <v>552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62"/>
      <c r="AB345" s="62"/>
      <c r="AC345" s="62"/>
    </row>
    <row r="346" spans="1:68" ht="14.25" customHeight="1" x14ac:dyDescent="0.25">
      <c r="A346" s="801" t="s">
        <v>100</v>
      </c>
      <c r="B346" s="801"/>
      <c r="C346" s="801"/>
      <c r="D346" s="801"/>
      <c r="E346" s="801"/>
      <c r="F346" s="801"/>
      <c r="G346" s="801"/>
      <c r="H346" s="801"/>
      <c r="I346" s="801"/>
      <c r="J346" s="801"/>
      <c r="K346" s="801"/>
      <c r="L346" s="801"/>
      <c r="M346" s="801"/>
      <c r="N346" s="801"/>
      <c r="O346" s="801"/>
      <c r="P346" s="801"/>
      <c r="Q346" s="801"/>
      <c r="R346" s="801"/>
      <c r="S346" s="801"/>
      <c r="T346" s="801"/>
      <c r="U346" s="801"/>
      <c r="V346" s="801"/>
      <c r="W346" s="801"/>
      <c r="X346" s="801"/>
      <c r="Y346" s="801"/>
      <c r="Z346" s="801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802">
        <v>4680115885615</v>
      </c>
      <c r="E347" s="802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4"/>
      <c r="R347" s="804"/>
      <c r="S347" s="804"/>
      <c r="T347" s="805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4301012016</v>
      </c>
      <c r="D348" s="802">
        <v>4680115885554</v>
      </c>
      <c r="E348" s="802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4"/>
      <c r="R348" s="804"/>
      <c r="S348" s="804"/>
      <c r="T348" s="805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4301011911</v>
      </c>
      <c r="D349" s="802">
        <v>4680115885554</v>
      </c>
      <c r="E349" s="802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4"/>
      <c r="R349" s="804"/>
      <c r="S349" s="804"/>
      <c r="T349" s="805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802">
        <v>4680115885646</v>
      </c>
      <c r="E350" s="802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4"/>
      <c r="R350" s="804"/>
      <c r="S350" s="804"/>
      <c r="T350" s="805"/>
      <c r="U350" s="37" t="s">
        <v>45</v>
      </c>
      <c r="V350" s="37" t="s">
        <v>45</v>
      </c>
      <c r="W350" s="38" t="s">
        <v>0</v>
      </c>
      <c r="X350" s="56">
        <v>250</v>
      </c>
      <c r="Y350" s="53">
        <f t="shared" si="47"/>
        <v>259.20000000000005</v>
      </c>
      <c r="Z350" s="39">
        <f>IFERROR(IF(Y350=0,"",ROUNDUP(Y350/H350,0)*0.01898),"")</f>
        <v>0.45552000000000004</v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260.0694444444444</v>
      </c>
      <c r="BN350" s="75">
        <f t="shared" si="49"/>
        <v>269.64000000000004</v>
      </c>
      <c r="BO350" s="75">
        <f t="shared" si="50"/>
        <v>0.36168981481481477</v>
      </c>
      <c r="BP350" s="75">
        <f t="shared" si="51"/>
        <v>0.37500000000000006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802">
        <v>4680115885622</v>
      </c>
      <c r="E351" s="802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4"/>
      <c r="R351" s="804"/>
      <c r="S351" s="804"/>
      <c r="T351" s="805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802">
        <v>4680115881938</v>
      </c>
      <c r="E352" s="802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4"/>
      <c r="R352" s="804"/>
      <c r="S352" s="804"/>
      <c r="T352" s="805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802">
        <v>4607091386011</v>
      </c>
      <c r="E353" s="802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4"/>
      <c r="R353" s="804"/>
      <c r="S353" s="804"/>
      <c r="T353" s="805"/>
      <c r="U353" s="37" t="s">
        <v>45</v>
      </c>
      <c r="V353" s="37" t="s">
        <v>45</v>
      </c>
      <c r="W353" s="38" t="s">
        <v>0</v>
      </c>
      <c r="X353" s="56">
        <v>300</v>
      </c>
      <c r="Y353" s="53">
        <f t="shared" si="47"/>
        <v>300</v>
      </c>
      <c r="Z353" s="39">
        <f>IFERROR(IF(Y353=0,"",ROUNDUP(Y353/H353,0)*0.00902),"")</f>
        <v>0.54120000000000001</v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312.60000000000002</v>
      </c>
      <c r="BN353" s="75">
        <f t="shared" si="49"/>
        <v>312.60000000000002</v>
      </c>
      <c r="BO353" s="75">
        <f t="shared" si="50"/>
        <v>0.45454545454545459</v>
      </c>
      <c r="BP353" s="75">
        <f t="shared" si="51"/>
        <v>0.45454545454545459</v>
      </c>
    </row>
    <row r="354" spans="1:68" ht="27" customHeight="1" x14ac:dyDescent="0.25">
      <c r="A354" s="60" t="s">
        <v>573</v>
      </c>
      <c r="B354" s="60" t="s">
        <v>574</v>
      </c>
      <c r="C354" s="34">
        <v>4301011859</v>
      </c>
      <c r="D354" s="802">
        <v>4680115885608</v>
      </c>
      <c r="E354" s="802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4"/>
      <c r="R354" s="804"/>
      <c r="S354" s="804"/>
      <c r="T354" s="805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812"/>
      <c r="B355" s="812"/>
      <c r="C355" s="812"/>
      <c r="D355" s="812"/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3"/>
      <c r="P355" s="809" t="s">
        <v>40</v>
      </c>
      <c r="Q355" s="810"/>
      <c r="R355" s="810"/>
      <c r="S355" s="810"/>
      <c r="T355" s="810"/>
      <c r="U355" s="810"/>
      <c r="V355" s="811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83.148148148148152</v>
      </c>
      <c r="Y355" s="41">
        <f>IFERROR(Y347/H347,"0")+IFERROR(Y348/H348,"0")+IFERROR(Y349/H349,"0")+IFERROR(Y350/H350,"0")+IFERROR(Y351/H351,"0")+IFERROR(Y352/H352,"0")+IFERROR(Y353/H353,"0")+IFERROR(Y354/H354,"0")</f>
        <v>84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0.99672000000000005</v>
      </c>
      <c r="AA355" s="64"/>
      <c r="AB355" s="64"/>
      <c r="AC355" s="64"/>
    </row>
    <row r="356" spans="1:68" x14ac:dyDescent="0.2">
      <c r="A356" s="812"/>
      <c r="B356" s="812"/>
      <c r="C356" s="812"/>
      <c r="D356" s="812"/>
      <c r="E356" s="812"/>
      <c r="F356" s="812"/>
      <c r="G356" s="812"/>
      <c r="H356" s="812"/>
      <c r="I356" s="812"/>
      <c r="J356" s="812"/>
      <c r="K356" s="812"/>
      <c r="L356" s="812"/>
      <c r="M356" s="812"/>
      <c r="N356" s="812"/>
      <c r="O356" s="813"/>
      <c r="P356" s="809" t="s">
        <v>40</v>
      </c>
      <c r="Q356" s="810"/>
      <c r="R356" s="810"/>
      <c r="S356" s="810"/>
      <c r="T356" s="810"/>
      <c r="U356" s="810"/>
      <c r="V356" s="811"/>
      <c r="W356" s="40" t="s">
        <v>0</v>
      </c>
      <c r="X356" s="41">
        <f>IFERROR(SUM(X347:X354),"0")</f>
        <v>550</v>
      </c>
      <c r="Y356" s="41">
        <f>IFERROR(SUM(Y347:Y354),"0")</f>
        <v>559.20000000000005</v>
      </c>
      <c r="Z356" s="40"/>
      <c r="AA356" s="64"/>
      <c r="AB356" s="64"/>
      <c r="AC356" s="64"/>
    </row>
    <row r="357" spans="1:68" ht="14.25" customHeight="1" x14ac:dyDescent="0.25">
      <c r="A357" s="801" t="s">
        <v>160</v>
      </c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1"/>
      <c r="P357" s="801"/>
      <c r="Q357" s="801"/>
      <c r="R357" s="801"/>
      <c r="S357" s="801"/>
      <c r="T357" s="801"/>
      <c r="U357" s="801"/>
      <c r="V357" s="801"/>
      <c r="W357" s="801"/>
      <c r="X357" s="801"/>
      <c r="Y357" s="801"/>
      <c r="Z357" s="801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802">
        <v>4607091387193</v>
      </c>
      <c r="E358" s="802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4"/>
      <c r="R358" s="804"/>
      <c r="S358" s="804"/>
      <c r="T358" s="805"/>
      <c r="U358" s="37" t="s">
        <v>45</v>
      </c>
      <c r="V358" s="37" t="s">
        <v>45</v>
      </c>
      <c r="W358" s="38" t="s">
        <v>0</v>
      </c>
      <c r="X358" s="56">
        <v>100</v>
      </c>
      <c r="Y358" s="53">
        <f>IFERROR(IF(X358="",0,CEILING((X358/$H358),1)*$H358),"")</f>
        <v>100.80000000000001</v>
      </c>
      <c r="Z358" s="39">
        <f>IFERROR(IF(Y358=0,"",ROUNDUP(Y358/H358,0)*0.00902),"")</f>
        <v>0.21648000000000001</v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106.42857142857143</v>
      </c>
      <c r="BN358" s="75">
        <f>IFERROR(Y358*I358/H358,"0")</f>
        <v>107.28</v>
      </c>
      <c r="BO358" s="75">
        <f>IFERROR(1/J358*(X358/H358),"0")</f>
        <v>0.18037518037518038</v>
      </c>
      <c r="BP358" s="75">
        <f>IFERROR(1/J358*(Y358/H358),"0")</f>
        <v>0.18181818181818182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802">
        <v>4607091387230</v>
      </c>
      <c r="E359" s="802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9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4"/>
      <c r="R359" s="804"/>
      <c r="S359" s="804"/>
      <c r="T359" s="805"/>
      <c r="U359" s="37" t="s">
        <v>45</v>
      </c>
      <c r="V359" s="37" t="s">
        <v>45</v>
      </c>
      <c r="W359" s="38" t="s">
        <v>0</v>
      </c>
      <c r="X359" s="56">
        <v>100</v>
      </c>
      <c r="Y359" s="53">
        <f>IFERROR(IF(X359="",0,CEILING((X359/$H359),1)*$H359),"")</f>
        <v>100.80000000000001</v>
      </c>
      <c r="Z359" s="39">
        <f>IFERROR(IF(Y359=0,"",ROUNDUP(Y359/H359,0)*0.00902),"")</f>
        <v>0.21648000000000001</v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106.42857142857143</v>
      </c>
      <c r="BN359" s="75">
        <f>IFERROR(Y359*I359/H359,"0")</f>
        <v>107.28</v>
      </c>
      <c r="BO359" s="75">
        <f>IFERROR(1/J359*(X359/H359),"0")</f>
        <v>0.18037518037518038</v>
      </c>
      <c r="BP359" s="75">
        <f>IFERROR(1/J359*(Y359/H359),"0")</f>
        <v>0.18181818181818182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802">
        <v>4607091387292</v>
      </c>
      <c r="E360" s="802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4"/>
      <c r="R360" s="804"/>
      <c r="S360" s="804"/>
      <c r="T360" s="80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802">
        <v>4607091387285</v>
      </c>
      <c r="E361" s="802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9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4"/>
      <c r="R361" s="804"/>
      <c r="S361" s="804"/>
      <c r="T361" s="805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IFERROR(IF(Y361=0,"",ROUNDUP(Y361/H361,0)*0.00502),"")</f>
        <v>0.1004</v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44.599999999999994</v>
      </c>
      <c r="BN361" s="75">
        <f>IFERROR(Y361*I361/H361,"0")</f>
        <v>44.599999999999994</v>
      </c>
      <c r="BO361" s="75">
        <f>IFERROR(1/J361*(X361/H361),"0")</f>
        <v>8.5470085470085472E-2</v>
      </c>
      <c r="BP361" s="75">
        <f>IFERROR(1/J361*(Y361/H361),"0")</f>
        <v>8.5470085470085472E-2</v>
      </c>
    </row>
    <row r="362" spans="1:68" x14ac:dyDescent="0.2">
      <c r="A362" s="812"/>
      <c r="B362" s="812"/>
      <c r="C362" s="812"/>
      <c r="D362" s="812"/>
      <c r="E362" s="812"/>
      <c r="F362" s="812"/>
      <c r="G362" s="812"/>
      <c r="H362" s="812"/>
      <c r="I362" s="812"/>
      <c r="J362" s="812"/>
      <c r="K362" s="812"/>
      <c r="L362" s="812"/>
      <c r="M362" s="812"/>
      <c r="N362" s="812"/>
      <c r="O362" s="813"/>
      <c r="P362" s="809" t="s">
        <v>40</v>
      </c>
      <c r="Q362" s="810"/>
      <c r="R362" s="810"/>
      <c r="S362" s="810"/>
      <c r="T362" s="810"/>
      <c r="U362" s="810"/>
      <c r="V362" s="811"/>
      <c r="W362" s="40" t="s">
        <v>39</v>
      </c>
      <c r="X362" s="41">
        <f>IFERROR(X358/H358,"0")+IFERROR(X359/H359,"0")+IFERROR(X360/H360,"0")+IFERROR(X361/H361,"0")</f>
        <v>67.61904761904762</v>
      </c>
      <c r="Y362" s="41">
        <f>IFERROR(Y358/H358,"0")+IFERROR(Y359/H359,"0")+IFERROR(Y360/H360,"0")+IFERROR(Y361/H361,"0")</f>
        <v>68</v>
      </c>
      <c r="Z362" s="41">
        <f>IFERROR(IF(Z358="",0,Z358),"0")+IFERROR(IF(Z359="",0,Z359),"0")+IFERROR(IF(Z360="",0,Z360),"0")+IFERROR(IF(Z361="",0,Z361),"0")</f>
        <v>0.53336000000000006</v>
      </c>
      <c r="AA362" s="64"/>
      <c r="AB362" s="64"/>
      <c r="AC362" s="64"/>
    </row>
    <row r="363" spans="1:68" x14ac:dyDescent="0.2">
      <c r="A363" s="812"/>
      <c r="B363" s="812"/>
      <c r="C363" s="812"/>
      <c r="D363" s="812"/>
      <c r="E363" s="812"/>
      <c r="F363" s="812"/>
      <c r="G363" s="812"/>
      <c r="H363" s="812"/>
      <c r="I363" s="812"/>
      <c r="J363" s="812"/>
      <c r="K363" s="812"/>
      <c r="L363" s="812"/>
      <c r="M363" s="812"/>
      <c r="N363" s="812"/>
      <c r="O363" s="813"/>
      <c r="P363" s="809" t="s">
        <v>40</v>
      </c>
      <c r="Q363" s="810"/>
      <c r="R363" s="810"/>
      <c r="S363" s="810"/>
      <c r="T363" s="810"/>
      <c r="U363" s="810"/>
      <c r="V363" s="811"/>
      <c r="W363" s="40" t="s">
        <v>0</v>
      </c>
      <c r="X363" s="41">
        <f>IFERROR(SUM(X358:X361),"0")</f>
        <v>242</v>
      </c>
      <c r="Y363" s="41">
        <f>IFERROR(SUM(Y358:Y361),"0")</f>
        <v>243.60000000000002</v>
      </c>
      <c r="Z363" s="40"/>
      <c r="AA363" s="64"/>
      <c r="AB363" s="64"/>
      <c r="AC363" s="64"/>
    </row>
    <row r="364" spans="1:68" ht="14.25" customHeight="1" x14ac:dyDescent="0.25">
      <c r="A364" s="801" t="s">
        <v>77</v>
      </c>
      <c r="B364" s="801"/>
      <c r="C364" s="801"/>
      <c r="D364" s="801"/>
      <c r="E364" s="801"/>
      <c r="F364" s="801"/>
      <c r="G364" s="801"/>
      <c r="H364" s="801"/>
      <c r="I364" s="801"/>
      <c r="J364" s="801"/>
      <c r="K364" s="801"/>
      <c r="L364" s="801"/>
      <c r="M364" s="801"/>
      <c r="N364" s="801"/>
      <c r="O364" s="801"/>
      <c r="P364" s="801"/>
      <c r="Q364" s="801"/>
      <c r="R364" s="801"/>
      <c r="S364" s="801"/>
      <c r="T364" s="801"/>
      <c r="U364" s="801"/>
      <c r="V364" s="801"/>
      <c r="W364" s="801"/>
      <c r="X364" s="801"/>
      <c r="Y364" s="801"/>
      <c r="Z364" s="801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802">
        <v>4607091387766</v>
      </c>
      <c r="E365" s="802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9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4"/>
      <c r="R365" s="804"/>
      <c r="S365" s="804"/>
      <c r="T365" s="805"/>
      <c r="U365" s="37" t="s">
        <v>45</v>
      </c>
      <c r="V365" s="37" t="s">
        <v>45</v>
      </c>
      <c r="W365" s="38" t="s">
        <v>0</v>
      </c>
      <c r="X365" s="56">
        <v>3250</v>
      </c>
      <c r="Y365" s="53">
        <f t="shared" ref="Y365:Y370" si="52">IFERROR(IF(X365="",0,CEILING((X365/$H365),1)*$H365),"")</f>
        <v>3252.6</v>
      </c>
      <c r="Z365" s="39">
        <f>IFERROR(IF(Y365=0,"",ROUNDUP(Y365/H365,0)*0.01898),"")</f>
        <v>7.9146600000000005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3463.7500000000005</v>
      </c>
      <c r="BN365" s="75">
        <f t="shared" ref="BN365:BN370" si="54">IFERROR(Y365*I365/H365,"0")</f>
        <v>3466.5210000000006</v>
      </c>
      <c r="BO365" s="75">
        <f t="shared" ref="BO365:BO370" si="55">IFERROR(1/J365*(X365/H365),"0")</f>
        <v>6.510416666666667</v>
      </c>
      <c r="BP365" s="75">
        <f t="shared" ref="BP365:BP370" si="56">IFERROR(1/J365*(Y365/H365),"0")</f>
        <v>6.515625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802">
        <v>4607091387957</v>
      </c>
      <c r="E366" s="802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4"/>
      <c r="R366" s="804"/>
      <c r="S366" s="804"/>
      <c r="T366" s="805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802">
        <v>4607091387964</v>
      </c>
      <c r="E367" s="802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4"/>
      <c r="R367" s="804"/>
      <c r="S367" s="804"/>
      <c r="T367" s="805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802">
        <v>4680115884588</v>
      </c>
      <c r="E368" s="802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9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4"/>
      <c r="R368" s="804"/>
      <c r="S368" s="804"/>
      <c r="T368" s="805"/>
      <c r="U368" s="37" t="s">
        <v>45</v>
      </c>
      <c r="V368" s="37" t="s">
        <v>45</v>
      </c>
      <c r="W368" s="38" t="s">
        <v>0</v>
      </c>
      <c r="X368" s="56">
        <v>150</v>
      </c>
      <c r="Y368" s="53">
        <f t="shared" si="52"/>
        <v>150</v>
      </c>
      <c r="Z368" s="39">
        <f>IFERROR(IF(Y368=0,"",ROUNDUP(Y368/H368,0)*0.00651),"")</f>
        <v>0.32550000000000001</v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162.29999999999998</v>
      </c>
      <c r="BN368" s="75">
        <f t="shared" si="54"/>
        <v>162.29999999999998</v>
      </c>
      <c r="BO368" s="75">
        <f t="shared" si="55"/>
        <v>0.27472527472527475</v>
      </c>
      <c r="BP368" s="75">
        <f t="shared" si="56"/>
        <v>0.27472527472527475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802">
        <v>4607091387537</v>
      </c>
      <c r="E369" s="802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9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4"/>
      <c r="R369" s="804"/>
      <c r="S369" s="804"/>
      <c r="T369" s="805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802">
        <v>4607091387513</v>
      </c>
      <c r="E370" s="802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9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4"/>
      <c r="R370" s="804"/>
      <c r="S370" s="804"/>
      <c r="T370" s="805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812"/>
      <c r="B371" s="812"/>
      <c r="C371" s="812"/>
      <c r="D371" s="812"/>
      <c r="E371" s="812"/>
      <c r="F371" s="812"/>
      <c r="G371" s="812"/>
      <c r="H371" s="812"/>
      <c r="I371" s="812"/>
      <c r="J371" s="812"/>
      <c r="K371" s="812"/>
      <c r="L371" s="812"/>
      <c r="M371" s="812"/>
      <c r="N371" s="812"/>
      <c r="O371" s="813"/>
      <c r="P371" s="809" t="s">
        <v>40</v>
      </c>
      <c r="Q371" s="810"/>
      <c r="R371" s="810"/>
      <c r="S371" s="810"/>
      <c r="T371" s="810"/>
      <c r="U371" s="810"/>
      <c r="V371" s="811"/>
      <c r="W371" s="40" t="s">
        <v>39</v>
      </c>
      <c r="X371" s="41">
        <f>IFERROR(X365/H365,"0")+IFERROR(X366/H366,"0")+IFERROR(X367/H367,"0")+IFERROR(X368/H368,"0")+IFERROR(X369/H369,"0")+IFERROR(X370/H370,"0")</f>
        <v>466.66666666666669</v>
      </c>
      <c r="Y371" s="41">
        <f>IFERROR(Y365/H365,"0")+IFERROR(Y366/H366,"0")+IFERROR(Y367/H367,"0")+IFERROR(Y368/H368,"0")+IFERROR(Y369/H369,"0")+IFERROR(Y370/H370,"0")</f>
        <v>467</v>
      </c>
      <c r="Z371" s="41">
        <f>IFERROR(IF(Z365="",0,Z365),"0")+IFERROR(IF(Z366="",0,Z366),"0")+IFERROR(IF(Z367="",0,Z367),"0")+IFERROR(IF(Z368="",0,Z368),"0")+IFERROR(IF(Z369="",0,Z369),"0")+IFERROR(IF(Z370="",0,Z370),"0")</f>
        <v>8.2401600000000013</v>
      </c>
      <c r="AA371" s="64"/>
      <c r="AB371" s="64"/>
      <c r="AC371" s="64"/>
    </row>
    <row r="372" spans="1:68" x14ac:dyDescent="0.2">
      <c r="A372" s="812"/>
      <c r="B372" s="812"/>
      <c r="C372" s="812"/>
      <c r="D372" s="812"/>
      <c r="E372" s="812"/>
      <c r="F372" s="812"/>
      <c r="G372" s="812"/>
      <c r="H372" s="812"/>
      <c r="I372" s="812"/>
      <c r="J372" s="812"/>
      <c r="K372" s="812"/>
      <c r="L372" s="812"/>
      <c r="M372" s="812"/>
      <c r="N372" s="812"/>
      <c r="O372" s="813"/>
      <c r="P372" s="809" t="s">
        <v>40</v>
      </c>
      <c r="Q372" s="810"/>
      <c r="R372" s="810"/>
      <c r="S372" s="810"/>
      <c r="T372" s="810"/>
      <c r="U372" s="810"/>
      <c r="V372" s="811"/>
      <c r="W372" s="40" t="s">
        <v>0</v>
      </c>
      <c r="X372" s="41">
        <f>IFERROR(SUM(X365:X370),"0")</f>
        <v>3400</v>
      </c>
      <c r="Y372" s="41">
        <f>IFERROR(SUM(Y365:Y370),"0")</f>
        <v>3402.6</v>
      </c>
      <c r="Z372" s="40"/>
      <c r="AA372" s="64"/>
      <c r="AB372" s="64"/>
      <c r="AC372" s="64"/>
    </row>
    <row r="373" spans="1:68" ht="14.25" customHeight="1" x14ac:dyDescent="0.25">
      <c r="A373" s="801" t="s">
        <v>189</v>
      </c>
      <c r="B373" s="801"/>
      <c r="C373" s="801"/>
      <c r="D373" s="801"/>
      <c r="E373" s="801"/>
      <c r="F373" s="801"/>
      <c r="G373" s="801"/>
      <c r="H373" s="801"/>
      <c r="I373" s="801"/>
      <c r="J373" s="801"/>
      <c r="K373" s="801"/>
      <c r="L373" s="801"/>
      <c r="M373" s="801"/>
      <c r="N373" s="801"/>
      <c r="O373" s="801"/>
      <c r="P373" s="801"/>
      <c r="Q373" s="801"/>
      <c r="R373" s="801"/>
      <c r="S373" s="801"/>
      <c r="T373" s="801"/>
      <c r="U373" s="801"/>
      <c r="V373" s="801"/>
      <c r="W373" s="801"/>
      <c r="X373" s="801"/>
      <c r="Y373" s="801"/>
      <c r="Z373" s="801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802">
        <v>4607091380880</v>
      </c>
      <c r="E374" s="802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4"/>
      <c r="R374" s="804"/>
      <c r="S374" s="804"/>
      <c r="T374" s="805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802">
        <v>4607091384482</v>
      </c>
      <c r="E375" s="802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9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4"/>
      <c r="R375" s="804"/>
      <c r="S375" s="804"/>
      <c r="T375" s="805"/>
      <c r="U375" s="37" t="s">
        <v>45</v>
      </c>
      <c r="V375" s="37" t="s">
        <v>45</v>
      </c>
      <c r="W375" s="38" t="s">
        <v>0</v>
      </c>
      <c r="X375" s="56">
        <v>200</v>
      </c>
      <c r="Y375" s="53">
        <f>IFERROR(IF(X375="",0,CEILING((X375/$H375),1)*$H375),"")</f>
        <v>202.79999999999998</v>
      </c>
      <c r="Z375" s="39">
        <f>IFERROR(IF(Y375=0,"",ROUNDUP(Y375/H375,0)*0.01898),"")</f>
        <v>0.49348000000000003</v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213.30769230769235</v>
      </c>
      <c r="BN375" s="75">
        <f>IFERROR(Y375*I375/H375,"0")</f>
        <v>216.29400000000001</v>
      </c>
      <c r="BO375" s="75">
        <f>IFERROR(1/J375*(X375/H375),"0")</f>
        <v>0.40064102564102566</v>
      </c>
      <c r="BP375" s="75">
        <f>IFERROR(1/J375*(Y375/H375),"0")</f>
        <v>0.40625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802">
        <v>4607091380897</v>
      </c>
      <c r="E376" s="802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9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4"/>
      <c r="R376" s="804"/>
      <c r="S376" s="804"/>
      <c r="T376" s="805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812"/>
      <c r="B377" s="812"/>
      <c r="C377" s="812"/>
      <c r="D377" s="812"/>
      <c r="E377" s="812"/>
      <c r="F377" s="812"/>
      <c r="G377" s="812"/>
      <c r="H377" s="812"/>
      <c r="I377" s="812"/>
      <c r="J377" s="812"/>
      <c r="K377" s="812"/>
      <c r="L377" s="812"/>
      <c r="M377" s="812"/>
      <c r="N377" s="812"/>
      <c r="O377" s="813"/>
      <c r="P377" s="809" t="s">
        <v>40</v>
      </c>
      <c r="Q377" s="810"/>
      <c r="R377" s="810"/>
      <c r="S377" s="810"/>
      <c r="T377" s="810"/>
      <c r="U377" s="810"/>
      <c r="V377" s="811"/>
      <c r="W377" s="40" t="s">
        <v>39</v>
      </c>
      <c r="X377" s="41">
        <f>IFERROR(X374/H374,"0")+IFERROR(X375/H375,"0")+IFERROR(X376/H376,"0")</f>
        <v>35.164835164835168</v>
      </c>
      <c r="Y377" s="41">
        <f>IFERROR(Y374/H374,"0")+IFERROR(Y375/H375,"0")+IFERROR(Y376/H376,"0")</f>
        <v>36</v>
      </c>
      <c r="Z377" s="41">
        <f>IFERROR(IF(Z374="",0,Z374),"0")+IFERROR(IF(Z375="",0,Z375),"0")+IFERROR(IF(Z376="",0,Z376),"0")</f>
        <v>0.68328</v>
      </c>
      <c r="AA377" s="64"/>
      <c r="AB377" s="64"/>
      <c r="AC377" s="64"/>
    </row>
    <row r="378" spans="1:68" x14ac:dyDescent="0.2">
      <c r="A378" s="812"/>
      <c r="B378" s="812"/>
      <c r="C378" s="812"/>
      <c r="D378" s="812"/>
      <c r="E378" s="812"/>
      <c r="F378" s="812"/>
      <c r="G378" s="812"/>
      <c r="H378" s="812"/>
      <c r="I378" s="812"/>
      <c r="J378" s="812"/>
      <c r="K378" s="812"/>
      <c r="L378" s="812"/>
      <c r="M378" s="812"/>
      <c r="N378" s="812"/>
      <c r="O378" s="813"/>
      <c r="P378" s="809" t="s">
        <v>40</v>
      </c>
      <c r="Q378" s="810"/>
      <c r="R378" s="810"/>
      <c r="S378" s="810"/>
      <c r="T378" s="810"/>
      <c r="U378" s="810"/>
      <c r="V378" s="811"/>
      <c r="W378" s="40" t="s">
        <v>0</v>
      </c>
      <c r="X378" s="41">
        <f>IFERROR(SUM(X374:X376),"0")</f>
        <v>280</v>
      </c>
      <c r="Y378" s="41">
        <f>IFERROR(SUM(Y374:Y376),"0")</f>
        <v>286.79999999999995</v>
      </c>
      <c r="Z378" s="40"/>
      <c r="AA378" s="64"/>
      <c r="AB378" s="64"/>
      <c r="AC378" s="64"/>
    </row>
    <row r="379" spans="1:68" ht="14.25" customHeight="1" x14ac:dyDescent="0.25">
      <c r="A379" s="801" t="s">
        <v>92</v>
      </c>
      <c r="B379" s="801"/>
      <c r="C379" s="801"/>
      <c r="D379" s="801"/>
      <c r="E379" s="801"/>
      <c r="F379" s="801"/>
      <c r="G379" s="801"/>
      <c r="H379" s="801"/>
      <c r="I379" s="801"/>
      <c r="J379" s="801"/>
      <c r="K379" s="801"/>
      <c r="L379" s="801"/>
      <c r="M379" s="801"/>
      <c r="N379" s="801"/>
      <c r="O379" s="801"/>
      <c r="P379" s="801"/>
      <c r="Q379" s="801"/>
      <c r="R379" s="801"/>
      <c r="S379" s="801"/>
      <c r="T379" s="801"/>
      <c r="U379" s="801"/>
      <c r="V379" s="801"/>
      <c r="W379" s="801"/>
      <c r="X379" s="801"/>
      <c r="Y379" s="801"/>
      <c r="Z379" s="801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4301032055</v>
      </c>
      <c r="D380" s="802">
        <v>4680115886476</v>
      </c>
      <c r="E380" s="802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997" t="s">
        <v>615</v>
      </c>
      <c r="Q380" s="804"/>
      <c r="R380" s="804"/>
      <c r="S380" s="804"/>
      <c r="T380" s="805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802">
        <v>4607091388374</v>
      </c>
      <c r="E381" s="802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998" t="s">
        <v>619</v>
      </c>
      <c r="Q381" s="804"/>
      <c r="R381" s="804"/>
      <c r="S381" s="804"/>
      <c r="T381" s="805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621</v>
      </c>
      <c r="B382" s="60" t="s">
        <v>622</v>
      </c>
      <c r="C382" s="34">
        <v>4301032015</v>
      </c>
      <c r="D382" s="802">
        <v>4607091383102</v>
      </c>
      <c r="E382" s="802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9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4"/>
      <c r="R382" s="804"/>
      <c r="S382" s="804"/>
      <c r="T382" s="805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624</v>
      </c>
      <c r="B383" s="60" t="s">
        <v>625</v>
      </c>
      <c r="C383" s="34">
        <v>4301030233</v>
      </c>
      <c r="D383" s="802">
        <v>4607091388404</v>
      </c>
      <c r="E383" s="802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10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4"/>
      <c r="R383" s="804"/>
      <c r="S383" s="804"/>
      <c r="T383" s="805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12"/>
      <c r="B384" s="812"/>
      <c r="C384" s="812"/>
      <c r="D384" s="812"/>
      <c r="E384" s="812"/>
      <c r="F384" s="812"/>
      <c r="G384" s="812"/>
      <c r="H384" s="812"/>
      <c r="I384" s="812"/>
      <c r="J384" s="812"/>
      <c r="K384" s="812"/>
      <c r="L384" s="812"/>
      <c r="M384" s="812"/>
      <c r="N384" s="812"/>
      <c r="O384" s="813"/>
      <c r="P384" s="809" t="s">
        <v>40</v>
      </c>
      <c r="Q384" s="810"/>
      <c r="R384" s="810"/>
      <c r="S384" s="810"/>
      <c r="T384" s="810"/>
      <c r="U384" s="810"/>
      <c r="V384" s="811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12"/>
      <c r="B385" s="812"/>
      <c r="C385" s="812"/>
      <c r="D385" s="812"/>
      <c r="E385" s="812"/>
      <c r="F385" s="812"/>
      <c r="G385" s="812"/>
      <c r="H385" s="812"/>
      <c r="I385" s="812"/>
      <c r="J385" s="812"/>
      <c r="K385" s="812"/>
      <c r="L385" s="812"/>
      <c r="M385" s="812"/>
      <c r="N385" s="812"/>
      <c r="O385" s="813"/>
      <c r="P385" s="809" t="s">
        <v>40</v>
      </c>
      <c r="Q385" s="810"/>
      <c r="R385" s="810"/>
      <c r="S385" s="810"/>
      <c r="T385" s="810"/>
      <c r="U385" s="810"/>
      <c r="V385" s="811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801" t="s">
        <v>626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63"/>
      <c r="AB386" s="63"/>
      <c r="AC386" s="63"/>
    </row>
    <row r="387" spans="1:68" ht="16.5" customHeight="1" x14ac:dyDescent="0.25">
      <c r="A387" s="60" t="s">
        <v>627</v>
      </c>
      <c r="B387" s="60" t="s">
        <v>628</v>
      </c>
      <c r="C387" s="34">
        <v>4301180007</v>
      </c>
      <c r="D387" s="802">
        <v>4680115881808</v>
      </c>
      <c r="E387" s="802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10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4"/>
      <c r="R387" s="804"/>
      <c r="S387" s="804"/>
      <c r="T387" s="805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631</v>
      </c>
      <c r="B388" s="60" t="s">
        <v>632</v>
      </c>
      <c r="C388" s="34">
        <v>4301180006</v>
      </c>
      <c r="D388" s="802">
        <v>4680115881822</v>
      </c>
      <c r="E388" s="802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4"/>
      <c r="R388" s="804"/>
      <c r="S388" s="804"/>
      <c r="T388" s="80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633</v>
      </c>
      <c r="B389" s="60" t="s">
        <v>634</v>
      </c>
      <c r="C389" s="34">
        <v>4301180001</v>
      </c>
      <c r="D389" s="802">
        <v>4680115880016</v>
      </c>
      <c r="E389" s="802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10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4"/>
      <c r="R389" s="804"/>
      <c r="S389" s="804"/>
      <c r="T389" s="80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12"/>
      <c r="B390" s="812"/>
      <c r="C390" s="812"/>
      <c r="D390" s="812"/>
      <c r="E390" s="812"/>
      <c r="F390" s="812"/>
      <c r="G390" s="812"/>
      <c r="H390" s="812"/>
      <c r="I390" s="812"/>
      <c r="J390" s="812"/>
      <c r="K390" s="812"/>
      <c r="L390" s="812"/>
      <c r="M390" s="812"/>
      <c r="N390" s="812"/>
      <c r="O390" s="813"/>
      <c r="P390" s="809" t="s">
        <v>40</v>
      </c>
      <c r="Q390" s="810"/>
      <c r="R390" s="810"/>
      <c r="S390" s="810"/>
      <c r="T390" s="810"/>
      <c r="U390" s="810"/>
      <c r="V390" s="811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12"/>
      <c r="B391" s="812"/>
      <c r="C391" s="812"/>
      <c r="D391" s="812"/>
      <c r="E391" s="812"/>
      <c r="F391" s="812"/>
      <c r="G391" s="812"/>
      <c r="H391" s="812"/>
      <c r="I391" s="812"/>
      <c r="J391" s="812"/>
      <c r="K391" s="812"/>
      <c r="L391" s="812"/>
      <c r="M391" s="812"/>
      <c r="N391" s="812"/>
      <c r="O391" s="813"/>
      <c r="P391" s="809" t="s">
        <v>40</v>
      </c>
      <c r="Q391" s="810"/>
      <c r="R391" s="810"/>
      <c r="S391" s="810"/>
      <c r="T391" s="810"/>
      <c r="U391" s="810"/>
      <c r="V391" s="811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00" t="s">
        <v>635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62"/>
      <c r="AB392" s="62"/>
      <c r="AC392" s="62"/>
    </row>
    <row r="393" spans="1:68" ht="14.25" customHeight="1" x14ac:dyDescent="0.25">
      <c r="A393" s="801" t="s">
        <v>160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63"/>
      <c r="AB393" s="63"/>
      <c r="AC393" s="63"/>
    </row>
    <row r="394" spans="1:68" ht="27" customHeight="1" x14ac:dyDescent="0.25">
      <c r="A394" s="60" t="s">
        <v>636</v>
      </c>
      <c r="B394" s="60" t="s">
        <v>637</v>
      </c>
      <c r="C394" s="34">
        <v>4301031066</v>
      </c>
      <c r="D394" s="802">
        <v>4607091383836</v>
      </c>
      <c r="E394" s="802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10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4"/>
      <c r="R394" s="804"/>
      <c r="S394" s="804"/>
      <c r="T394" s="80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12"/>
      <c r="B395" s="812"/>
      <c r="C395" s="812"/>
      <c r="D395" s="812"/>
      <c r="E395" s="812"/>
      <c r="F395" s="812"/>
      <c r="G395" s="812"/>
      <c r="H395" s="812"/>
      <c r="I395" s="812"/>
      <c r="J395" s="812"/>
      <c r="K395" s="812"/>
      <c r="L395" s="812"/>
      <c r="M395" s="812"/>
      <c r="N395" s="812"/>
      <c r="O395" s="813"/>
      <c r="P395" s="809" t="s">
        <v>40</v>
      </c>
      <c r="Q395" s="810"/>
      <c r="R395" s="810"/>
      <c r="S395" s="810"/>
      <c r="T395" s="810"/>
      <c r="U395" s="810"/>
      <c r="V395" s="811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12"/>
      <c r="B396" s="812"/>
      <c r="C396" s="812"/>
      <c r="D396" s="812"/>
      <c r="E396" s="812"/>
      <c r="F396" s="812"/>
      <c r="G396" s="812"/>
      <c r="H396" s="812"/>
      <c r="I396" s="812"/>
      <c r="J396" s="812"/>
      <c r="K396" s="812"/>
      <c r="L396" s="812"/>
      <c r="M396" s="812"/>
      <c r="N396" s="812"/>
      <c r="O396" s="813"/>
      <c r="P396" s="809" t="s">
        <v>40</v>
      </c>
      <c r="Q396" s="810"/>
      <c r="R396" s="810"/>
      <c r="S396" s="810"/>
      <c r="T396" s="810"/>
      <c r="U396" s="810"/>
      <c r="V396" s="811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01" t="s">
        <v>77</v>
      </c>
      <c r="B397" s="801"/>
      <c r="C397" s="801"/>
      <c r="D397" s="801"/>
      <c r="E397" s="801"/>
      <c r="F397" s="801"/>
      <c r="G397" s="801"/>
      <c r="H397" s="801"/>
      <c r="I397" s="801"/>
      <c r="J397" s="801"/>
      <c r="K397" s="801"/>
      <c r="L397" s="801"/>
      <c r="M397" s="801"/>
      <c r="N397" s="801"/>
      <c r="O397" s="801"/>
      <c r="P397" s="801"/>
      <c r="Q397" s="801"/>
      <c r="R397" s="801"/>
      <c r="S397" s="801"/>
      <c r="T397" s="801"/>
      <c r="U397" s="801"/>
      <c r="V397" s="801"/>
      <c r="W397" s="801"/>
      <c r="X397" s="801"/>
      <c r="Y397" s="801"/>
      <c r="Z397" s="801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802">
        <v>4607091387919</v>
      </c>
      <c r="E398" s="802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10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4"/>
      <c r="R398" s="804"/>
      <c r="S398" s="804"/>
      <c r="T398" s="805"/>
      <c r="U398" s="37" t="s">
        <v>45</v>
      </c>
      <c r="V398" s="37" t="s">
        <v>45</v>
      </c>
      <c r="W398" s="38" t="s">
        <v>0</v>
      </c>
      <c r="X398" s="56">
        <v>100</v>
      </c>
      <c r="Y398" s="53">
        <f>IFERROR(IF(X398="",0,CEILING((X398/$H398),1)*$H398),"")</f>
        <v>105.3</v>
      </c>
      <c r="Z398" s="39">
        <f>IFERROR(IF(Y398=0,"",ROUNDUP(Y398/H398,0)*0.01898),"")</f>
        <v>0.24674000000000001</v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106.4074074074074</v>
      </c>
      <c r="BN398" s="75">
        <f>IFERROR(Y398*I398/H398,"0")</f>
        <v>112.047</v>
      </c>
      <c r="BO398" s="75">
        <f>IFERROR(1/J398*(X398/H398),"0")</f>
        <v>0.19290123456790123</v>
      </c>
      <c r="BP398" s="75">
        <f>IFERROR(1/J398*(Y398/H398),"0")</f>
        <v>0.203125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802">
        <v>4680115883604</v>
      </c>
      <c r="E399" s="802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10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4"/>
      <c r="R399" s="804"/>
      <c r="S399" s="804"/>
      <c r="T399" s="805"/>
      <c r="U399" s="37" t="s">
        <v>45</v>
      </c>
      <c r="V399" s="37" t="s">
        <v>45</v>
      </c>
      <c r="W399" s="38" t="s">
        <v>0</v>
      </c>
      <c r="X399" s="56">
        <v>105</v>
      </c>
      <c r="Y399" s="53">
        <f>IFERROR(IF(X399="",0,CEILING((X399/$H399),1)*$H399),"")</f>
        <v>105</v>
      </c>
      <c r="Z399" s="39">
        <f>IFERROR(IF(Y399=0,"",ROUNDUP(Y399/H399,0)*0.00651),"")</f>
        <v>0.32550000000000001</v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117.59999999999998</v>
      </c>
      <c r="BN399" s="75">
        <f>IFERROR(Y399*I399/H399,"0")</f>
        <v>117.59999999999998</v>
      </c>
      <c r="BO399" s="75">
        <f>IFERROR(1/J399*(X399/H399),"0")</f>
        <v>0.27472527472527475</v>
      </c>
      <c r="BP399" s="75">
        <f>IFERROR(1/J399*(Y399/H399),"0")</f>
        <v>0.27472527472527475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802">
        <v>4680115883567</v>
      </c>
      <c r="E400" s="802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10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4"/>
      <c r="R400" s="804"/>
      <c r="S400" s="804"/>
      <c r="T400" s="805"/>
      <c r="U400" s="37" t="s">
        <v>45</v>
      </c>
      <c r="V400" s="37" t="s">
        <v>45</v>
      </c>
      <c r="W400" s="38" t="s">
        <v>0</v>
      </c>
      <c r="X400" s="56">
        <v>105</v>
      </c>
      <c r="Y400" s="53">
        <f>IFERROR(IF(X400="",0,CEILING((X400/$H400),1)*$H400),"")</f>
        <v>105</v>
      </c>
      <c r="Z400" s="39">
        <f>IFERROR(IF(Y400=0,"",ROUNDUP(Y400/H400,0)*0.00651),"")</f>
        <v>0.32550000000000001</v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116.99999999999999</v>
      </c>
      <c r="BN400" s="75">
        <f>IFERROR(Y400*I400/H400,"0")</f>
        <v>116.99999999999999</v>
      </c>
      <c r="BO400" s="75">
        <f>IFERROR(1/J400*(X400/H400),"0")</f>
        <v>0.27472527472527475</v>
      </c>
      <c r="BP400" s="75">
        <f>IFERROR(1/J400*(Y400/H400),"0")</f>
        <v>0.27472527472527475</v>
      </c>
    </row>
    <row r="401" spans="1:68" x14ac:dyDescent="0.2">
      <c r="A401" s="812"/>
      <c r="B401" s="812"/>
      <c r="C401" s="812"/>
      <c r="D401" s="812"/>
      <c r="E401" s="812"/>
      <c r="F401" s="812"/>
      <c r="G401" s="812"/>
      <c r="H401" s="812"/>
      <c r="I401" s="812"/>
      <c r="J401" s="812"/>
      <c r="K401" s="812"/>
      <c r="L401" s="812"/>
      <c r="M401" s="812"/>
      <c r="N401" s="812"/>
      <c r="O401" s="813"/>
      <c r="P401" s="809" t="s">
        <v>40</v>
      </c>
      <c r="Q401" s="810"/>
      <c r="R401" s="810"/>
      <c r="S401" s="810"/>
      <c r="T401" s="810"/>
      <c r="U401" s="810"/>
      <c r="V401" s="811"/>
      <c r="W401" s="40" t="s">
        <v>39</v>
      </c>
      <c r="X401" s="41">
        <f>IFERROR(X398/H398,"0")+IFERROR(X399/H399,"0")+IFERROR(X400/H400,"0")</f>
        <v>112.34567901234567</v>
      </c>
      <c r="Y401" s="41">
        <f>IFERROR(Y398/H398,"0")+IFERROR(Y399/H399,"0")+IFERROR(Y400/H400,"0")</f>
        <v>113</v>
      </c>
      <c r="Z401" s="41">
        <f>IFERROR(IF(Z398="",0,Z398),"0")+IFERROR(IF(Z399="",0,Z399),"0")+IFERROR(IF(Z400="",0,Z400),"0")</f>
        <v>0.89774000000000009</v>
      </c>
      <c r="AA401" s="64"/>
      <c r="AB401" s="64"/>
      <c r="AC401" s="64"/>
    </row>
    <row r="402" spans="1:68" x14ac:dyDescent="0.2">
      <c r="A402" s="812"/>
      <c r="B402" s="812"/>
      <c r="C402" s="812"/>
      <c r="D402" s="812"/>
      <c r="E402" s="812"/>
      <c r="F402" s="812"/>
      <c r="G402" s="812"/>
      <c r="H402" s="812"/>
      <c r="I402" s="812"/>
      <c r="J402" s="812"/>
      <c r="K402" s="812"/>
      <c r="L402" s="812"/>
      <c r="M402" s="812"/>
      <c r="N402" s="812"/>
      <c r="O402" s="813"/>
      <c r="P402" s="809" t="s">
        <v>40</v>
      </c>
      <c r="Q402" s="810"/>
      <c r="R402" s="810"/>
      <c r="S402" s="810"/>
      <c r="T402" s="810"/>
      <c r="U402" s="810"/>
      <c r="V402" s="811"/>
      <c r="W402" s="40" t="s">
        <v>0</v>
      </c>
      <c r="X402" s="41">
        <f>IFERROR(SUM(X398:X400),"0")</f>
        <v>310</v>
      </c>
      <c r="Y402" s="41">
        <f>IFERROR(SUM(Y398:Y400),"0")</f>
        <v>315.3</v>
      </c>
      <c r="Z402" s="40"/>
      <c r="AA402" s="64"/>
      <c r="AB402" s="64"/>
      <c r="AC402" s="64"/>
    </row>
    <row r="403" spans="1:68" ht="27.75" customHeight="1" x14ac:dyDescent="0.2">
      <c r="A403" s="799" t="s">
        <v>648</v>
      </c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799"/>
      <c r="P403" s="799"/>
      <c r="Q403" s="799"/>
      <c r="R403" s="799"/>
      <c r="S403" s="799"/>
      <c r="T403" s="799"/>
      <c r="U403" s="799"/>
      <c r="V403" s="799"/>
      <c r="W403" s="799"/>
      <c r="X403" s="799"/>
      <c r="Y403" s="799"/>
      <c r="Z403" s="799"/>
      <c r="AA403" s="52"/>
      <c r="AB403" s="52"/>
      <c r="AC403" s="52"/>
    </row>
    <row r="404" spans="1:68" ht="16.5" customHeight="1" x14ac:dyDescent="0.25">
      <c r="A404" s="800" t="s">
        <v>649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62"/>
      <c r="AB404" s="62"/>
      <c r="AC404" s="62"/>
    </row>
    <row r="405" spans="1:68" ht="14.25" customHeight="1" x14ac:dyDescent="0.25">
      <c r="A405" s="801" t="s">
        <v>100</v>
      </c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1"/>
      <c r="P405" s="801"/>
      <c r="Q405" s="801"/>
      <c r="R405" s="801"/>
      <c r="S405" s="801"/>
      <c r="T405" s="801"/>
      <c r="U405" s="801"/>
      <c r="V405" s="801"/>
      <c r="W405" s="801"/>
      <c r="X405" s="801"/>
      <c r="Y405" s="801"/>
      <c r="Z405" s="801"/>
      <c r="AA405" s="63"/>
      <c r="AB405" s="63"/>
      <c r="AC405" s="63"/>
    </row>
    <row r="406" spans="1:68" ht="37.5" customHeight="1" x14ac:dyDescent="0.25">
      <c r="A406" s="60" t="s">
        <v>650</v>
      </c>
      <c r="B406" s="60" t="s">
        <v>651</v>
      </c>
      <c r="C406" s="34">
        <v>4301011869</v>
      </c>
      <c r="D406" s="802">
        <v>4680115884847</v>
      </c>
      <c r="E406" s="802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10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4"/>
      <c r="R406" s="804"/>
      <c r="S406" s="804"/>
      <c r="T406" s="805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802">
        <v>4680115884847</v>
      </c>
      <c r="E407" s="802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10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4"/>
      <c r="R407" s="804"/>
      <c r="S407" s="804"/>
      <c r="T407" s="80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customHeight="1" x14ac:dyDescent="0.25">
      <c r="A408" s="60" t="s">
        <v>655</v>
      </c>
      <c r="B408" s="60" t="s">
        <v>656</v>
      </c>
      <c r="C408" s="34">
        <v>4301011870</v>
      </c>
      <c r="D408" s="802">
        <v>4680115884854</v>
      </c>
      <c r="E408" s="802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10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4"/>
      <c r="R408" s="804"/>
      <c r="S408" s="804"/>
      <c r="T408" s="80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802">
        <v>4680115884854</v>
      </c>
      <c r="E409" s="802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10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4"/>
      <c r="R409" s="804"/>
      <c r="S409" s="804"/>
      <c r="T409" s="80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802">
        <v>4607091383997</v>
      </c>
      <c r="E410" s="802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10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4"/>
      <c r="R410" s="804"/>
      <c r="S410" s="804"/>
      <c r="T410" s="805"/>
      <c r="U410" s="37" t="s">
        <v>45</v>
      </c>
      <c r="V410" s="37" t="s">
        <v>45</v>
      </c>
      <c r="W410" s="38" t="s">
        <v>0</v>
      </c>
      <c r="X410" s="56">
        <v>2160</v>
      </c>
      <c r="Y410" s="53">
        <f t="shared" si="57"/>
        <v>2160</v>
      </c>
      <c r="Z410" s="39">
        <f>IFERROR(IF(Y410=0,"",ROUNDUP(Y410/H410,0)*0.02175),"")</f>
        <v>3.1319999999999997</v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2229.1200000000003</v>
      </c>
      <c r="BN410" s="75">
        <f t="shared" si="59"/>
        <v>2229.1200000000003</v>
      </c>
      <c r="BO410" s="75">
        <f t="shared" si="60"/>
        <v>3</v>
      </c>
      <c r="BP410" s="75">
        <f t="shared" si="61"/>
        <v>3</v>
      </c>
    </row>
    <row r="411" spans="1:68" ht="37.5" customHeight="1" x14ac:dyDescent="0.25">
      <c r="A411" s="60" t="s">
        <v>662</v>
      </c>
      <c r="B411" s="60" t="s">
        <v>663</v>
      </c>
      <c r="C411" s="34">
        <v>4301011867</v>
      </c>
      <c r="D411" s="802">
        <v>4680115884830</v>
      </c>
      <c r="E411" s="802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10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4"/>
      <c r="R411" s="804"/>
      <c r="S411" s="804"/>
      <c r="T411" s="80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customHeight="1" x14ac:dyDescent="0.25">
      <c r="A412" s="60" t="s">
        <v>662</v>
      </c>
      <c r="B412" s="60" t="s">
        <v>665</v>
      </c>
      <c r="C412" s="34">
        <v>4301011943</v>
      </c>
      <c r="D412" s="802">
        <v>4680115884830</v>
      </c>
      <c r="E412" s="802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10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4"/>
      <c r="R412" s="804"/>
      <c r="S412" s="804"/>
      <c r="T412" s="80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customHeight="1" x14ac:dyDescent="0.25">
      <c r="A413" s="60" t="s">
        <v>666</v>
      </c>
      <c r="B413" s="60" t="s">
        <v>667</v>
      </c>
      <c r="C413" s="34">
        <v>4301011433</v>
      </c>
      <c r="D413" s="802">
        <v>4680115882638</v>
      </c>
      <c r="E413" s="802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10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4"/>
      <c r="R413" s="804"/>
      <c r="S413" s="804"/>
      <c r="T413" s="805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customHeight="1" x14ac:dyDescent="0.25">
      <c r="A414" s="60" t="s">
        <v>669</v>
      </c>
      <c r="B414" s="60" t="s">
        <v>670</v>
      </c>
      <c r="C414" s="34">
        <v>4301011952</v>
      </c>
      <c r="D414" s="802">
        <v>4680115884922</v>
      </c>
      <c r="E414" s="802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10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4"/>
      <c r="R414" s="804"/>
      <c r="S414" s="804"/>
      <c r="T414" s="80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customHeight="1" x14ac:dyDescent="0.25">
      <c r="A415" s="60" t="s">
        <v>671</v>
      </c>
      <c r="B415" s="60" t="s">
        <v>672</v>
      </c>
      <c r="C415" s="34">
        <v>4301011868</v>
      </c>
      <c r="D415" s="802">
        <v>4680115884861</v>
      </c>
      <c r="E415" s="802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10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4"/>
      <c r="R415" s="804"/>
      <c r="S415" s="804"/>
      <c r="T415" s="805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812"/>
      <c r="B416" s="812"/>
      <c r="C416" s="812"/>
      <c r="D416" s="812"/>
      <c r="E416" s="812"/>
      <c r="F416" s="812"/>
      <c r="G416" s="812"/>
      <c r="H416" s="812"/>
      <c r="I416" s="812"/>
      <c r="J416" s="812"/>
      <c r="K416" s="812"/>
      <c r="L416" s="812"/>
      <c r="M416" s="812"/>
      <c r="N416" s="812"/>
      <c r="O416" s="813"/>
      <c r="P416" s="809" t="s">
        <v>40</v>
      </c>
      <c r="Q416" s="810"/>
      <c r="R416" s="810"/>
      <c r="S416" s="810"/>
      <c r="T416" s="810"/>
      <c r="U416" s="810"/>
      <c r="V416" s="811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144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144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3.1319999999999997</v>
      </c>
      <c r="AA416" s="64"/>
      <c r="AB416" s="64"/>
      <c r="AC416" s="64"/>
    </row>
    <row r="417" spans="1:68" x14ac:dyDescent="0.2">
      <c r="A417" s="812"/>
      <c r="B417" s="812"/>
      <c r="C417" s="812"/>
      <c r="D417" s="812"/>
      <c r="E417" s="812"/>
      <c r="F417" s="812"/>
      <c r="G417" s="812"/>
      <c r="H417" s="812"/>
      <c r="I417" s="812"/>
      <c r="J417" s="812"/>
      <c r="K417" s="812"/>
      <c r="L417" s="812"/>
      <c r="M417" s="812"/>
      <c r="N417" s="812"/>
      <c r="O417" s="813"/>
      <c r="P417" s="809" t="s">
        <v>40</v>
      </c>
      <c r="Q417" s="810"/>
      <c r="R417" s="810"/>
      <c r="S417" s="810"/>
      <c r="T417" s="810"/>
      <c r="U417" s="810"/>
      <c r="V417" s="811"/>
      <c r="W417" s="40" t="s">
        <v>0</v>
      </c>
      <c r="X417" s="41">
        <f>IFERROR(SUM(X406:X415),"0")</f>
        <v>2160</v>
      </c>
      <c r="Y417" s="41">
        <f>IFERROR(SUM(Y406:Y415),"0")</f>
        <v>2160</v>
      </c>
      <c r="Z417" s="40"/>
      <c r="AA417" s="64"/>
      <c r="AB417" s="64"/>
      <c r="AC417" s="64"/>
    </row>
    <row r="418" spans="1:68" ht="14.25" customHeight="1" x14ac:dyDescent="0.25">
      <c r="A418" s="801" t="s">
        <v>149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802">
        <v>4607091383980</v>
      </c>
      <c r="E419" s="80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4"/>
      <c r="R419" s="804"/>
      <c r="S419" s="804"/>
      <c r="T419" s="805"/>
      <c r="U419" s="37" t="s">
        <v>45</v>
      </c>
      <c r="V419" s="37" t="s">
        <v>45</v>
      </c>
      <c r="W419" s="38" t="s">
        <v>0</v>
      </c>
      <c r="X419" s="56">
        <v>3600</v>
      </c>
      <c r="Y419" s="53">
        <f>IFERROR(IF(X419="",0,CEILING((X419/$H419),1)*$H419),"")</f>
        <v>3600</v>
      </c>
      <c r="Z419" s="39">
        <f>IFERROR(IF(Y419=0,"",ROUNDUP(Y419/H419,0)*0.02175),"")</f>
        <v>5.22</v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3715.2</v>
      </c>
      <c r="BN419" s="75">
        <f>IFERROR(Y419*I419/H419,"0")</f>
        <v>3715.2</v>
      </c>
      <c r="BO419" s="75">
        <f>IFERROR(1/J419*(X419/H419),"0")</f>
        <v>5</v>
      </c>
      <c r="BP419" s="75">
        <f>IFERROR(1/J419*(Y419/H419),"0")</f>
        <v>5</v>
      </c>
    </row>
    <row r="420" spans="1:68" ht="27" customHeight="1" x14ac:dyDescent="0.25">
      <c r="A420" s="60" t="s">
        <v>676</v>
      </c>
      <c r="B420" s="60" t="s">
        <v>677</v>
      </c>
      <c r="C420" s="34">
        <v>4301020179</v>
      </c>
      <c r="D420" s="802">
        <v>4607091384178</v>
      </c>
      <c r="E420" s="802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10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4"/>
      <c r="R420" s="804"/>
      <c r="S420" s="804"/>
      <c r="T420" s="805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12"/>
      <c r="B421" s="812"/>
      <c r="C421" s="812"/>
      <c r="D421" s="812"/>
      <c r="E421" s="812"/>
      <c r="F421" s="812"/>
      <c r="G421" s="812"/>
      <c r="H421" s="812"/>
      <c r="I421" s="812"/>
      <c r="J421" s="812"/>
      <c r="K421" s="812"/>
      <c r="L421" s="812"/>
      <c r="M421" s="812"/>
      <c r="N421" s="812"/>
      <c r="O421" s="813"/>
      <c r="P421" s="809" t="s">
        <v>40</v>
      </c>
      <c r="Q421" s="810"/>
      <c r="R421" s="810"/>
      <c r="S421" s="810"/>
      <c r="T421" s="810"/>
      <c r="U421" s="810"/>
      <c r="V421" s="811"/>
      <c r="W421" s="40" t="s">
        <v>39</v>
      </c>
      <c r="X421" s="41">
        <f>IFERROR(X419/H419,"0")+IFERROR(X420/H420,"0")</f>
        <v>240</v>
      </c>
      <c r="Y421" s="41">
        <f>IFERROR(Y419/H419,"0")+IFERROR(Y420/H420,"0")</f>
        <v>240</v>
      </c>
      <c r="Z421" s="41">
        <f>IFERROR(IF(Z419="",0,Z419),"0")+IFERROR(IF(Z420="",0,Z420),"0")</f>
        <v>5.22</v>
      </c>
      <c r="AA421" s="64"/>
      <c r="AB421" s="64"/>
      <c r="AC421" s="64"/>
    </row>
    <row r="422" spans="1:68" x14ac:dyDescent="0.2">
      <c r="A422" s="812"/>
      <c r="B422" s="812"/>
      <c r="C422" s="812"/>
      <c r="D422" s="812"/>
      <c r="E422" s="812"/>
      <c r="F422" s="812"/>
      <c r="G422" s="812"/>
      <c r="H422" s="812"/>
      <c r="I422" s="812"/>
      <c r="J422" s="812"/>
      <c r="K422" s="812"/>
      <c r="L422" s="812"/>
      <c r="M422" s="812"/>
      <c r="N422" s="812"/>
      <c r="O422" s="813"/>
      <c r="P422" s="809" t="s">
        <v>40</v>
      </c>
      <c r="Q422" s="810"/>
      <c r="R422" s="810"/>
      <c r="S422" s="810"/>
      <c r="T422" s="810"/>
      <c r="U422" s="810"/>
      <c r="V422" s="811"/>
      <c r="W422" s="40" t="s">
        <v>0</v>
      </c>
      <c r="X422" s="41">
        <f>IFERROR(SUM(X419:X420),"0")</f>
        <v>3600</v>
      </c>
      <c r="Y422" s="41">
        <f>IFERROR(SUM(Y419:Y420),"0")</f>
        <v>3600</v>
      </c>
      <c r="Z422" s="40"/>
      <c r="AA422" s="64"/>
      <c r="AB422" s="64"/>
      <c r="AC422" s="64"/>
    </row>
    <row r="423" spans="1:68" ht="14.25" customHeight="1" x14ac:dyDescent="0.25">
      <c r="A423" s="801" t="s">
        <v>77</v>
      </c>
      <c r="B423" s="801"/>
      <c r="C423" s="801"/>
      <c r="D423" s="801"/>
      <c r="E423" s="801"/>
      <c r="F423" s="801"/>
      <c r="G423" s="801"/>
      <c r="H423" s="801"/>
      <c r="I423" s="801"/>
      <c r="J423" s="801"/>
      <c r="K423" s="801"/>
      <c r="L423" s="801"/>
      <c r="M423" s="801"/>
      <c r="N423" s="801"/>
      <c r="O423" s="801"/>
      <c r="P423" s="801"/>
      <c r="Q423" s="801"/>
      <c r="R423" s="801"/>
      <c r="S423" s="801"/>
      <c r="T423" s="801"/>
      <c r="U423" s="801"/>
      <c r="V423" s="801"/>
      <c r="W423" s="801"/>
      <c r="X423" s="801"/>
      <c r="Y423" s="801"/>
      <c r="Z423" s="801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802">
        <v>4607091383928</v>
      </c>
      <c r="E424" s="802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1020" t="s">
        <v>680</v>
      </c>
      <c r="Q424" s="804"/>
      <c r="R424" s="804"/>
      <c r="S424" s="804"/>
      <c r="T424" s="805"/>
      <c r="U424" s="37" t="s">
        <v>45</v>
      </c>
      <c r="V424" s="37" t="s">
        <v>45</v>
      </c>
      <c r="W424" s="38" t="s">
        <v>0</v>
      </c>
      <c r="X424" s="56">
        <v>540</v>
      </c>
      <c r="Y424" s="53">
        <f>IFERROR(IF(X424="",0,CEILING((X424/$H424),1)*$H424),"")</f>
        <v>540</v>
      </c>
      <c r="Z424" s="39">
        <f>IFERROR(IF(Y424=0,"",ROUNDUP(Y424/H424,0)*0.01898),"")</f>
        <v>1.1388</v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571.5</v>
      </c>
      <c r="BN424" s="75">
        <f>IFERROR(Y424*I424/H424,"0")</f>
        <v>571.5</v>
      </c>
      <c r="BO424" s="75">
        <f>IFERROR(1/J424*(X424/H424),"0")</f>
        <v>0.9375</v>
      </c>
      <c r="BP424" s="75">
        <f>IFERROR(1/J424*(Y424/H424),"0")</f>
        <v>0.9375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802">
        <v>4607091384260</v>
      </c>
      <c r="E425" s="802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1021" t="s">
        <v>684</v>
      </c>
      <c r="Q425" s="804"/>
      <c r="R425" s="804"/>
      <c r="S425" s="804"/>
      <c r="T425" s="80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812"/>
      <c r="B426" s="812"/>
      <c r="C426" s="812"/>
      <c r="D426" s="812"/>
      <c r="E426" s="812"/>
      <c r="F426" s="812"/>
      <c r="G426" s="812"/>
      <c r="H426" s="812"/>
      <c r="I426" s="812"/>
      <c r="J426" s="812"/>
      <c r="K426" s="812"/>
      <c r="L426" s="812"/>
      <c r="M426" s="812"/>
      <c r="N426" s="812"/>
      <c r="O426" s="813"/>
      <c r="P426" s="809" t="s">
        <v>40</v>
      </c>
      <c r="Q426" s="810"/>
      <c r="R426" s="810"/>
      <c r="S426" s="810"/>
      <c r="T426" s="810"/>
      <c r="U426" s="810"/>
      <c r="V426" s="811"/>
      <c r="W426" s="40" t="s">
        <v>39</v>
      </c>
      <c r="X426" s="41">
        <f>IFERROR(X424/H424,"0")+IFERROR(X425/H425,"0")</f>
        <v>60</v>
      </c>
      <c r="Y426" s="41">
        <f>IFERROR(Y424/H424,"0")+IFERROR(Y425/H425,"0")</f>
        <v>60</v>
      </c>
      <c r="Z426" s="41">
        <f>IFERROR(IF(Z424="",0,Z424),"0")+IFERROR(IF(Z425="",0,Z425),"0")</f>
        <v>1.1388</v>
      </c>
      <c r="AA426" s="64"/>
      <c r="AB426" s="64"/>
      <c r="AC426" s="64"/>
    </row>
    <row r="427" spans="1:68" x14ac:dyDescent="0.2">
      <c r="A427" s="812"/>
      <c r="B427" s="812"/>
      <c r="C427" s="812"/>
      <c r="D427" s="812"/>
      <c r="E427" s="812"/>
      <c r="F427" s="812"/>
      <c r="G427" s="812"/>
      <c r="H427" s="812"/>
      <c r="I427" s="812"/>
      <c r="J427" s="812"/>
      <c r="K427" s="812"/>
      <c r="L427" s="812"/>
      <c r="M427" s="812"/>
      <c r="N427" s="812"/>
      <c r="O427" s="813"/>
      <c r="P427" s="809" t="s">
        <v>40</v>
      </c>
      <c r="Q427" s="810"/>
      <c r="R427" s="810"/>
      <c r="S427" s="810"/>
      <c r="T427" s="810"/>
      <c r="U427" s="810"/>
      <c r="V427" s="811"/>
      <c r="W427" s="40" t="s">
        <v>0</v>
      </c>
      <c r="X427" s="41">
        <f>IFERROR(SUM(X424:X425),"0")</f>
        <v>540</v>
      </c>
      <c r="Y427" s="41">
        <f>IFERROR(SUM(Y424:Y425),"0")</f>
        <v>540</v>
      </c>
      <c r="Z427" s="40"/>
      <c r="AA427" s="64"/>
      <c r="AB427" s="64"/>
      <c r="AC427" s="64"/>
    </row>
    <row r="428" spans="1:68" ht="14.25" customHeight="1" x14ac:dyDescent="0.25">
      <c r="A428" s="801" t="s">
        <v>189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802">
        <v>4607091384673</v>
      </c>
      <c r="E429" s="802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1022" t="s">
        <v>688</v>
      </c>
      <c r="Q429" s="804"/>
      <c r="R429" s="804"/>
      <c r="S429" s="804"/>
      <c r="T429" s="80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12"/>
      <c r="B430" s="812"/>
      <c r="C430" s="812"/>
      <c r="D430" s="812"/>
      <c r="E430" s="812"/>
      <c r="F430" s="812"/>
      <c r="G430" s="812"/>
      <c r="H430" s="812"/>
      <c r="I430" s="812"/>
      <c r="J430" s="812"/>
      <c r="K430" s="812"/>
      <c r="L430" s="812"/>
      <c r="M430" s="812"/>
      <c r="N430" s="812"/>
      <c r="O430" s="813"/>
      <c r="P430" s="809" t="s">
        <v>40</v>
      </c>
      <c r="Q430" s="810"/>
      <c r="R430" s="810"/>
      <c r="S430" s="810"/>
      <c r="T430" s="810"/>
      <c r="U430" s="810"/>
      <c r="V430" s="81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812"/>
      <c r="B431" s="812"/>
      <c r="C431" s="812"/>
      <c r="D431" s="812"/>
      <c r="E431" s="812"/>
      <c r="F431" s="812"/>
      <c r="G431" s="812"/>
      <c r="H431" s="812"/>
      <c r="I431" s="812"/>
      <c r="J431" s="812"/>
      <c r="K431" s="812"/>
      <c r="L431" s="812"/>
      <c r="M431" s="812"/>
      <c r="N431" s="812"/>
      <c r="O431" s="813"/>
      <c r="P431" s="809" t="s">
        <v>40</v>
      </c>
      <c r="Q431" s="810"/>
      <c r="R431" s="810"/>
      <c r="S431" s="810"/>
      <c r="T431" s="810"/>
      <c r="U431" s="810"/>
      <c r="V431" s="81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800" t="s">
        <v>690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62"/>
      <c r="AB432" s="62"/>
      <c r="AC432" s="62"/>
    </row>
    <row r="433" spans="1:68" ht="14.25" customHeight="1" x14ac:dyDescent="0.25">
      <c r="A433" s="801" t="s">
        <v>100</v>
      </c>
      <c r="B433" s="801"/>
      <c r="C433" s="801"/>
      <c r="D433" s="801"/>
      <c r="E433" s="801"/>
      <c r="F433" s="801"/>
      <c r="G433" s="801"/>
      <c r="H433" s="801"/>
      <c r="I433" s="801"/>
      <c r="J433" s="801"/>
      <c r="K433" s="801"/>
      <c r="L433" s="801"/>
      <c r="M433" s="801"/>
      <c r="N433" s="801"/>
      <c r="O433" s="801"/>
      <c r="P433" s="801"/>
      <c r="Q433" s="801"/>
      <c r="R433" s="801"/>
      <c r="S433" s="801"/>
      <c r="T433" s="801"/>
      <c r="U433" s="801"/>
      <c r="V433" s="801"/>
      <c r="W433" s="801"/>
      <c r="X433" s="801"/>
      <c r="Y433" s="801"/>
      <c r="Z433" s="801"/>
      <c r="AA433" s="63"/>
      <c r="AB433" s="63"/>
      <c r="AC433" s="63"/>
    </row>
    <row r="434" spans="1:68" ht="27" customHeight="1" x14ac:dyDescent="0.25">
      <c r="A434" s="60" t="s">
        <v>691</v>
      </c>
      <c r="B434" s="60" t="s">
        <v>692</v>
      </c>
      <c r="C434" s="34">
        <v>4301011483</v>
      </c>
      <c r="D434" s="802">
        <v>4680115881907</v>
      </c>
      <c r="E434" s="802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4"/>
      <c r="R434" s="804"/>
      <c r="S434" s="804"/>
      <c r="T434" s="805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customHeight="1" x14ac:dyDescent="0.25">
      <c r="A435" s="60" t="s">
        <v>691</v>
      </c>
      <c r="B435" s="60" t="s">
        <v>694</v>
      </c>
      <c r="C435" s="34">
        <v>4301011873</v>
      </c>
      <c r="D435" s="802">
        <v>4680115881907</v>
      </c>
      <c r="E435" s="802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4"/>
      <c r="R435" s="804"/>
      <c r="S435" s="804"/>
      <c r="T435" s="80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customHeight="1" x14ac:dyDescent="0.25">
      <c r="A436" s="60" t="s">
        <v>696</v>
      </c>
      <c r="B436" s="60" t="s">
        <v>697</v>
      </c>
      <c r="C436" s="34">
        <v>4301011655</v>
      </c>
      <c r="D436" s="802">
        <v>4680115883925</v>
      </c>
      <c r="E436" s="802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4"/>
      <c r="R436" s="804"/>
      <c r="S436" s="804"/>
      <c r="T436" s="80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customHeight="1" x14ac:dyDescent="0.25">
      <c r="A437" s="60" t="s">
        <v>696</v>
      </c>
      <c r="B437" s="60" t="s">
        <v>698</v>
      </c>
      <c r="C437" s="34">
        <v>4301011872</v>
      </c>
      <c r="D437" s="802">
        <v>4680115883925</v>
      </c>
      <c r="E437" s="802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10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4"/>
      <c r="R437" s="804"/>
      <c r="S437" s="804"/>
      <c r="T437" s="80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802">
        <v>4607091384192</v>
      </c>
      <c r="E438" s="802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4"/>
      <c r="R438" s="804"/>
      <c r="S438" s="804"/>
      <c r="T438" s="80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customHeight="1" x14ac:dyDescent="0.25">
      <c r="A439" s="60" t="s">
        <v>702</v>
      </c>
      <c r="B439" s="60" t="s">
        <v>703</v>
      </c>
      <c r="C439" s="34">
        <v>4301011874</v>
      </c>
      <c r="D439" s="802">
        <v>4680115884892</v>
      </c>
      <c r="E439" s="802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10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4"/>
      <c r="R439" s="804"/>
      <c r="S439" s="804"/>
      <c r="T439" s="80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customHeight="1" x14ac:dyDescent="0.25">
      <c r="A440" s="60" t="s">
        <v>705</v>
      </c>
      <c r="B440" s="60" t="s">
        <v>706</v>
      </c>
      <c r="C440" s="34">
        <v>4301011875</v>
      </c>
      <c r="D440" s="802">
        <v>4680115884885</v>
      </c>
      <c r="E440" s="802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10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4"/>
      <c r="R440" s="804"/>
      <c r="S440" s="804"/>
      <c r="T440" s="80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customHeight="1" x14ac:dyDescent="0.25">
      <c r="A441" s="60" t="s">
        <v>707</v>
      </c>
      <c r="B441" s="60" t="s">
        <v>708</v>
      </c>
      <c r="C441" s="34">
        <v>4301011871</v>
      </c>
      <c r="D441" s="802">
        <v>4680115884908</v>
      </c>
      <c r="E441" s="802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10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4"/>
      <c r="R441" s="804"/>
      <c r="S441" s="804"/>
      <c r="T441" s="80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812"/>
      <c r="B442" s="812"/>
      <c r="C442" s="812"/>
      <c r="D442" s="812"/>
      <c r="E442" s="812"/>
      <c r="F442" s="812"/>
      <c r="G442" s="812"/>
      <c r="H442" s="812"/>
      <c r="I442" s="812"/>
      <c r="J442" s="812"/>
      <c r="K442" s="812"/>
      <c r="L442" s="812"/>
      <c r="M442" s="812"/>
      <c r="N442" s="812"/>
      <c r="O442" s="813"/>
      <c r="P442" s="809" t="s">
        <v>40</v>
      </c>
      <c r="Q442" s="810"/>
      <c r="R442" s="810"/>
      <c r="S442" s="810"/>
      <c r="T442" s="810"/>
      <c r="U442" s="810"/>
      <c r="V442" s="811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812"/>
      <c r="B443" s="812"/>
      <c r="C443" s="812"/>
      <c r="D443" s="812"/>
      <c r="E443" s="812"/>
      <c r="F443" s="812"/>
      <c r="G443" s="812"/>
      <c r="H443" s="812"/>
      <c r="I443" s="812"/>
      <c r="J443" s="812"/>
      <c r="K443" s="812"/>
      <c r="L443" s="812"/>
      <c r="M443" s="812"/>
      <c r="N443" s="812"/>
      <c r="O443" s="813"/>
      <c r="P443" s="809" t="s">
        <v>40</v>
      </c>
      <c r="Q443" s="810"/>
      <c r="R443" s="810"/>
      <c r="S443" s="810"/>
      <c r="T443" s="810"/>
      <c r="U443" s="810"/>
      <c r="V443" s="811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801" t="s">
        <v>160</v>
      </c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1"/>
      <c r="P444" s="801"/>
      <c r="Q444" s="801"/>
      <c r="R444" s="801"/>
      <c r="S444" s="801"/>
      <c r="T444" s="801"/>
      <c r="U444" s="801"/>
      <c r="V444" s="801"/>
      <c r="W444" s="801"/>
      <c r="X444" s="801"/>
      <c r="Y444" s="801"/>
      <c r="Z444" s="801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802">
        <v>4607091384802</v>
      </c>
      <c r="E445" s="802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10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4"/>
      <c r="R445" s="804"/>
      <c r="S445" s="804"/>
      <c r="T445" s="805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712</v>
      </c>
      <c r="B446" s="60" t="s">
        <v>713</v>
      </c>
      <c r="C446" s="34">
        <v>4301031304</v>
      </c>
      <c r="D446" s="802">
        <v>4607091384826</v>
      </c>
      <c r="E446" s="802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10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4"/>
      <c r="R446" s="804"/>
      <c r="S446" s="804"/>
      <c r="T446" s="805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12"/>
      <c r="B447" s="812"/>
      <c r="C447" s="812"/>
      <c r="D447" s="812"/>
      <c r="E447" s="812"/>
      <c r="F447" s="812"/>
      <c r="G447" s="812"/>
      <c r="H447" s="812"/>
      <c r="I447" s="812"/>
      <c r="J447" s="812"/>
      <c r="K447" s="812"/>
      <c r="L447" s="812"/>
      <c r="M447" s="812"/>
      <c r="N447" s="812"/>
      <c r="O447" s="813"/>
      <c r="P447" s="809" t="s">
        <v>40</v>
      </c>
      <c r="Q447" s="810"/>
      <c r="R447" s="810"/>
      <c r="S447" s="810"/>
      <c r="T447" s="810"/>
      <c r="U447" s="810"/>
      <c r="V447" s="811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812"/>
      <c r="B448" s="812"/>
      <c r="C448" s="812"/>
      <c r="D448" s="812"/>
      <c r="E448" s="812"/>
      <c r="F448" s="812"/>
      <c r="G448" s="812"/>
      <c r="H448" s="812"/>
      <c r="I448" s="812"/>
      <c r="J448" s="812"/>
      <c r="K448" s="812"/>
      <c r="L448" s="812"/>
      <c r="M448" s="812"/>
      <c r="N448" s="812"/>
      <c r="O448" s="813"/>
      <c r="P448" s="809" t="s">
        <v>40</v>
      </c>
      <c r="Q448" s="810"/>
      <c r="R448" s="810"/>
      <c r="S448" s="810"/>
      <c r="T448" s="810"/>
      <c r="U448" s="810"/>
      <c r="V448" s="811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801" t="s">
        <v>77</v>
      </c>
      <c r="B449" s="801"/>
      <c r="C449" s="801"/>
      <c r="D449" s="801"/>
      <c r="E449" s="801"/>
      <c r="F449" s="801"/>
      <c r="G449" s="801"/>
      <c r="H449" s="801"/>
      <c r="I449" s="801"/>
      <c r="J449" s="801"/>
      <c r="K449" s="801"/>
      <c r="L449" s="801"/>
      <c r="M449" s="801"/>
      <c r="N449" s="801"/>
      <c r="O449" s="801"/>
      <c r="P449" s="801"/>
      <c r="Q449" s="801"/>
      <c r="R449" s="801"/>
      <c r="S449" s="801"/>
      <c r="T449" s="801"/>
      <c r="U449" s="801"/>
      <c r="V449" s="801"/>
      <c r="W449" s="801"/>
      <c r="X449" s="801"/>
      <c r="Y449" s="801"/>
      <c r="Z449" s="801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802">
        <v>4607091384246</v>
      </c>
      <c r="E450" s="802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10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4"/>
      <c r="R450" s="804"/>
      <c r="S450" s="804"/>
      <c r="T450" s="80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802">
        <v>4680115881976</v>
      </c>
      <c r="E451" s="802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1034" t="s">
        <v>719</v>
      </c>
      <c r="Q451" s="804"/>
      <c r="R451" s="804"/>
      <c r="S451" s="804"/>
      <c r="T451" s="80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4301051297</v>
      </c>
      <c r="D452" s="802">
        <v>4607091384253</v>
      </c>
      <c r="E452" s="802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4"/>
      <c r="R452" s="804"/>
      <c r="S452" s="804"/>
      <c r="T452" s="805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724</v>
      </c>
      <c r="C453" s="34">
        <v>4301051660</v>
      </c>
      <c r="D453" s="802">
        <v>4607091384253</v>
      </c>
      <c r="E453" s="802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10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4"/>
      <c r="R453" s="804"/>
      <c r="S453" s="804"/>
      <c r="T453" s="805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802">
        <v>4680115881969</v>
      </c>
      <c r="E454" s="802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10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4"/>
      <c r="R454" s="804"/>
      <c r="S454" s="804"/>
      <c r="T454" s="805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12"/>
      <c r="B455" s="812"/>
      <c r="C455" s="812"/>
      <c r="D455" s="812"/>
      <c r="E455" s="812"/>
      <c r="F455" s="812"/>
      <c r="G455" s="812"/>
      <c r="H455" s="812"/>
      <c r="I455" s="812"/>
      <c r="J455" s="812"/>
      <c r="K455" s="812"/>
      <c r="L455" s="812"/>
      <c r="M455" s="812"/>
      <c r="N455" s="812"/>
      <c r="O455" s="813"/>
      <c r="P455" s="809" t="s">
        <v>40</v>
      </c>
      <c r="Q455" s="810"/>
      <c r="R455" s="810"/>
      <c r="S455" s="810"/>
      <c r="T455" s="810"/>
      <c r="U455" s="810"/>
      <c r="V455" s="811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812"/>
      <c r="B456" s="812"/>
      <c r="C456" s="812"/>
      <c r="D456" s="812"/>
      <c r="E456" s="812"/>
      <c r="F456" s="812"/>
      <c r="G456" s="812"/>
      <c r="H456" s="812"/>
      <c r="I456" s="812"/>
      <c r="J456" s="812"/>
      <c r="K456" s="812"/>
      <c r="L456" s="812"/>
      <c r="M456" s="812"/>
      <c r="N456" s="812"/>
      <c r="O456" s="813"/>
      <c r="P456" s="809" t="s">
        <v>40</v>
      </c>
      <c r="Q456" s="810"/>
      <c r="R456" s="810"/>
      <c r="S456" s="810"/>
      <c r="T456" s="810"/>
      <c r="U456" s="810"/>
      <c r="V456" s="811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801" t="s">
        <v>189</v>
      </c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1"/>
      <c r="P457" s="801"/>
      <c r="Q457" s="801"/>
      <c r="R457" s="801"/>
      <c r="S457" s="801"/>
      <c r="T457" s="801"/>
      <c r="U457" s="801"/>
      <c r="V457" s="801"/>
      <c r="W457" s="801"/>
      <c r="X457" s="801"/>
      <c r="Y457" s="801"/>
      <c r="Z457" s="801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802">
        <v>4607091389357</v>
      </c>
      <c r="E458" s="802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1038" t="s">
        <v>730</v>
      </c>
      <c r="Q458" s="804"/>
      <c r="R458" s="804"/>
      <c r="S458" s="804"/>
      <c r="T458" s="805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812"/>
      <c r="B459" s="812"/>
      <c r="C459" s="812"/>
      <c r="D459" s="812"/>
      <c r="E459" s="812"/>
      <c r="F459" s="812"/>
      <c r="G459" s="812"/>
      <c r="H459" s="812"/>
      <c r="I459" s="812"/>
      <c r="J459" s="812"/>
      <c r="K459" s="812"/>
      <c r="L459" s="812"/>
      <c r="M459" s="812"/>
      <c r="N459" s="812"/>
      <c r="O459" s="813"/>
      <c r="P459" s="809" t="s">
        <v>40</v>
      </c>
      <c r="Q459" s="810"/>
      <c r="R459" s="810"/>
      <c r="S459" s="810"/>
      <c r="T459" s="810"/>
      <c r="U459" s="810"/>
      <c r="V459" s="811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812"/>
      <c r="B460" s="812"/>
      <c r="C460" s="812"/>
      <c r="D460" s="812"/>
      <c r="E460" s="812"/>
      <c r="F460" s="812"/>
      <c r="G460" s="812"/>
      <c r="H460" s="812"/>
      <c r="I460" s="812"/>
      <c r="J460" s="812"/>
      <c r="K460" s="812"/>
      <c r="L460" s="812"/>
      <c r="M460" s="812"/>
      <c r="N460" s="812"/>
      <c r="O460" s="813"/>
      <c r="P460" s="809" t="s">
        <v>40</v>
      </c>
      <c r="Q460" s="810"/>
      <c r="R460" s="810"/>
      <c r="S460" s="810"/>
      <c r="T460" s="810"/>
      <c r="U460" s="810"/>
      <c r="V460" s="811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99" t="s">
        <v>732</v>
      </c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799"/>
      <c r="P461" s="799"/>
      <c r="Q461" s="799"/>
      <c r="R461" s="799"/>
      <c r="S461" s="799"/>
      <c r="T461" s="799"/>
      <c r="U461" s="799"/>
      <c r="V461" s="799"/>
      <c r="W461" s="799"/>
      <c r="X461" s="799"/>
      <c r="Y461" s="799"/>
      <c r="Z461" s="799"/>
      <c r="AA461" s="52"/>
      <c r="AB461" s="52"/>
      <c r="AC461" s="52"/>
    </row>
    <row r="462" spans="1:68" ht="16.5" customHeight="1" x14ac:dyDescent="0.25">
      <c r="A462" s="800" t="s">
        <v>733</v>
      </c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00"/>
      <c r="P462" s="800"/>
      <c r="Q462" s="800"/>
      <c r="R462" s="800"/>
      <c r="S462" s="800"/>
      <c r="T462" s="800"/>
      <c r="U462" s="800"/>
      <c r="V462" s="800"/>
      <c r="W462" s="800"/>
      <c r="X462" s="800"/>
      <c r="Y462" s="800"/>
      <c r="Z462" s="800"/>
      <c r="AA462" s="62"/>
      <c r="AB462" s="62"/>
      <c r="AC462" s="62"/>
    </row>
    <row r="463" spans="1:68" ht="14.25" customHeight="1" x14ac:dyDescent="0.25">
      <c r="A463" s="801" t="s">
        <v>160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802">
        <v>4680115886100</v>
      </c>
      <c r="E464" s="802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1039" t="s">
        <v>736</v>
      </c>
      <c r="Q464" s="804"/>
      <c r="R464" s="804"/>
      <c r="S464" s="804"/>
      <c r="T464" s="805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802">
        <v>4680115886117</v>
      </c>
      <c r="E465" s="802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1040" t="s">
        <v>740</v>
      </c>
      <c r="Q465" s="804"/>
      <c r="R465" s="804"/>
      <c r="S465" s="804"/>
      <c r="T465" s="80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802">
        <v>4680115886117</v>
      </c>
      <c r="E466" s="802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1041" t="s">
        <v>740</v>
      </c>
      <c r="Q466" s="804"/>
      <c r="R466" s="804"/>
      <c r="S466" s="804"/>
      <c r="T466" s="80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802">
        <v>4680115886124</v>
      </c>
      <c r="E467" s="802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1042" t="s">
        <v>745</v>
      </c>
      <c r="Q467" s="804"/>
      <c r="R467" s="804"/>
      <c r="S467" s="804"/>
      <c r="T467" s="80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802">
        <v>4680115883147</v>
      </c>
      <c r="E468" s="802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10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04"/>
      <c r="R468" s="804"/>
      <c r="S468" s="804"/>
      <c r="T468" s="80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802">
        <v>4680115883147</v>
      </c>
      <c r="E469" s="802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1044" t="s">
        <v>750</v>
      </c>
      <c r="Q469" s="804"/>
      <c r="R469" s="804"/>
      <c r="S469" s="804"/>
      <c r="T469" s="80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802">
        <v>4607091384338</v>
      </c>
      <c r="E470" s="802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10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4"/>
      <c r="R470" s="804"/>
      <c r="S470" s="804"/>
      <c r="T470" s="80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4301031336</v>
      </c>
      <c r="D471" s="802">
        <v>4680115883154</v>
      </c>
      <c r="E471" s="802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10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04"/>
      <c r="R471" s="804"/>
      <c r="S471" s="804"/>
      <c r="T471" s="805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customHeight="1" x14ac:dyDescent="0.25">
      <c r="A472" s="60" t="s">
        <v>753</v>
      </c>
      <c r="B472" s="60" t="s">
        <v>756</v>
      </c>
      <c r="C472" s="34">
        <v>4301031374</v>
      </c>
      <c r="D472" s="802">
        <v>4680115883154</v>
      </c>
      <c r="E472" s="802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1047" t="s">
        <v>757</v>
      </c>
      <c r="Q472" s="804"/>
      <c r="R472" s="804"/>
      <c r="S472" s="804"/>
      <c r="T472" s="805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802">
        <v>4607091389524</v>
      </c>
      <c r="E473" s="802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10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4"/>
      <c r="R473" s="804"/>
      <c r="S473" s="804"/>
      <c r="T473" s="805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802">
        <v>4680115883161</v>
      </c>
      <c r="E474" s="802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04"/>
      <c r="R474" s="804"/>
      <c r="S474" s="804"/>
      <c r="T474" s="805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802">
        <v>4680115883161</v>
      </c>
      <c r="E475" s="802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1050" t="s">
        <v>764</v>
      </c>
      <c r="Q475" s="804"/>
      <c r="R475" s="804"/>
      <c r="S475" s="804"/>
      <c r="T475" s="805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802">
        <v>4607091389531</v>
      </c>
      <c r="E476" s="802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4"/>
      <c r="R476" s="804"/>
      <c r="S476" s="804"/>
      <c r="T476" s="805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802">
        <v>4607091384345</v>
      </c>
      <c r="E477" s="802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105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4"/>
      <c r="R477" s="804"/>
      <c r="S477" s="804"/>
      <c r="T477" s="805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812"/>
      <c r="B478" s="812"/>
      <c r="C478" s="812"/>
      <c r="D478" s="812"/>
      <c r="E478" s="812"/>
      <c r="F478" s="812"/>
      <c r="G478" s="812"/>
      <c r="H478" s="812"/>
      <c r="I478" s="812"/>
      <c r="J478" s="812"/>
      <c r="K478" s="812"/>
      <c r="L478" s="812"/>
      <c r="M478" s="812"/>
      <c r="N478" s="812"/>
      <c r="O478" s="813"/>
      <c r="P478" s="809" t="s">
        <v>40</v>
      </c>
      <c r="Q478" s="810"/>
      <c r="R478" s="810"/>
      <c r="S478" s="810"/>
      <c r="T478" s="810"/>
      <c r="U478" s="810"/>
      <c r="V478" s="811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x14ac:dyDescent="0.2">
      <c r="A479" s="812"/>
      <c r="B479" s="812"/>
      <c r="C479" s="812"/>
      <c r="D479" s="812"/>
      <c r="E479" s="812"/>
      <c r="F479" s="812"/>
      <c r="G479" s="812"/>
      <c r="H479" s="812"/>
      <c r="I479" s="812"/>
      <c r="J479" s="812"/>
      <c r="K479" s="812"/>
      <c r="L479" s="812"/>
      <c r="M479" s="812"/>
      <c r="N479" s="812"/>
      <c r="O479" s="813"/>
      <c r="P479" s="809" t="s">
        <v>40</v>
      </c>
      <c r="Q479" s="810"/>
      <c r="R479" s="810"/>
      <c r="S479" s="810"/>
      <c r="T479" s="810"/>
      <c r="U479" s="810"/>
      <c r="V479" s="811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customHeight="1" x14ac:dyDescent="0.25">
      <c r="A480" s="801" t="s">
        <v>77</v>
      </c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1"/>
      <c r="P480" s="801"/>
      <c r="Q480" s="801"/>
      <c r="R480" s="801"/>
      <c r="S480" s="801"/>
      <c r="T480" s="801"/>
      <c r="U480" s="801"/>
      <c r="V480" s="801"/>
      <c r="W480" s="801"/>
      <c r="X480" s="801"/>
      <c r="Y480" s="801"/>
      <c r="Z480" s="801"/>
      <c r="AA480" s="63"/>
      <c r="AB480" s="63"/>
      <c r="AC480" s="63"/>
    </row>
    <row r="481" spans="1:68" ht="27" customHeight="1" x14ac:dyDescent="0.25">
      <c r="A481" s="60" t="s">
        <v>770</v>
      </c>
      <c r="B481" s="60" t="s">
        <v>771</v>
      </c>
      <c r="C481" s="34">
        <v>4301051284</v>
      </c>
      <c r="D481" s="802">
        <v>4607091384352</v>
      </c>
      <c r="E481" s="802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4"/>
      <c r="R481" s="804"/>
      <c r="S481" s="804"/>
      <c r="T481" s="80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4301051431</v>
      </c>
      <c r="D482" s="802">
        <v>4607091389654</v>
      </c>
      <c r="E482" s="802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4"/>
      <c r="R482" s="804"/>
      <c r="S482" s="804"/>
      <c r="T482" s="805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812"/>
      <c r="B483" s="812"/>
      <c r="C483" s="812"/>
      <c r="D483" s="812"/>
      <c r="E483" s="812"/>
      <c r="F483" s="812"/>
      <c r="G483" s="812"/>
      <c r="H483" s="812"/>
      <c r="I483" s="812"/>
      <c r="J483" s="812"/>
      <c r="K483" s="812"/>
      <c r="L483" s="812"/>
      <c r="M483" s="812"/>
      <c r="N483" s="812"/>
      <c r="O483" s="813"/>
      <c r="P483" s="809" t="s">
        <v>40</v>
      </c>
      <c r="Q483" s="810"/>
      <c r="R483" s="810"/>
      <c r="S483" s="810"/>
      <c r="T483" s="810"/>
      <c r="U483" s="810"/>
      <c r="V483" s="811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x14ac:dyDescent="0.2">
      <c r="A484" s="812"/>
      <c r="B484" s="812"/>
      <c r="C484" s="812"/>
      <c r="D484" s="812"/>
      <c r="E484" s="812"/>
      <c r="F484" s="812"/>
      <c r="G484" s="812"/>
      <c r="H484" s="812"/>
      <c r="I484" s="812"/>
      <c r="J484" s="812"/>
      <c r="K484" s="812"/>
      <c r="L484" s="812"/>
      <c r="M484" s="812"/>
      <c r="N484" s="812"/>
      <c r="O484" s="813"/>
      <c r="P484" s="809" t="s">
        <v>40</v>
      </c>
      <c r="Q484" s="810"/>
      <c r="R484" s="810"/>
      <c r="S484" s="810"/>
      <c r="T484" s="810"/>
      <c r="U484" s="810"/>
      <c r="V484" s="811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customHeight="1" x14ac:dyDescent="0.25">
      <c r="A485" s="800" t="s">
        <v>776</v>
      </c>
      <c r="B485" s="800"/>
      <c r="C485" s="800"/>
      <c r="D485" s="800"/>
      <c r="E485" s="800"/>
      <c r="F485" s="800"/>
      <c r="G485" s="800"/>
      <c r="H485" s="800"/>
      <c r="I485" s="800"/>
      <c r="J485" s="800"/>
      <c r="K485" s="800"/>
      <c r="L485" s="800"/>
      <c r="M485" s="800"/>
      <c r="N485" s="800"/>
      <c r="O485" s="800"/>
      <c r="P485" s="800"/>
      <c r="Q485" s="800"/>
      <c r="R485" s="800"/>
      <c r="S485" s="800"/>
      <c r="T485" s="800"/>
      <c r="U485" s="800"/>
      <c r="V485" s="800"/>
      <c r="W485" s="800"/>
      <c r="X485" s="800"/>
      <c r="Y485" s="800"/>
      <c r="Z485" s="800"/>
      <c r="AA485" s="62"/>
      <c r="AB485" s="62"/>
      <c r="AC485" s="62"/>
    </row>
    <row r="486" spans="1:68" ht="14.25" customHeight="1" x14ac:dyDescent="0.25">
      <c r="A486" s="801" t="s">
        <v>149</v>
      </c>
      <c r="B486" s="801"/>
      <c r="C486" s="801"/>
      <c r="D486" s="801"/>
      <c r="E486" s="801"/>
      <c r="F486" s="801"/>
      <c r="G486" s="801"/>
      <c r="H486" s="801"/>
      <c r="I486" s="801"/>
      <c r="J486" s="801"/>
      <c r="K486" s="801"/>
      <c r="L486" s="801"/>
      <c r="M486" s="801"/>
      <c r="N486" s="801"/>
      <c r="O486" s="801"/>
      <c r="P486" s="801"/>
      <c r="Q486" s="801"/>
      <c r="R486" s="801"/>
      <c r="S486" s="801"/>
      <c r="T486" s="801"/>
      <c r="U486" s="801"/>
      <c r="V486" s="801"/>
      <c r="W486" s="801"/>
      <c r="X486" s="801"/>
      <c r="Y486" s="801"/>
      <c r="Z486" s="801"/>
      <c r="AA486" s="63"/>
      <c r="AB486" s="63"/>
      <c r="AC486" s="63"/>
    </row>
    <row r="487" spans="1:68" ht="27" customHeight="1" x14ac:dyDescent="0.25">
      <c r="A487" s="60" t="s">
        <v>777</v>
      </c>
      <c r="B487" s="60" t="s">
        <v>778</v>
      </c>
      <c r="C487" s="34">
        <v>4301020319</v>
      </c>
      <c r="D487" s="802">
        <v>4680115885240</v>
      </c>
      <c r="E487" s="802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10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4"/>
      <c r="R487" s="804"/>
      <c r="S487" s="804"/>
      <c r="T487" s="805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780</v>
      </c>
      <c r="B488" s="60" t="s">
        <v>781</v>
      </c>
      <c r="C488" s="34">
        <v>4301020315</v>
      </c>
      <c r="D488" s="802">
        <v>4607091389364</v>
      </c>
      <c r="E488" s="802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4"/>
      <c r="R488" s="804"/>
      <c r="S488" s="804"/>
      <c r="T488" s="805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812"/>
      <c r="B489" s="812"/>
      <c r="C489" s="812"/>
      <c r="D489" s="812"/>
      <c r="E489" s="812"/>
      <c r="F489" s="812"/>
      <c r="G489" s="812"/>
      <c r="H489" s="812"/>
      <c r="I489" s="812"/>
      <c r="J489" s="812"/>
      <c r="K489" s="812"/>
      <c r="L489" s="812"/>
      <c r="M489" s="812"/>
      <c r="N489" s="812"/>
      <c r="O489" s="813"/>
      <c r="P489" s="809" t="s">
        <v>40</v>
      </c>
      <c r="Q489" s="810"/>
      <c r="R489" s="810"/>
      <c r="S489" s="810"/>
      <c r="T489" s="810"/>
      <c r="U489" s="810"/>
      <c r="V489" s="811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812"/>
      <c r="B490" s="812"/>
      <c r="C490" s="812"/>
      <c r="D490" s="812"/>
      <c r="E490" s="812"/>
      <c r="F490" s="812"/>
      <c r="G490" s="812"/>
      <c r="H490" s="812"/>
      <c r="I490" s="812"/>
      <c r="J490" s="812"/>
      <c r="K490" s="812"/>
      <c r="L490" s="812"/>
      <c r="M490" s="812"/>
      <c r="N490" s="812"/>
      <c r="O490" s="813"/>
      <c r="P490" s="809" t="s">
        <v>40</v>
      </c>
      <c r="Q490" s="810"/>
      <c r="R490" s="810"/>
      <c r="S490" s="810"/>
      <c r="T490" s="810"/>
      <c r="U490" s="810"/>
      <c r="V490" s="811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801" t="s">
        <v>160</v>
      </c>
      <c r="B491" s="801"/>
      <c r="C491" s="801"/>
      <c r="D491" s="801"/>
      <c r="E491" s="801"/>
      <c r="F491" s="801"/>
      <c r="G491" s="801"/>
      <c r="H491" s="801"/>
      <c r="I491" s="801"/>
      <c r="J491" s="801"/>
      <c r="K491" s="801"/>
      <c r="L491" s="801"/>
      <c r="M491" s="801"/>
      <c r="N491" s="801"/>
      <c r="O491" s="801"/>
      <c r="P491" s="801"/>
      <c r="Q491" s="801"/>
      <c r="R491" s="801"/>
      <c r="S491" s="801"/>
      <c r="T491" s="801"/>
      <c r="U491" s="801"/>
      <c r="V491" s="801"/>
      <c r="W491" s="801"/>
      <c r="X491" s="801"/>
      <c r="Y491" s="801"/>
      <c r="Z491" s="801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802">
        <v>4680115886094</v>
      </c>
      <c r="E492" s="802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1057" t="s">
        <v>785</v>
      </c>
      <c r="Q492" s="804"/>
      <c r="R492" s="804"/>
      <c r="S492" s="804"/>
      <c r="T492" s="805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787</v>
      </c>
      <c r="B493" s="60" t="s">
        <v>788</v>
      </c>
      <c r="C493" s="34">
        <v>4301031363</v>
      </c>
      <c r="D493" s="802">
        <v>4607091389425</v>
      </c>
      <c r="E493" s="80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4"/>
      <c r="R493" s="804"/>
      <c r="S493" s="804"/>
      <c r="T493" s="805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790</v>
      </c>
      <c r="B494" s="60" t="s">
        <v>791</v>
      </c>
      <c r="C494" s="34">
        <v>4301031373</v>
      </c>
      <c r="D494" s="802">
        <v>4680115880771</v>
      </c>
      <c r="E494" s="80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1059" t="s">
        <v>792</v>
      </c>
      <c r="Q494" s="804"/>
      <c r="R494" s="804"/>
      <c r="S494" s="804"/>
      <c r="T494" s="805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4301031359</v>
      </c>
      <c r="D495" s="802">
        <v>4607091389500</v>
      </c>
      <c r="E495" s="80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10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4"/>
      <c r="R495" s="804"/>
      <c r="S495" s="804"/>
      <c r="T495" s="805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812"/>
      <c r="B496" s="812"/>
      <c r="C496" s="812"/>
      <c r="D496" s="812"/>
      <c r="E496" s="812"/>
      <c r="F496" s="812"/>
      <c r="G496" s="812"/>
      <c r="H496" s="812"/>
      <c r="I496" s="812"/>
      <c r="J496" s="812"/>
      <c r="K496" s="812"/>
      <c r="L496" s="812"/>
      <c r="M496" s="812"/>
      <c r="N496" s="812"/>
      <c r="O496" s="813"/>
      <c r="P496" s="809" t="s">
        <v>40</v>
      </c>
      <c r="Q496" s="810"/>
      <c r="R496" s="810"/>
      <c r="S496" s="810"/>
      <c r="T496" s="810"/>
      <c r="U496" s="810"/>
      <c r="V496" s="811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812"/>
      <c r="B497" s="812"/>
      <c r="C497" s="812"/>
      <c r="D497" s="812"/>
      <c r="E497" s="812"/>
      <c r="F497" s="812"/>
      <c r="G497" s="812"/>
      <c r="H497" s="812"/>
      <c r="I497" s="812"/>
      <c r="J497" s="812"/>
      <c r="K497" s="812"/>
      <c r="L497" s="812"/>
      <c r="M497" s="812"/>
      <c r="N497" s="812"/>
      <c r="O497" s="813"/>
      <c r="P497" s="809" t="s">
        <v>40</v>
      </c>
      <c r="Q497" s="810"/>
      <c r="R497" s="810"/>
      <c r="S497" s="810"/>
      <c r="T497" s="810"/>
      <c r="U497" s="810"/>
      <c r="V497" s="811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customHeight="1" x14ac:dyDescent="0.25">
      <c r="A498" s="800" t="s">
        <v>796</v>
      </c>
      <c r="B498" s="800"/>
      <c r="C498" s="800"/>
      <c r="D498" s="800"/>
      <c r="E498" s="800"/>
      <c r="F498" s="800"/>
      <c r="G498" s="800"/>
      <c r="H498" s="800"/>
      <c r="I498" s="800"/>
      <c r="J498" s="800"/>
      <c r="K498" s="800"/>
      <c r="L498" s="800"/>
      <c r="M498" s="800"/>
      <c r="N498" s="800"/>
      <c r="O498" s="800"/>
      <c r="P498" s="800"/>
      <c r="Q498" s="800"/>
      <c r="R498" s="800"/>
      <c r="S498" s="800"/>
      <c r="T498" s="800"/>
      <c r="U498" s="800"/>
      <c r="V498" s="800"/>
      <c r="W498" s="800"/>
      <c r="X498" s="800"/>
      <c r="Y498" s="800"/>
      <c r="Z498" s="800"/>
      <c r="AA498" s="62"/>
      <c r="AB498" s="62"/>
      <c r="AC498" s="62"/>
    </row>
    <row r="499" spans="1:68" ht="14.25" customHeight="1" x14ac:dyDescent="0.25">
      <c r="A499" s="801" t="s">
        <v>160</v>
      </c>
      <c r="B499" s="801"/>
      <c r="C499" s="801"/>
      <c r="D499" s="801"/>
      <c r="E499" s="801"/>
      <c r="F499" s="801"/>
      <c r="G499" s="801"/>
      <c r="H499" s="801"/>
      <c r="I499" s="801"/>
      <c r="J499" s="801"/>
      <c r="K499" s="801"/>
      <c r="L499" s="801"/>
      <c r="M499" s="801"/>
      <c r="N499" s="801"/>
      <c r="O499" s="801"/>
      <c r="P499" s="801"/>
      <c r="Q499" s="801"/>
      <c r="R499" s="801"/>
      <c r="S499" s="801"/>
      <c r="T499" s="801"/>
      <c r="U499" s="801"/>
      <c r="V499" s="801"/>
      <c r="W499" s="801"/>
      <c r="X499" s="801"/>
      <c r="Y499" s="801"/>
      <c r="Z499" s="801"/>
      <c r="AA499" s="63"/>
      <c r="AB499" s="63"/>
      <c r="AC499" s="63"/>
    </row>
    <row r="500" spans="1:68" ht="27" customHeight="1" x14ac:dyDescent="0.25">
      <c r="A500" s="60" t="s">
        <v>797</v>
      </c>
      <c r="B500" s="60" t="s">
        <v>798</v>
      </c>
      <c r="C500" s="34">
        <v>4301031294</v>
      </c>
      <c r="D500" s="802">
        <v>4680115885189</v>
      </c>
      <c r="E500" s="802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4"/>
      <c r="R500" s="804"/>
      <c r="S500" s="804"/>
      <c r="T500" s="805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800</v>
      </c>
      <c r="B501" s="60" t="s">
        <v>801</v>
      </c>
      <c r="C501" s="34">
        <v>4301031347</v>
      </c>
      <c r="D501" s="802">
        <v>4680115885110</v>
      </c>
      <c r="E501" s="802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1062" t="s">
        <v>802</v>
      </c>
      <c r="Q501" s="804"/>
      <c r="R501" s="804"/>
      <c r="S501" s="804"/>
      <c r="T501" s="805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812"/>
      <c r="B502" s="812"/>
      <c r="C502" s="812"/>
      <c r="D502" s="812"/>
      <c r="E502" s="812"/>
      <c r="F502" s="812"/>
      <c r="G502" s="812"/>
      <c r="H502" s="812"/>
      <c r="I502" s="812"/>
      <c r="J502" s="812"/>
      <c r="K502" s="812"/>
      <c r="L502" s="812"/>
      <c r="M502" s="812"/>
      <c r="N502" s="812"/>
      <c r="O502" s="813"/>
      <c r="P502" s="809" t="s">
        <v>40</v>
      </c>
      <c r="Q502" s="810"/>
      <c r="R502" s="810"/>
      <c r="S502" s="810"/>
      <c r="T502" s="810"/>
      <c r="U502" s="810"/>
      <c r="V502" s="811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812"/>
      <c r="B503" s="812"/>
      <c r="C503" s="812"/>
      <c r="D503" s="812"/>
      <c r="E503" s="812"/>
      <c r="F503" s="812"/>
      <c r="G503" s="812"/>
      <c r="H503" s="812"/>
      <c r="I503" s="812"/>
      <c r="J503" s="812"/>
      <c r="K503" s="812"/>
      <c r="L503" s="812"/>
      <c r="M503" s="812"/>
      <c r="N503" s="812"/>
      <c r="O503" s="813"/>
      <c r="P503" s="809" t="s">
        <v>40</v>
      </c>
      <c r="Q503" s="810"/>
      <c r="R503" s="810"/>
      <c r="S503" s="810"/>
      <c r="T503" s="810"/>
      <c r="U503" s="810"/>
      <c r="V503" s="811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800" t="s">
        <v>804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62"/>
      <c r="AB504" s="62"/>
      <c r="AC504" s="62"/>
    </row>
    <row r="505" spans="1:68" ht="14.25" customHeight="1" x14ac:dyDescent="0.25">
      <c r="A505" s="801" t="s">
        <v>160</v>
      </c>
      <c r="B505" s="801"/>
      <c r="C505" s="801"/>
      <c r="D505" s="801"/>
      <c r="E505" s="801"/>
      <c r="F505" s="801"/>
      <c r="G505" s="801"/>
      <c r="H505" s="801"/>
      <c r="I505" s="801"/>
      <c r="J505" s="801"/>
      <c r="K505" s="801"/>
      <c r="L505" s="801"/>
      <c r="M505" s="801"/>
      <c r="N505" s="801"/>
      <c r="O505" s="801"/>
      <c r="P505" s="801"/>
      <c r="Q505" s="801"/>
      <c r="R505" s="801"/>
      <c r="S505" s="801"/>
      <c r="T505" s="801"/>
      <c r="U505" s="801"/>
      <c r="V505" s="801"/>
      <c r="W505" s="801"/>
      <c r="X505" s="801"/>
      <c r="Y505" s="801"/>
      <c r="Z505" s="801"/>
      <c r="AA505" s="63"/>
      <c r="AB505" s="63"/>
      <c r="AC505" s="63"/>
    </row>
    <row r="506" spans="1:68" ht="27" customHeight="1" x14ac:dyDescent="0.25">
      <c r="A506" s="60" t="s">
        <v>805</v>
      </c>
      <c r="B506" s="60" t="s">
        <v>806</v>
      </c>
      <c r="C506" s="34">
        <v>4301031261</v>
      </c>
      <c r="D506" s="802">
        <v>4680115885103</v>
      </c>
      <c r="E506" s="802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10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4"/>
      <c r="R506" s="804"/>
      <c r="S506" s="804"/>
      <c r="T506" s="80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812"/>
      <c r="B507" s="812"/>
      <c r="C507" s="812"/>
      <c r="D507" s="812"/>
      <c r="E507" s="812"/>
      <c r="F507" s="812"/>
      <c r="G507" s="812"/>
      <c r="H507" s="812"/>
      <c r="I507" s="812"/>
      <c r="J507" s="812"/>
      <c r="K507" s="812"/>
      <c r="L507" s="812"/>
      <c r="M507" s="812"/>
      <c r="N507" s="812"/>
      <c r="O507" s="813"/>
      <c r="P507" s="809" t="s">
        <v>40</v>
      </c>
      <c r="Q507" s="810"/>
      <c r="R507" s="810"/>
      <c r="S507" s="810"/>
      <c r="T507" s="810"/>
      <c r="U507" s="810"/>
      <c r="V507" s="811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812"/>
      <c r="B508" s="812"/>
      <c r="C508" s="812"/>
      <c r="D508" s="812"/>
      <c r="E508" s="812"/>
      <c r="F508" s="812"/>
      <c r="G508" s="812"/>
      <c r="H508" s="812"/>
      <c r="I508" s="812"/>
      <c r="J508" s="812"/>
      <c r="K508" s="812"/>
      <c r="L508" s="812"/>
      <c r="M508" s="812"/>
      <c r="N508" s="812"/>
      <c r="O508" s="813"/>
      <c r="P508" s="809" t="s">
        <v>40</v>
      </c>
      <c r="Q508" s="810"/>
      <c r="R508" s="810"/>
      <c r="S508" s="810"/>
      <c r="T508" s="810"/>
      <c r="U508" s="810"/>
      <c r="V508" s="811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801" t="s">
        <v>189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63"/>
      <c r="AB509" s="63"/>
      <c r="AC509" s="63"/>
    </row>
    <row r="510" spans="1:68" ht="27" customHeight="1" x14ac:dyDescent="0.25">
      <c r="A510" s="60" t="s">
        <v>808</v>
      </c>
      <c r="B510" s="60" t="s">
        <v>809</v>
      </c>
      <c r="C510" s="34">
        <v>4301060412</v>
      </c>
      <c r="D510" s="802">
        <v>4680115885509</v>
      </c>
      <c r="E510" s="802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106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4"/>
      <c r="R510" s="804"/>
      <c r="S510" s="804"/>
      <c r="T510" s="805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812"/>
      <c r="B511" s="812"/>
      <c r="C511" s="812"/>
      <c r="D511" s="812"/>
      <c r="E511" s="812"/>
      <c r="F511" s="812"/>
      <c r="G511" s="812"/>
      <c r="H511" s="812"/>
      <c r="I511" s="812"/>
      <c r="J511" s="812"/>
      <c r="K511" s="812"/>
      <c r="L511" s="812"/>
      <c r="M511" s="812"/>
      <c r="N511" s="812"/>
      <c r="O511" s="813"/>
      <c r="P511" s="809" t="s">
        <v>40</v>
      </c>
      <c r="Q511" s="810"/>
      <c r="R511" s="810"/>
      <c r="S511" s="810"/>
      <c r="T511" s="810"/>
      <c r="U511" s="810"/>
      <c r="V511" s="811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812"/>
      <c r="B512" s="812"/>
      <c r="C512" s="812"/>
      <c r="D512" s="812"/>
      <c r="E512" s="812"/>
      <c r="F512" s="812"/>
      <c r="G512" s="812"/>
      <c r="H512" s="812"/>
      <c r="I512" s="812"/>
      <c r="J512" s="812"/>
      <c r="K512" s="812"/>
      <c r="L512" s="812"/>
      <c r="M512" s="812"/>
      <c r="N512" s="812"/>
      <c r="O512" s="813"/>
      <c r="P512" s="809" t="s">
        <v>40</v>
      </c>
      <c r="Q512" s="810"/>
      <c r="R512" s="810"/>
      <c r="S512" s="810"/>
      <c r="T512" s="810"/>
      <c r="U512" s="810"/>
      <c r="V512" s="811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customHeight="1" x14ac:dyDescent="0.2">
      <c r="A513" s="799" t="s">
        <v>811</v>
      </c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799"/>
      <c r="P513" s="799"/>
      <c r="Q513" s="799"/>
      <c r="R513" s="799"/>
      <c r="S513" s="799"/>
      <c r="T513" s="799"/>
      <c r="U513" s="799"/>
      <c r="V513" s="799"/>
      <c r="W513" s="799"/>
      <c r="X513" s="799"/>
      <c r="Y513" s="799"/>
      <c r="Z513" s="799"/>
      <c r="AA513" s="52"/>
      <c r="AB513" s="52"/>
      <c r="AC513" s="52"/>
    </row>
    <row r="514" spans="1:68" ht="16.5" customHeight="1" x14ac:dyDescent="0.25">
      <c r="A514" s="800" t="s">
        <v>811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62"/>
      <c r="AB514" s="62"/>
      <c r="AC514" s="62"/>
    </row>
    <row r="515" spans="1:68" ht="14.25" customHeight="1" x14ac:dyDescent="0.25">
      <c r="A515" s="801" t="s">
        <v>100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63"/>
      <c r="AB515" s="63"/>
      <c r="AC515" s="63"/>
    </row>
    <row r="516" spans="1:68" ht="16.5" customHeight="1" x14ac:dyDescent="0.25">
      <c r="A516" s="60" t="s">
        <v>812</v>
      </c>
      <c r="B516" s="60" t="s">
        <v>813</v>
      </c>
      <c r="C516" s="34">
        <v>4301011795</v>
      </c>
      <c r="D516" s="802">
        <v>4607091389067</v>
      </c>
      <c r="E516" s="802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10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4"/>
      <c r="R516" s="804"/>
      <c r="S516" s="804"/>
      <c r="T516" s="80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customHeight="1" x14ac:dyDescent="0.25">
      <c r="A517" s="60" t="s">
        <v>815</v>
      </c>
      <c r="B517" s="60" t="s">
        <v>816</v>
      </c>
      <c r="C517" s="34">
        <v>4301011961</v>
      </c>
      <c r="D517" s="802">
        <v>4680115885271</v>
      </c>
      <c r="E517" s="802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10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4"/>
      <c r="R517" s="804"/>
      <c r="S517" s="804"/>
      <c r="T517" s="80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802">
        <v>4680115885226</v>
      </c>
      <c r="E518" s="802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10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4"/>
      <c r="R518" s="804"/>
      <c r="S518" s="804"/>
      <c r="T518" s="805"/>
      <c r="U518" s="37" t="s">
        <v>45</v>
      </c>
      <c r="V518" s="37" t="s">
        <v>45</v>
      </c>
      <c r="W518" s="38" t="s">
        <v>0</v>
      </c>
      <c r="X518" s="56">
        <v>550</v>
      </c>
      <c r="Y518" s="53">
        <f t="shared" si="73"/>
        <v>554.4</v>
      </c>
      <c r="Z518" s="39">
        <f t="shared" si="74"/>
        <v>1.2558</v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587.5</v>
      </c>
      <c r="BN518" s="75">
        <f t="shared" si="76"/>
        <v>592.19999999999993</v>
      </c>
      <c r="BO518" s="75">
        <f t="shared" si="77"/>
        <v>1.0016025641025641</v>
      </c>
      <c r="BP518" s="75">
        <f t="shared" si="78"/>
        <v>1.0096153846153846</v>
      </c>
    </row>
    <row r="519" spans="1:68" ht="16.5" customHeight="1" x14ac:dyDescent="0.25">
      <c r="A519" s="60" t="s">
        <v>821</v>
      </c>
      <c r="B519" s="60" t="s">
        <v>822</v>
      </c>
      <c r="C519" s="34">
        <v>4301011774</v>
      </c>
      <c r="D519" s="802">
        <v>4680115884502</v>
      </c>
      <c r="E519" s="802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10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4"/>
      <c r="R519" s="804"/>
      <c r="S519" s="804"/>
      <c r="T519" s="80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802">
        <v>4607091389104</v>
      </c>
      <c r="E520" s="802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4"/>
      <c r="R520" s="804"/>
      <c r="S520" s="804"/>
      <c r="T520" s="805"/>
      <c r="U520" s="37" t="s">
        <v>45</v>
      </c>
      <c r="V520" s="37" t="s">
        <v>45</v>
      </c>
      <c r="W520" s="38" t="s">
        <v>0</v>
      </c>
      <c r="X520" s="56">
        <v>300</v>
      </c>
      <c r="Y520" s="53">
        <f t="shared" si="73"/>
        <v>300.96000000000004</v>
      </c>
      <c r="Z520" s="39">
        <f t="shared" si="74"/>
        <v>0.68171999999999999</v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320.45454545454544</v>
      </c>
      <c r="BN520" s="75">
        <f t="shared" si="76"/>
        <v>321.48</v>
      </c>
      <c r="BO520" s="75">
        <f t="shared" si="77"/>
        <v>0.54632867132867136</v>
      </c>
      <c r="BP520" s="75">
        <f t="shared" si="78"/>
        <v>0.54807692307692313</v>
      </c>
    </row>
    <row r="521" spans="1:68" ht="16.5" customHeight="1" x14ac:dyDescent="0.25">
      <c r="A521" s="60" t="s">
        <v>827</v>
      </c>
      <c r="B521" s="60" t="s">
        <v>828</v>
      </c>
      <c r="C521" s="34">
        <v>4301011799</v>
      </c>
      <c r="D521" s="802">
        <v>4680115884519</v>
      </c>
      <c r="E521" s="802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4"/>
      <c r="R521" s="804"/>
      <c r="S521" s="804"/>
      <c r="T521" s="80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4301012125</v>
      </c>
      <c r="D522" s="802">
        <v>4680115886391</v>
      </c>
      <c r="E522" s="802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1071" t="s">
        <v>832</v>
      </c>
      <c r="Q522" s="804"/>
      <c r="R522" s="804"/>
      <c r="S522" s="804"/>
      <c r="T522" s="80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customHeight="1" x14ac:dyDescent="0.25">
      <c r="A523" s="60" t="s">
        <v>833</v>
      </c>
      <c r="B523" s="60" t="s">
        <v>834</v>
      </c>
      <c r="C523" s="34">
        <v>4301011778</v>
      </c>
      <c r="D523" s="802">
        <v>4680115880603</v>
      </c>
      <c r="E523" s="802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10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804"/>
      <c r="R523" s="804"/>
      <c r="S523" s="804"/>
      <c r="T523" s="805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customHeight="1" x14ac:dyDescent="0.25">
      <c r="A524" s="60" t="s">
        <v>833</v>
      </c>
      <c r="B524" s="60" t="s">
        <v>835</v>
      </c>
      <c r="C524" s="34">
        <v>4301012035</v>
      </c>
      <c r="D524" s="802">
        <v>4680115880603</v>
      </c>
      <c r="E524" s="802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804"/>
      <c r="R524" s="804"/>
      <c r="S524" s="804"/>
      <c r="T524" s="805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4301012036</v>
      </c>
      <c r="D525" s="802">
        <v>4680115882782</v>
      </c>
      <c r="E525" s="802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10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4"/>
      <c r="R525" s="804"/>
      <c r="S525" s="804"/>
      <c r="T525" s="805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customHeight="1" x14ac:dyDescent="0.25">
      <c r="A526" s="60" t="s">
        <v>838</v>
      </c>
      <c r="B526" s="60" t="s">
        <v>839</v>
      </c>
      <c r="C526" s="34">
        <v>4301012055</v>
      </c>
      <c r="D526" s="802">
        <v>4680115886469</v>
      </c>
      <c r="E526" s="802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1075" t="s">
        <v>840</v>
      </c>
      <c r="Q526" s="804"/>
      <c r="R526" s="804"/>
      <c r="S526" s="804"/>
      <c r="T526" s="805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customHeight="1" x14ac:dyDescent="0.25">
      <c r="A527" s="60" t="s">
        <v>841</v>
      </c>
      <c r="B527" s="60" t="s">
        <v>842</v>
      </c>
      <c r="C527" s="34">
        <v>4301012050</v>
      </c>
      <c r="D527" s="802">
        <v>4680115885479</v>
      </c>
      <c r="E527" s="802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1076" t="s">
        <v>843</v>
      </c>
      <c r="Q527" s="804"/>
      <c r="R527" s="804"/>
      <c r="S527" s="804"/>
      <c r="T527" s="805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customHeight="1" x14ac:dyDescent="0.25">
      <c r="A528" s="60" t="s">
        <v>845</v>
      </c>
      <c r="B528" s="60" t="s">
        <v>846</v>
      </c>
      <c r="C528" s="34">
        <v>4301011784</v>
      </c>
      <c r="D528" s="802">
        <v>4607091389982</v>
      </c>
      <c r="E528" s="802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10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4"/>
      <c r="R528" s="804"/>
      <c r="S528" s="804"/>
      <c r="T528" s="805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customHeight="1" x14ac:dyDescent="0.25">
      <c r="A529" s="60" t="s">
        <v>845</v>
      </c>
      <c r="B529" s="60" t="s">
        <v>847</v>
      </c>
      <c r="C529" s="34">
        <v>4301012034</v>
      </c>
      <c r="D529" s="802">
        <v>4607091389982</v>
      </c>
      <c r="E529" s="802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10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4"/>
      <c r="R529" s="804"/>
      <c r="S529" s="804"/>
      <c r="T529" s="805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customHeight="1" x14ac:dyDescent="0.25">
      <c r="A530" s="60" t="s">
        <v>848</v>
      </c>
      <c r="B530" s="60" t="s">
        <v>849</v>
      </c>
      <c r="C530" s="34">
        <v>4301012057</v>
      </c>
      <c r="D530" s="802">
        <v>4680115886483</v>
      </c>
      <c r="E530" s="802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1079" t="s">
        <v>850</v>
      </c>
      <c r="Q530" s="804"/>
      <c r="R530" s="804"/>
      <c r="S530" s="804"/>
      <c r="T530" s="805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customHeight="1" x14ac:dyDescent="0.25">
      <c r="A531" s="60" t="s">
        <v>851</v>
      </c>
      <c r="B531" s="60" t="s">
        <v>852</v>
      </c>
      <c r="C531" s="34">
        <v>4301012058</v>
      </c>
      <c r="D531" s="802">
        <v>4680115886490</v>
      </c>
      <c r="E531" s="802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108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4"/>
      <c r="R531" s="804"/>
      <c r="S531" s="804"/>
      <c r="T531" s="805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812"/>
      <c r="B532" s="812"/>
      <c r="C532" s="812"/>
      <c r="D532" s="812"/>
      <c r="E532" s="812"/>
      <c r="F532" s="812"/>
      <c r="G532" s="812"/>
      <c r="H532" s="812"/>
      <c r="I532" s="812"/>
      <c r="J532" s="812"/>
      <c r="K532" s="812"/>
      <c r="L532" s="812"/>
      <c r="M532" s="812"/>
      <c r="N532" s="812"/>
      <c r="O532" s="813"/>
      <c r="P532" s="809" t="s">
        <v>40</v>
      </c>
      <c r="Q532" s="810"/>
      <c r="R532" s="810"/>
      <c r="S532" s="810"/>
      <c r="T532" s="810"/>
      <c r="U532" s="810"/>
      <c r="V532" s="811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160.98484848484847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162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1.9375200000000001</v>
      </c>
      <c r="AA532" s="64"/>
      <c r="AB532" s="64"/>
      <c r="AC532" s="64"/>
    </row>
    <row r="533" spans="1:68" x14ac:dyDescent="0.2">
      <c r="A533" s="812"/>
      <c r="B533" s="812"/>
      <c r="C533" s="812"/>
      <c r="D533" s="812"/>
      <c r="E533" s="812"/>
      <c r="F533" s="812"/>
      <c r="G533" s="812"/>
      <c r="H533" s="812"/>
      <c r="I533" s="812"/>
      <c r="J533" s="812"/>
      <c r="K533" s="812"/>
      <c r="L533" s="812"/>
      <c r="M533" s="812"/>
      <c r="N533" s="812"/>
      <c r="O533" s="813"/>
      <c r="P533" s="809" t="s">
        <v>40</v>
      </c>
      <c r="Q533" s="810"/>
      <c r="R533" s="810"/>
      <c r="S533" s="810"/>
      <c r="T533" s="810"/>
      <c r="U533" s="810"/>
      <c r="V533" s="811"/>
      <c r="W533" s="40" t="s">
        <v>0</v>
      </c>
      <c r="X533" s="41">
        <f>IFERROR(SUM(X516:X531),"0")</f>
        <v>850</v>
      </c>
      <c r="Y533" s="41">
        <f>IFERROR(SUM(Y516:Y531),"0")</f>
        <v>855.36</v>
      </c>
      <c r="Z533" s="40"/>
      <c r="AA533" s="64"/>
      <c r="AB533" s="64"/>
      <c r="AC533" s="64"/>
    </row>
    <row r="534" spans="1:68" ht="14.25" customHeight="1" x14ac:dyDescent="0.25">
      <c r="A534" s="801" t="s">
        <v>149</v>
      </c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1"/>
      <c r="P534" s="801"/>
      <c r="Q534" s="801"/>
      <c r="R534" s="801"/>
      <c r="S534" s="801"/>
      <c r="T534" s="801"/>
      <c r="U534" s="801"/>
      <c r="V534" s="801"/>
      <c r="W534" s="801"/>
      <c r="X534" s="801"/>
      <c r="Y534" s="801"/>
      <c r="Z534" s="801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802">
        <v>4607091388930</v>
      </c>
      <c r="E535" s="802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4"/>
      <c r="R535" s="804"/>
      <c r="S535" s="804"/>
      <c r="T535" s="805"/>
      <c r="U535" s="37" t="s">
        <v>45</v>
      </c>
      <c r="V535" s="37" t="s">
        <v>45</v>
      </c>
      <c r="W535" s="38" t="s">
        <v>0</v>
      </c>
      <c r="X535" s="56">
        <v>550</v>
      </c>
      <c r="Y535" s="53">
        <f>IFERROR(IF(X535="",0,CEILING((X535/$H535),1)*$H535),"")</f>
        <v>554.4</v>
      </c>
      <c r="Z535" s="39">
        <f>IFERROR(IF(Y535=0,"",ROUNDUP(Y535/H535,0)*0.01196),"")</f>
        <v>1.2558</v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587.5</v>
      </c>
      <c r="BN535" s="75">
        <f>IFERROR(Y535*I535/H535,"0")</f>
        <v>592.19999999999993</v>
      </c>
      <c r="BO535" s="75">
        <f>IFERROR(1/J535*(X535/H535),"0")</f>
        <v>1.0016025641025641</v>
      </c>
      <c r="BP535" s="75">
        <f>IFERROR(1/J535*(Y535/H535),"0")</f>
        <v>1.0096153846153846</v>
      </c>
    </row>
    <row r="536" spans="1:68" ht="16.5" customHeight="1" x14ac:dyDescent="0.25">
      <c r="A536" s="60" t="s">
        <v>853</v>
      </c>
      <c r="B536" s="60" t="s">
        <v>856</v>
      </c>
      <c r="C536" s="34">
        <v>4301020334</v>
      </c>
      <c r="D536" s="802">
        <v>4607091388930</v>
      </c>
      <c r="E536" s="802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1082" t="s">
        <v>857</v>
      </c>
      <c r="Q536" s="804"/>
      <c r="R536" s="804"/>
      <c r="S536" s="804"/>
      <c r="T536" s="805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customHeight="1" x14ac:dyDescent="0.25">
      <c r="A537" s="60" t="s">
        <v>859</v>
      </c>
      <c r="B537" s="60" t="s">
        <v>860</v>
      </c>
      <c r="C537" s="34">
        <v>4301020384</v>
      </c>
      <c r="D537" s="802">
        <v>4680115886407</v>
      </c>
      <c r="E537" s="802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1083" t="s">
        <v>861</v>
      </c>
      <c r="Q537" s="804"/>
      <c r="R537" s="804"/>
      <c r="S537" s="804"/>
      <c r="T537" s="805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customHeight="1" x14ac:dyDescent="0.25">
      <c r="A538" s="60" t="s">
        <v>862</v>
      </c>
      <c r="B538" s="60" t="s">
        <v>863</v>
      </c>
      <c r="C538" s="34">
        <v>4301020385</v>
      </c>
      <c r="D538" s="802">
        <v>4680115880054</v>
      </c>
      <c r="E538" s="802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1084" t="s">
        <v>864</v>
      </c>
      <c r="Q538" s="804"/>
      <c r="R538" s="804"/>
      <c r="S538" s="804"/>
      <c r="T538" s="805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812"/>
      <c r="B539" s="812"/>
      <c r="C539" s="812"/>
      <c r="D539" s="812"/>
      <c r="E539" s="812"/>
      <c r="F539" s="812"/>
      <c r="G539" s="812"/>
      <c r="H539" s="812"/>
      <c r="I539" s="812"/>
      <c r="J539" s="812"/>
      <c r="K539" s="812"/>
      <c r="L539" s="812"/>
      <c r="M539" s="812"/>
      <c r="N539" s="812"/>
      <c r="O539" s="813"/>
      <c r="P539" s="809" t="s">
        <v>40</v>
      </c>
      <c r="Q539" s="810"/>
      <c r="R539" s="810"/>
      <c r="S539" s="810"/>
      <c r="T539" s="810"/>
      <c r="U539" s="810"/>
      <c r="V539" s="811"/>
      <c r="W539" s="40" t="s">
        <v>39</v>
      </c>
      <c r="X539" s="41">
        <f>IFERROR(X535/H535,"0")+IFERROR(X536/H536,"0")+IFERROR(X537/H537,"0")+IFERROR(X538/H538,"0")</f>
        <v>104.16666666666666</v>
      </c>
      <c r="Y539" s="41">
        <f>IFERROR(Y535/H535,"0")+IFERROR(Y536/H536,"0")+IFERROR(Y537/H537,"0")+IFERROR(Y538/H538,"0")</f>
        <v>104.99999999999999</v>
      </c>
      <c r="Z539" s="41">
        <f>IFERROR(IF(Z535="",0,Z535),"0")+IFERROR(IF(Z536="",0,Z536),"0")+IFERROR(IF(Z537="",0,Z537),"0")+IFERROR(IF(Z538="",0,Z538),"0")</f>
        <v>1.2558</v>
      </c>
      <c r="AA539" s="64"/>
      <c r="AB539" s="64"/>
      <c r="AC539" s="64"/>
    </row>
    <row r="540" spans="1:68" x14ac:dyDescent="0.2">
      <c r="A540" s="812"/>
      <c r="B540" s="812"/>
      <c r="C540" s="812"/>
      <c r="D540" s="812"/>
      <c r="E540" s="812"/>
      <c r="F540" s="812"/>
      <c r="G540" s="812"/>
      <c r="H540" s="812"/>
      <c r="I540" s="812"/>
      <c r="J540" s="812"/>
      <c r="K540" s="812"/>
      <c r="L540" s="812"/>
      <c r="M540" s="812"/>
      <c r="N540" s="812"/>
      <c r="O540" s="813"/>
      <c r="P540" s="809" t="s">
        <v>40</v>
      </c>
      <c r="Q540" s="810"/>
      <c r="R540" s="810"/>
      <c r="S540" s="810"/>
      <c r="T540" s="810"/>
      <c r="U540" s="810"/>
      <c r="V540" s="811"/>
      <c r="W540" s="40" t="s">
        <v>0</v>
      </c>
      <c r="X540" s="41">
        <f>IFERROR(SUM(X535:X538),"0")</f>
        <v>550</v>
      </c>
      <c r="Y540" s="41">
        <f>IFERROR(SUM(Y535:Y538),"0")</f>
        <v>554.4</v>
      </c>
      <c r="Z540" s="40"/>
      <c r="AA540" s="64"/>
      <c r="AB540" s="64"/>
      <c r="AC540" s="64"/>
    </row>
    <row r="541" spans="1:68" ht="14.25" customHeight="1" x14ac:dyDescent="0.25">
      <c r="A541" s="801" t="s">
        <v>160</v>
      </c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1"/>
      <c r="P541" s="801"/>
      <c r="Q541" s="801"/>
      <c r="R541" s="801"/>
      <c r="S541" s="801"/>
      <c r="T541" s="801"/>
      <c r="U541" s="801"/>
      <c r="V541" s="801"/>
      <c r="W541" s="801"/>
      <c r="X541" s="801"/>
      <c r="Y541" s="801"/>
      <c r="Z541" s="801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802">
        <v>4680115883116</v>
      </c>
      <c r="E542" s="802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1085" t="s">
        <v>867</v>
      </c>
      <c r="Q542" s="804"/>
      <c r="R542" s="804"/>
      <c r="S542" s="804"/>
      <c r="T542" s="80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802">
        <v>4680115883093</v>
      </c>
      <c r="E543" s="802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1086" t="s">
        <v>871</v>
      </c>
      <c r="Q543" s="804"/>
      <c r="R543" s="804"/>
      <c r="S543" s="804"/>
      <c r="T543" s="80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802">
        <v>4680115883109</v>
      </c>
      <c r="E544" s="802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1087" t="s">
        <v>875</v>
      </c>
      <c r="Q544" s="804"/>
      <c r="R544" s="804"/>
      <c r="S544" s="804"/>
      <c r="T544" s="805"/>
      <c r="U544" s="37" t="s">
        <v>45</v>
      </c>
      <c r="V544" s="37" t="s">
        <v>45</v>
      </c>
      <c r="W544" s="38" t="s">
        <v>0</v>
      </c>
      <c r="X544" s="56">
        <v>200</v>
      </c>
      <c r="Y544" s="53">
        <f t="shared" si="79"/>
        <v>200.64000000000001</v>
      </c>
      <c r="Z544" s="39">
        <f>IFERROR(IF(Y544=0,"",ROUNDUP(Y544/H544,0)*0.01196),"")</f>
        <v>0.45448</v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213.63636363636363</v>
      </c>
      <c r="BN544" s="75">
        <f t="shared" si="81"/>
        <v>214.32</v>
      </c>
      <c r="BO544" s="75">
        <f t="shared" si="82"/>
        <v>0.36421911421911418</v>
      </c>
      <c r="BP544" s="75">
        <f t="shared" si="83"/>
        <v>0.36538461538461542</v>
      </c>
    </row>
    <row r="545" spans="1:68" ht="27" customHeight="1" x14ac:dyDescent="0.25">
      <c r="A545" s="60" t="s">
        <v>877</v>
      </c>
      <c r="B545" s="60" t="s">
        <v>878</v>
      </c>
      <c r="C545" s="34">
        <v>4301031409</v>
      </c>
      <c r="D545" s="802">
        <v>4680115886438</v>
      </c>
      <c r="E545" s="802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1088" t="s">
        <v>879</v>
      </c>
      <c r="Q545" s="804"/>
      <c r="R545" s="804"/>
      <c r="S545" s="804"/>
      <c r="T545" s="805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customHeight="1" x14ac:dyDescent="0.25">
      <c r="A546" s="60" t="s">
        <v>880</v>
      </c>
      <c r="B546" s="60" t="s">
        <v>881</v>
      </c>
      <c r="C546" s="34">
        <v>4301031419</v>
      </c>
      <c r="D546" s="802">
        <v>4680115882072</v>
      </c>
      <c r="E546" s="802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1089" t="s">
        <v>882</v>
      </c>
      <c r="Q546" s="804"/>
      <c r="R546" s="804"/>
      <c r="S546" s="804"/>
      <c r="T546" s="805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customHeight="1" x14ac:dyDescent="0.25">
      <c r="A547" s="60" t="s">
        <v>880</v>
      </c>
      <c r="B547" s="60" t="s">
        <v>883</v>
      </c>
      <c r="C547" s="34">
        <v>4301031351</v>
      </c>
      <c r="D547" s="802">
        <v>4680115882072</v>
      </c>
      <c r="E547" s="802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1090" t="s">
        <v>884</v>
      </c>
      <c r="Q547" s="804"/>
      <c r="R547" s="804"/>
      <c r="S547" s="804"/>
      <c r="T547" s="805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customHeight="1" x14ac:dyDescent="0.25">
      <c r="A548" s="60" t="s">
        <v>880</v>
      </c>
      <c r="B548" s="60" t="s">
        <v>885</v>
      </c>
      <c r="C548" s="34">
        <v>4301031383</v>
      </c>
      <c r="D548" s="802">
        <v>4680115882072</v>
      </c>
      <c r="E548" s="802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10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804"/>
      <c r="R548" s="804"/>
      <c r="S548" s="804"/>
      <c r="T548" s="805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customHeight="1" x14ac:dyDescent="0.25">
      <c r="A549" s="60" t="s">
        <v>887</v>
      </c>
      <c r="B549" s="60" t="s">
        <v>888</v>
      </c>
      <c r="C549" s="34">
        <v>4301031251</v>
      </c>
      <c r="D549" s="802">
        <v>4680115882102</v>
      </c>
      <c r="E549" s="802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10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4"/>
      <c r="R549" s="804"/>
      <c r="S549" s="804"/>
      <c r="T549" s="805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customHeight="1" x14ac:dyDescent="0.25">
      <c r="A550" s="60" t="s">
        <v>887</v>
      </c>
      <c r="B550" s="60" t="s">
        <v>890</v>
      </c>
      <c r="C550" s="34">
        <v>4301031418</v>
      </c>
      <c r="D550" s="802">
        <v>4680115882102</v>
      </c>
      <c r="E550" s="802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1093" t="s">
        <v>891</v>
      </c>
      <c r="Q550" s="804"/>
      <c r="R550" s="804"/>
      <c r="S550" s="804"/>
      <c r="T550" s="805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customHeight="1" x14ac:dyDescent="0.25">
      <c r="A551" s="60" t="s">
        <v>892</v>
      </c>
      <c r="B551" s="60" t="s">
        <v>893</v>
      </c>
      <c r="C551" s="34">
        <v>4301031253</v>
      </c>
      <c r="D551" s="802">
        <v>4680115882096</v>
      </c>
      <c r="E551" s="802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804"/>
      <c r="R551" s="804"/>
      <c r="S551" s="804"/>
      <c r="T551" s="805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customHeight="1" x14ac:dyDescent="0.25">
      <c r="A552" s="60" t="s">
        <v>892</v>
      </c>
      <c r="B552" s="60" t="s">
        <v>895</v>
      </c>
      <c r="C552" s="34">
        <v>4301031417</v>
      </c>
      <c r="D552" s="802">
        <v>4680115882096</v>
      </c>
      <c r="E552" s="802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1095" t="s">
        <v>896</v>
      </c>
      <c r="Q552" s="804"/>
      <c r="R552" s="804"/>
      <c r="S552" s="804"/>
      <c r="T552" s="805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customHeight="1" x14ac:dyDescent="0.25">
      <c r="A553" s="60" t="s">
        <v>892</v>
      </c>
      <c r="B553" s="60" t="s">
        <v>897</v>
      </c>
      <c r="C553" s="34">
        <v>4301031384</v>
      </c>
      <c r="D553" s="802">
        <v>4680115882096</v>
      </c>
      <c r="E553" s="802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10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804"/>
      <c r="R553" s="804"/>
      <c r="S553" s="804"/>
      <c r="T553" s="80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812"/>
      <c r="B554" s="812"/>
      <c r="C554" s="812"/>
      <c r="D554" s="812"/>
      <c r="E554" s="812"/>
      <c r="F554" s="812"/>
      <c r="G554" s="812"/>
      <c r="H554" s="812"/>
      <c r="I554" s="812"/>
      <c r="J554" s="812"/>
      <c r="K554" s="812"/>
      <c r="L554" s="812"/>
      <c r="M554" s="812"/>
      <c r="N554" s="812"/>
      <c r="O554" s="813"/>
      <c r="P554" s="809" t="s">
        <v>40</v>
      </c>
      <c r="Q554" s="810"/>
      <c r="R554" s="810"/>
      <c r="S554" s="810"/>
      <c r="T554" s="810"/>
      <c r="U554" s="810"/>
      <c r="V554" s="811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37.878787878787875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38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0.45448</v>
      </c>
      <c r="AA554" s="64"/>
      <c r="AB554" s="64"/>
      <c r="AC554" s="64"/>
    </row>
    <row r="555" spans="1:68" x14ac:dyDescent="0.2">
      <c r="A555" s="812"/>
      <c r="B555" s="812"/>
      <c r="C555" s="812"/>
      <c r="D555" s="812"/>
      <c r="E555" s="812"/>
      <c r="F555" s="812"/>
      <c r="G555" s="812"/>
      <c r="H555" s="812"/>
      <c r="I555" s="812"/>
      <c r="J555" s="812"/>
      <c r="K555" s="812"/>
      <c r="L555" s="812"/>
      <c r="M555" s="812"/>
      <c r="N555" s="812"/>
      <c r="O555" s="813"/>
      <c r="P555" s="809" t="s">
        <v>40</v>
      </c>
      <c r="Q555" s="810"/>
      <c r="R555" s="810"/>
      <c r="S555" s="810"/>
      <c r="T555" s="810"/>
      <c r="U555" s="810"/>
      <c r="V555" s="811"/>
      <c r="W555" s="40" t="s">
        <v>0</v>
      </c>
      <c r="X555" s="41">
        <f>IFERROR(SUM(X542:X553),"0")</f>
        <v>200</v>
      </c>
      <c r="Y555" s="41">
        <f>IFERROR(SUM(Y542:Y553),"0")</f>
        <v>200.64000000000001</v>
      </c>
      <c r="Z555" s="40"/>
      <c r="AA555" s="64"/>
      <c r="AB555" s="64"/>
      <c r="AC555" s="64"/>
    </row>
    <row r="556" spans="1:68" ht="14.25" customHeight="1" x14ac:dyDescent="0.25">
      <c r="A556" s="801" t="s">
        <v>77</v>
      </c>
      <c r="B556" s="801"/>
      <c r="C556" s="801"/>
      <c r="D556" s="801"/>
      <c r="E556" s="801"/>
      <c r="F556" s="801"/>
      <c r="G556" s="801"/>
      <c r="H556" s="801"/>
      <c r="I556" s="801"/>
      <c r="J556" s="801"/>
      <c r="K556" s="801"/>
      <c r="L556" s="801"/>
      <c r="M556" s="801"/>
      <c r="N556" s="801"/>
      <c r="O556" s="801"/>
      <c r="P556" s="801"/>
      <c r="Q556" s="801"/>
      <c r="R556" s="801"/>
      <c r="S556" s="801"/>
      <c r="T556" s="801"/>
      <c r="U556" s="801"/>
      <c r="V556" s="801"/>
      <c r="W556" s="801"/>
      <c r="X556" s="801"/>
      <c r="Y556" s="801"/>
      <c r="Z556" s="801"/>
      <c r="AA556" s="63"/>
      <c r="AB556" s="63"/>
      <c r="AC556" s="63"/>
    </row>
    <row r="557" spans="1:68" ht="16.5" customHeight="1" x14ac:dyDescent="0.25">
      <c r="A557" s="60" t="s">
        <v>898</v>
      </c>
      <c r="B557" s="60" t="s">
        <v>899</v>
      </c>
      <c r="C557" s="34">
        <v>4301051232</v>
      </c>
      <c r="D557" s="802">
        <v>4607091383409</v>
      </c>
      <c r="E557" s="802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4"/>
      <c r="R557" s="804"/>
      <c r="S557" s="804"/>
      <c r="T557" s="805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901</v>
      </c>
      <c r="B558" s="60" t="s">
        <v>902</v>
      </c>
      <c r="C558" s="34">
        <v>4301051231</v>
      </c>
      <c r="D558" s="802">
        <v>4607091383416</v>
      </c>
      <c r="E558" s="802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10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4"/>
      <c r="R558" s="804"/>
      <c r="S558" s="804"/>
      <c r="T558" s="805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customHeight="1" x14ac:dyDescent="0.25">
      <c r="A559" s="60" t="s">
        <v>904</v>
      </c>
      <c r="B559" s="60" t="s">
        <v>905</v>
      </c>
      <c r="C559" s="34">
        <v>4301051064</v>
      </c>
      <c r="D559" s="802">
        <v>4680115883536</v>
      </c>
      <c r="E559" s="802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10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4"/>
      <c r="R559" s="804"/>
      <c r="S559" s="804"/>
      <c r="T559" s="805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12"/>
      <c r="B560" s="812"/>
      <c r="C560" s="812"/>
      <c r="D560" s="812"/>
      <c r="E560" s="812"/>
      <c r="F560" s="812"/>
      <c r="G560" s="812"/>
      <c r="H560" s="812"/>
      <c r="I560" s="812"/>
      <c r="J560" s="812"/>
      <c r="K560" s="812"/>
      <c r="L560" s="812"/>
      <c r="M560" s="812"/>
      <c r="N560" s="812"/>
      <c r="O560" s="813"/>
      <c r="P560" s="809" t="s">
        <v>40</v>
      </c>
      <c r="Q560" s="810"/>
      <c r="R560" s="810"/>
      <c r="S560" s="810"/>
      <c r="T560" s="810"/>
      <c r="U560" s="810"/>
      <c r="V560" s="811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812"/>
      <c r="B561" s="812"/>
      <c r="C561" s="812"/>
      <c r="D561" s="812"/>
      <c r="E561" s="812"/>
      <c r="F561" s="812"/>
      <c r="G561" s="812"/>
      <c r="H561" s="812"/>
      <c r="I561" s="812"/>
      <c r="J561" s="812"/>
      <c r="K561" s="812"/>
      <c r="L561" s="812"/>
      <c r="M561" s="812"/>
      <c r="N561" s="812"/>
      <c r="O561" s="813"/>
      <c r="P561" s="809" t="s">
        <v>40</v>
      </c>
      <c r="Q561" s="810"/>
      <c r="R561" s="810"/>
      <c r="S561" s="810"/>
      <c r="T561" s="810"/>
      <c r="U561" s="810"/>
      <c r="V561" s="811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801" t="s">
        <v>189</v>
      </c>
      <c r="B562" s="801"/>
      <c r="C562" s="801"/>
      <c r="D562" s="801"/>
      <c r="E562" s="801"/>
      <c r="F562" s="801"/>
      <c r="G562" s="801"/>
      <c r="H562" s="801"/>
      <c r="I562" s="801"/>
      <c r="J562" s="801"/>
      <c r="K562" s="801"/>
      <c r="L562" s="801"/>
      <c r="M562" s="801"/>
      <c r="N562" s="801"/>
      <c r="O562" s="801"/>
      <c r="P562" s="801"/>
      <c r="Q562" s="801"/>
      <c r="R562" s="801"/>
      <c r="S562" s="801"/>
      <c r="T562" s="801"/>
      <c r="U562" s="801"/>
      <c r="V562" s="801"/>
      <c r="W562" s="801"/>
      <c r="X562" s="801"/>
      <c r="Y562" s="801"/>
      <c r="Z562" s="801"/>
      <c r="AA562" s="63"/>
      <c r="AB562" s="63"/>
      <c r="AC562" s="63"/>
    </row>
    <row r="563" spans="1:68" ht="37.5" customHeight="1" x14ac:dyDescent="0.25">
      <c r="A563" s="60" t="s">
        <v>907</v>
      </c>
      <c r="B563" s="60" t="s">
        <v>908</v>
      </c>
      <c r="C563" s="34">
        <v>4301060363</v>
      </c>
      <c r="D563" s="802">
        <v>4680115885035</v>
      </c>
      <c r="E563" s="802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4"/>
      <c r="R563" s="804"/>
      <c r="S563" s="804"/>
      <c r="T563" s="805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customHeight="1" x14ac:dyDescent="0.25">
      <c r="A564" s="60" t="s">
        <v>910</v>
      </c>
      <c r="B564" s="60" t="s">
        <v>911</v>
      </c>
      <c r="C564" s="34">
        <v>4301060436</v>
      </c>
      <c r="D564" s="802">
        <v>4680115885936</v>
      </c>
      <c r="E564" s="802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1101" t="s">
        <v>912</v>
      </c>
      <c r="Q564" s="804"/>
      <c r="R564" s="804"/>
      <c r="S564" s="804"/>
      <c r="T564" s="805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x14ac:dyDescent="0.2">
      <c r="A565" s="812"/>
      <c r="B565" s="812"/>
      <c r="C565" s="812"/>
      <c r="D565" s="812"/>
      <c r="E565" s="812"/>
      <c r="F565" s="812"/>
      <c r="G565" s="812"/>
      <c r="H565" s="812"/>
      <c r="I565" s="812"/>
      <c r="J565" s="812"/>
      <c r="K565" s="812"/>
      <c r="L565" s="812"/>
      <c r="M565" s="812"/>
      <c r="N565" s="812"/>
      <c r="O565" s="813"/>
      <c r="P565" s="809" t="s">
        <v>40</v>
      </c>
      <c r="Q565" s="810"/>
      <c r="R565" s="810"/>
      <c r="S565" s="810"/>
      <c r="T565" s="810"/>
      <c r="U565" s="810"/>
      <c r="V565" s="811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x14ac:dyDescent="0.2">
      <c r="A566" s="812"/>
      <c r="B566" s="812"/>
      <c r="C566" s="812"/>
      <c r="D566" s="812"/>
      <c r="E566" s="812"/>
      <c r="F566" s="812"/>
      <c r="G566" s="812"/>
      <c r="H566" s="812"/>
      <c r="I566" s="812"/>
      <c r="J566" s="812"/>
      <c r="K566" s="812"/>
      <c r="L566" s="812"/>
      <c r="M566" s="812"/>
      <c r="N566" s="812"/>
      <c r="O566" s="813"/>
      <c r="P566" s="809" t="s">
        <v>40</v>
      </c>
      <c r="Q566" s="810"/>
      <c r="R566" s="810"/>
      <c r="S566" s="810"/>
      <c r="T566" s="810"/>
      <c r="U566" s="810"/>
      <c r="V566" s="811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customHeight="1" x14ac:dyDescent="0.2">
      <c r="A567" s="799" t="s">
        <v>913</v>
      </c>
      <c r="B567" s="799"/>
      <c r="C567" s="799"/>
      <c r="D567" s="799"/>
      <c r="E567" s="799"/>
      <c r="F567" s="799"/>
      <c r="G567" s="799"/>
      <c r="H567" s="799"/>
      <c r="I567" s="799"/>
      <c r="J567" s="799"/>
      <c r="K567" s="799"/>
      <c r="L567" s="799"/>
      <c r="M567" s="799"/>
      <c r="N567" s="799"/>
      <c r="O567" s="799"/>
      <c r="P567" s="799"/>
      <c r="Q567" s="799"/>
      <c r="R567" s="799"/>
      <c r="S567" s="799"/>
      <c r="T567" s="799"/>
      <c r="U567" s="799"/>
      <c r="V567" s="799"/>
      <c r="W567" s="799"/>
      <c r="X567" s="799"/>
      <c r="Y567" s="799"/>
      <c r="Z567" s="799"/>
      <c r="AA567" s="52"/>
      <c r="AB567" s="52"/>
      <c r="AC567" s="52"/>
    </row>
    <row r="568" spans="1:68" ht="16.5" customHeight="1" x14ac:dyDescent="0.25">
      <c r="A568" s="800" t="s">
        <v>913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62"/>
      <c r="AB568" s="62"/>
      <c r="AC568" s="62"/>
    </row>
    <row r="569" spans="1:68" ht="14.25" customHeight="1" x14ac:dyDescent="0.25">
      <c r="A569" s="801" t="s">
        <v>100</v>
      </c>
      <c r="B569" s="801"/>
      <c r="C569" s="801"/>
      <c r="D569" s="801"/>
      <c r="E569" s="801"/>
      <c r="F569" s="801"/>
      <c r="G569" s="801"/>
      <c r="H569" s="801"/>
      <c r="I569" s="801"/>
      <c r="J569" s="801"/>
      <c r="K569" s="801"/>
      <c r="L569" s="801"/>
      <c r="M569" s="801"/>
      <c r="N569" s="801"/>
      <c r="O569" s="801"/>
      <c r="P569" s="801"/>
      <c r="Q569" s="801"/>
      <c r="R569" s="801"/>
      <c r="S569" s="801"/>
      <c r="T569" s="801"/>
      <c r="U569" s="801"/>
      <c r="V569" s="801"/>
      <c r="W569" s="801"/>
      <c r="X569" s="801"/>
      <c r="Y569" s="801"/>
      <c r="Z569" s="801"/>
      <c r="AA569" s="63"/>
      <c r="AB569" s="63"/>
      <c r="AC569" s="63"/>
    </row>
    <row r="570" spans="1:68" ht="27" customHeight="1" x14ac:dyDescent="0.25">
      <c r="A570" s="60" t="s">
        <v>914</v>
      </c>
      <c r="B570" s="60" t="s">
        <v>915</v>
      </c>
      <c r="C570" s="34">
        <v>4301011763</v>
      </c>
      <c r="D570" s="802">
        <v>4640242181011</v>
      </c>
      <c r="E570" s="802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1102" t="s">
        <v>916</v>
      </c>
      <c r="Q570" s="804"/>
      <c r="R570" s="804"/>
      <c r="S570" s="804"/>
      <c r="T570" s="805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4301011585</v>
      </c>
      <c r="D571" s="802">
        <v>4640242180441</v>
      </c>
      <c r="E571" s="802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1103" t="s">
        <v>920</v>
      </c>
      <c r="Q571" s="804"/>
      <c r="R571" s="804"/>
      <c r="S571" s="804"/>
      <c r="T571" s="805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802">
        <v>4640242180564</v>
      </c>
      <c r="E572" s="802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1104" t="s">
        <v>924</v>
      </c>
      <c r="Q572" s="804"/>
      <c r="R572" s="804"/>
      <c r="S572" s="804"/>
      <c r="T572" s="805"/>
      <c r="U572" s="37" t="s">
        <v>45</v>
      </c>
      <c r="V572" s="37" t="s">
        <v>45</v>
      </c>
      <c r="W572" s="38" t="s">
        <v>0</v>
      </c>
      <c r="X572" s="56">
        <v>180</v>
      </c>
      <c r="Y572" s="53">
        <f t="shared" si="84"/>
        <v>180</v>
      </c>
      <c r="Z572" s="39">
        <f>IFERROR(IF(Y572=0,"",ROUNDUP(Y572/H572,0)*0.01898),"")</f>
        <v>0.28470000000000001</v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186.52500000000001</v>
      </c>
      <c r="BN572" s="75">
        <f t="shared" si="86"/>
        <v>186.52500000000001</v>
      </c>
      <c r="BO572" s="75">
        <f t="shared" si="87"/>
        <v>0.234375</v>
      </c>
      <c r="BP572" s="75">
        <f t="shared" si="88"/>
        <v>0.234375</v>
      </c>
    </row>
    <row r="573" spans="1:68" ht="27" customHeight="1" x14ac:dyDescent="0.25">
      <c r="A573" s="60" t="s">
        <v>926</v>
      </c>
      <c r="B573" s="60" t="s">
        <v>927</v>
      </c>
      <c r="C573" s="34">
        <v>4301011762</v>
      </c>
      <c r="D573" s="802">
        <v>4640242180922</v>
      </c>
      <c r="E573" s="802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1105" t="s">
        <v>928</v>
      </c>
      <c r="Q573" s="804"/>
      <c r="R573" s="804"/>
      <c r="S573" s="804"/>
      <c r="T573" s="805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customHeight="1" x14ac:dyDescent="0.25">
      <c r="A574" s="60" t="s">
        <v>930</v>
      </c>
      <c r="B574" s="60" t="s">
        <v>931</v>
      </c>
      <c r="C574" s="34">
        <v>4301011764</v>
      </c>
      <c r="D574" s="802">
        <v>4640242181189</v>
      </c>
      <c r="E574" s="802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1106" t="s">
        <v>932</v>
      </c>
      <c r="Q574" s="804"/>
      <c r="R574" s="804"/>
      <c r="S574" s="804"/>
      <c r="T574" s="805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customHeight="1" x14ac:dyDescent="0.25">
      <c r="A575" s="60" t="s">
        <v>933</v>
      </c>
      <c r="B575" s="60" t="s">
        <v>934</v>
      </c>
      <c r="C575" s="34">
        <v>4301011551</v>
      </c>
      <c r="D575" s="802">
        <v>4640242180038</v>
      </c>
      <c r="E575" s="802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1107" t="s">
        <v>935</v>
      </c>
      <c r="Q575" s="804"/>
      <c r="R575" s="804"/>
      <c r="S575" s="804"/>
      <c r="T575" s="805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customHeight="1" x14ac:dyDescent="0.25">
      <c r="A576" s="60" t="s">
        <v>936</v>
      </c>
      <c r="B576" s="60" t="s">
        <v>937</v>
      </c>
      <c r="C576" s="34">
        <v>4301011765</v>
      </c>
      <c r="D576" s="802">
        <v>4640242181172</v>
      </c>
      <c r="E576" s="802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1108" t="s">
        <v>938</v>
      </c>
      <c r="Q576" s="804"/>
      <c r="R576" s="804"/>
      <c r="S576" s="804"/>
      <c r="T576" s="80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812"/>
      <c r="B577" s="812"/>
      <c r="C577" s="812"/>
      <c r="D577" s="812"/>
      <c r="E577" s="812"/>
      <c r="F577" s="812"/>
      <c r="G577" s="812"/>
      <c r="H577" s="812"/>
      <c r="I577" s="812"/>
      <c r="J577" s="812"/>
      <c r="K577" s="812"/>
      <c r="L577" s="812"/>
      <c r="M577" s="812"/>
      <c r="N577" s="812"/>
      <c r="O577" s="813"/>
      <c r="P577" s="809" t="s">
        <v>40</v>
      </c>
      <c r="Q577" s="810"/>
      <c r="R577" s="810"/>
      <c r="S577" s="810"/>
      <c r="T577" s="810"/>
      <c r="U577" s="810"/>
      <c r="V577" s="811"/>
      <c r="W577" s="40" t="s">
        <v>39</v>
      </c>
      <c r="X577" s="41">
        <f>IFERROR(X570/H570,"0")+IFERROR(X571/H571,"0")+IFERROR(X572/H572,"0")+IFERROR(X573/H573,"0")+IFERROR(X574/H574,"0")+IFERROR(X575/H575,"0")+IFERROR(X576/H576,"0")</f>
        <v>15</v>
      </c>
      <c r="Y577" s="41">
        <f>IFERROR(Y570/H570,"0")+IFERROR(Y571/H571,"0")+IFERROR(Y572/H572,"0")+IFERROR(Y573/H573,"0")+IFERROR(Y574/H574,"0")+IFERROR(Y575/H575,"0")+IFERROR(Y576/H576,"0")</f>
        <v>15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0.28470000000000001</v>
      </c>
      <c r="AA577" s="64"/>
      <c r="AB577" s="64"/>
      <c r="AC577" s="64"/>
    </row>
    <row r="578" spans="1:68" x14ac:dyDescent="0.2">
      <c r="A578" s="812"/>
      <c r="B578" s="812"/>
      <c r="C578" s="812"/>
      <c r="D578" s="812"/>
      <c r="E578" s="812"/>
      <c r="F578" s="812"/>
      <c r="G578" s="812"/>
      <c r="H578" s="812"/>
      <c r="I578" s="812"/>
      <c r="J578" s="812"/>
      <c r="K578" s="812"/>
      <c r="L578" s="812"/>
      <c r="M578" s="812"/>
      <c r="N578" s="812"/>
      <c r="O578" s="813"/>
      <c r="P578" s="809" t="s">
        <v>40</v>
      </c>
      <c r="Q578" s="810"/>
      <c r="R578" s="810"/>
      <c r="S578" s="810"/>
      <c r="T578" s="810"/>
      <c r="U578" s="810"/>
      <c r="V578" s="811"/>
      <c r="W578" s="40" t="s">
        <v>0</v>
      </c>
      <c r="X578" s="41">
        <f>IFERROR(SUM(X570:X576),"0")</f>
        <v>180</v>
      </c>
      <c r="Y578" s="41">
        <f>IFERROR(SUM(Y570:Y576),"0")</f>
        <v>180</v>
      </c>
      <c r="Z578" s="40"/>
      <c r="AA578" s="64"/>
      <c r="AB578" s="64"/>
      <c r="AC578" s="64"/>
    </row>
    <row r="579" spans="1:68" ht="14.25" customHeight="1" x14ac:dyDescent="0.25">
      <c r="A579" s="801" t="s">
        <v>149</v>
      </c>
      <c r="B579" s="801"/>
      <c r="C579" s="801"/>
      <c r="D579" s="801"/>
      <c r="E579" s="801"/>
      <c r="F579" s="801"/>
      <c r="G579" s="801"/>
      <c r="H579" s="801"/>
      <c r="I579" s="801"/>
      <c r="J579" s="801"/>
      <c r="K579" s="801"/>
      <c r="L579" s="801"/>
      <c r="M579" s="801"/>
      <c r="N579" s="801"/>
      <c r="O579" s="801"/>
      <c r="P579" s="801"/>
      <c r="Q579" s="801"/>
      <c r="R579" s="801"/>
      <c r="S579" s="801"/>
      <c r="T579" s="801"/>
      <c r="U579" s="801"/>
      <c r="V579" s="801"/>
      <c r="W579" s="801"/>
      <c r="X579" s="801"/>
      <c r="Y579" s="801"/>
      <c r="Z579" s="801"/>
      <c r="AA579" s="63"/>
      <c r="AB579" s="63"/>
      <c r="AC579" s="63"/>
    </row>
    <row r="580" spans="1:68" ht="16.5" customHeight="1" x14ac:dyDescent="0.25">
      <c r="A580" s="60" t="s">
        <v>939</v>
      </c>
      <c r="B580" s="60" t="s">
        <v>940</v>
      </c>
      <c r="C580" s="34">
        <v>4301020269</v>
      </c>
      <c r="D580" s="802">
        <v>4640242180519</v>
      </c>
      <c r="E580" s="802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1109" t="s">
        <v>941</v>
      </c>
      <c r="Q580" s="804"/>
      <c r="R580" s="804"/>
      <c r="S580" s="804"/>
      <c r="T580" s="805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943</v>
      </c>
      <c r="B581" s="60" t="s">
        <v>944</v>
      </c>
      <c r="C581" s="34">
        <v>4301020260</v>
      </c>
      <c r="D581" s="802">
        <v>4640242180526</v>
      </c>
      <c r="E581" s="802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1110" t="s">
        <v>945</v>
      </c>
      <c r="Q581" s="804"/>
      <c r="R581" s="804"/>
      <c r="S581" s="804"/>
      <c r="T581" s="80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947</v>
      </c>
      <c r="C582" s="34">
        <v>4301020309</v>
      </c>
      <c r="D582" s="802">
        <v>4640242180090</v>
      </c>
      <c r="E582" s="802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1111" t="s">
        <v>948</v>
      </c>
      <c r="Q582" s="804"/>
      <c r="R582" s="804"/>
      <c r="S582" s="804"/>
      <c r="T582" s="80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950</v>
      </c>
      <c r="B583" s="60" t="s">
        <v>951</v>
      </c>
      <c r="C583" s="34">
        <v>4301020295</v>
      </c>
      <c r="D583" s="802">
        <v>4640242181363</v>
      </c>
      <c r="E583" s="802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1112" t="s">
        <v>952</v>
      </c>
      <c r="Q583" s="804"/>
      <c r="R583" s="804"/>
      <c r="S583" s="804"/>
      <c r="T583" s="805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x14ac:dyDescent="0.2">
      <c r="A584" s="812"/>
      <c r="B584" s="812"/>
      <c r="C584" s="812"/>
      <c r="D584" s="812"/>
      <c r="E584" s="812"/>
      <c r="F584" s="812"/>
      <c r="G584" s="812"/>
      <c r="H584" s="812"/>
      <c r="I584" s="812"/>
      <c r="J584" s="812"/>
      <c r="K584" s="812"/>
      <c r="L584" s="812"/>
      <c r="M584" s="812"/>
      <c r="N584" s="812"/>
      <c r="O584" s="813"/>
      <c r="P584" s="809" t="s">
        <v>40</v>
      </c>
      <c r="Q584" s="810"/>
      <c r="R584" s="810"/>
      <c r="S584" s="810"/>
      <c r="T584" s="810"/>
      <c r="U584" s="810"/>
      <c r="V584" s="811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812"/>
      <c r="B585" s="812"/>
      <c r="C585" s="812"/>
      <c r="D585" s="812"/>
      <c r="E585" s="812"/>
      <c r="F585" s="812"/>
      <c r="G585" s="812"/>
      <c r="H585" s="812"/>
      <c r="I585" s="812"/>
      <c r="J585" s="812"/>
      <c r="K585" s="812"/>
      <c r="L585" s="812"/>
      <c r="M585" s="812"/>
      <c r="N585" s="812"/>
      <c r="O585" s="813"/>
      <c r="P585" s="809" t="s">
        <v>40</v>
      </c>
      <c r="Q585" s="810"/>
      <c r="R585" s="810"/>
      <c r="S585" s="810"/>
      <c r="T585" s="810"/>
      <c r="U585" s="810"/>
      <c r="V585" s="811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customHeight="1" x14ac:dyDescent="0.25">
      <c r="A586" s="801" t="s">
        <v>160</v>
      </c>
      <c r="B586" s="801"/>
      <c r="C586" s="801"/>
      <c r="D586" s="801"/>
      <c r="E586" s="801"/>
      <c r="F586" s="801"/>
      <c r="G586" s="801"/>
      <c r="H586" s="801"/>
      <c r="I586" s="801"/>
      <c r="J586" s="801"/>
      <c r="K586" s="801"/>
      <c r="L586" s="801"/>
      <c r="M586" s="801"/>
      <c r="N586" s="801"/>
      <c r="O586" s="801"/>
      <c r="P586" s="801"/>
      <c r="Q586" s="801"/>
      <c r="R586" s="801"/>
      <c r="S586" s="801"/>
      <c r="T586" s="801"/>
      <c r="U586" s="801"/>
      <c r="V586" s="801"/>
      <c r="W586" s="801"/>
      <c r="X586" s="801"/>
      <c r="Y586" s="801"/>
      <c r="Z586" s="801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802">
        <v>4640242180816</v>
      </c>
      <c r="E587" s="802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1113" t="s">
        <v>955</v>
      </c>
      <c r="Q587" s="804"/>
      <c r="R587" s="804"/>
      <c r="S587" s="804"/>
      <c r="T587" s="805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802">
        <v>4640242180595</v>
      </c>
      <c r="E588" s="802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1114" t="s">
        <v>959</v>
      </c>
      <c r="Q588" s="804"/>
      <c r="R588" s="804"/>
      <c r="S588" s="804"/>
      <c r="T588" s="805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customHeight="1" x14ac:dyDescent="0.25">
      <c r="A589" s="60" t="s">
        <v>961</v>
      </c>
      <c r="B589" s="60" t="s">
        <v>962</v>
      </c>
      <c r="C589" s="34">
        <v>4301031289</v>
      </c>
      <c r="D589" s="802">
        <v>4640242181615</v>
      </c>
      <c r="E589" s="802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1115" t="s">
        <v>963</v>
      </c>
      <c r="Q589" s="804"/>
      <c r="R589" s="804"/>
      <c r="S589" s="804"/>
      <c r="T589" s="805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customHeight="1" x14ac:dyDescent="0.25">
      <c r="A590" s="60" t="s">
        <v>965</v>
      </c>
      <c r="B590" s="60" t="s">
        <v>966</v>
      </c>
      <c r="C590" s="34">
        <v>4301031285</v>
      </c>
      <c r="D590" s="802">
        <v>4640242181639</v>
      </c>
      <c r="E590" s="80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1116" t="s">
        <v>967</v>
      </c>
      <c r="Q590" s="804"/>
      <c r="R590" s="804"/>
      <c r="S590" s="804"/>
      <c r="T590" s="805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customHeight="1" x14ac:dyDescent="0.25">
      <c r="A591" s="60" t="s">
        <v>969</v>
      </c>
      <c r="B591" s="60" t="s">
        <v>970</v>
      </c>
      <c r="C591" s="34">
        <v>4301031287</v>
      </c>
      <c r="D591" s="802">
        <v>4640242181622</v>
      </c>
      <c r="E591" s="802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1117" t="s">
        <v>971</v>
      </c>
      <c r="Q591" s="804"/>
      <c r="R591" s="804"/>
      <c r="S591" s="804"/>
      <c r="T591" s="805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customHeight="1" x14ac:dyDescent="0.25">
      <c r="A592" s="60" t="s">
        <v>973</v>
      </c>
      <c r="B592" s="60" t="s">
        <v>974</v>
      </c>
      <c r="C592" s="34">
        <v>4301031203</v>
      </c>
      <c r="D592" s="802">
        <v>4640242180908</v>
      </c>
      <c r="E592" s="802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1118" t="s">
        <v>975</v>
      </c>
      <c r="Q592" s="804"/>
      <c r="R592" s="804"/>
      <c r="S592" s="804"/>
      <c r="T592" s="805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customHeight="1" x14ac:dyDescent="0.25">
      <c r="A593" s="60" t="s">
        <v>976</v>
      </c>
      <c r="B593" s="60" t="s">
        <v>977</v>
      </c>
      <c r="C593" s="34">
        <v>4301031200</v>
      </c>
      <c r="D593" s="802">
        <v>4640242180489</v>
      </c>
      <c r="E593" s="802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1119" t="s">
        <v>978</v>
      </c>
      <c r="Q593" s="804"/>
      <c r="R593" s="804"/>
      <c r="S593" s="804"/>
      <c r="T593" s="805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812"/>
      <c r="B594" s="812"/>
      <c r="C594" s="812"/>
      <c r="D594" s="812"/>
      <c r="E594" s="812"/>
      <c r="F594" s="812"/>
      <c r="G594" s="812"/>
      <c r="H594" s="812"/>
      <c r="I594" s="812"/>
      <c r="J594" s="812"/>
      <c r="K594" s="812"/>
      <c r="L594" s="812"/>
      <c r="M594" s="812"/>
      <c r="N594" s="812"/>
      <c r="O594" s="813"/>
      <c r="P594" s="809" t="s">
        <v>40</v>
      </c>
      <c r="Q594" s="810"/>
      <c r="R594" s="810"/>
      <c r="S594" s="810"/>
      <c r="T594" s="810"/>
      <c r="U594" s="810"/>
      <c r="V594" s="811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812"/>
      <c r="B595" s="812"/>
      <c r="C595" s="812"/>
      <c r="D595" s="812"/>
      <c r="E595" s="812"/>
      <c r="F595" s="812"/>
      <c r="G595" s="812"/>
      <c r="H595" s="812"/>
      <c r="I595" s="812"/>
      <c r="J595" s="812"/>
      <c r="K595" s="812"/>
      <c r="L595" s="812"/>
      <c r="M595" s="812"/>
      <c r="N595" s="812"/>
      <c r="O595" s="813"/>
      <c r="P595" s="809" t="s">
        <v>40</v>
      </c>
      <c r="Q595" s="810"/>
      <c r="R595" s="810"/>
      <c r="S595" s="810"/>
      <c r="T595" s="810"/>
      <c r="U595" s="810"/>
      <c r="V595" s="811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customHeight="1" x14ac:dyDescent="0.25">
      <c r="A596" s="801" t="s">
        <v>77</v>
      </c>
      <c r="B596" s="801"/>
      <c r="C596" s="801"/>
      <c r="D596" s="801"/>
      <c r="E596" s="801"/>
      <c r="F596" s="801"/>
      <c r="G596" s="801"/>
      <c r="H596" s="801"/>
      <c r="I596" s="801"/>
      <c r="J596" s="801"/>
      <c r="K596" s="801"/>
      <c r="L596" s="801"/>
      <c r="M596" s="801"/>
      <c r="N596" s="801"/>
      <c r="O596" s="801"/>
      <c r="P596" s="801"/>
      <c r="Q596" s="801"/>
      <c r="R596" s="801"/>
      <c r="S596" s="801"/>
      <c r="T596" s="801"/>
      <c r="U596" s="801"/>
      <c r="V596" s="801"/>
      <c r="W596" s="801"/>
      <c r="X596" s="801"/>
      <c r="Y596" s="801"/>
      <c r="Z596" s="801"/>
      <c r="AA596" s="63"/>
      <c r="AB596" s="63"/>
      <c r="AC596" s="63"/>
    </row>
    <row r="597" spans="1:68" ht="27" customHeight="1" x14ac:dyDescent="0.25">
      <c r="A597" s="60" t="s">
        <v>979</v>
      </c>
      <c r="B597" s="60" t="s">
        <v>980</v>
      </c>
      <c r="C597" s="34">
        <v>4301051746</v>
      </c>
      <c r="D597" s="802">
        <v>4640242180533</v>
      </c>
      <c r="E597" s="802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1120" t="s">
        <v>981</v>
      </c>
      <c r="Q597" s="804"/>
      <c r="R597" s="804"/>
      <c r="S597" s="804"/>
      <c r="T597" s="805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979</v>
      </c>
      <c r="B598" s="60" t="s">
        <v>983</v>
      </c>
      <c r="C598" s="34">
        <v>4301051887</v>
      </c>
      <c r="D598" s="802">
        <v>4640242180533</v>
      </c>
      <c r="E598" s="802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1121" t="s">
        <v>984</v>
      </c>
      <c r="Q598" s="804"/>
      <c r="R598" s="804"/>
      <c r="S598" s="804"/>
      <c r="T598" s="805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985</v>
      </c>
      <c r="B599" s="60" t="s">
        <v>986</v>
      </c>
      <c r="C599" s="34">
        <v>4301051933</v>
      </c>
      <c r="D599" s="802">
        <v>4640242180540</v>
      </c>
      <c r="E599" s="802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1122" t="s">
        <v>987</v>
      </c>
      <c r="Q599" s="804"/>
      <c r="R599" s="804"/>
      <c r="S599" s="804"/>
      <c r="T599" s="805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customHeight="1" x14ac:dyDescent="0.25">
      <c r="A600" s="60" t="s">
        <v>989</v>
      </c>
      <c r="B600" s="60" t="s">
        <v>990</v>
      </c>
      <c r="C600" s="34">
        <v>4301051920</v>
      </c>
      <c r="D600" s="802">
        <v>4640242181233</v>
      </c>
      <c r="E600" s="802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1123" t="s">
        <v>991</v>
      </c>
      <c r="Q600" s="804"/>
      <c r="R600" s="804"/>
      <c r="S600" s="804"/>
      <c r="T600" s="805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992</v>
      </c>
      <c r="B601" s="60" t="s">
        <v>993</v>
      </c>
      <c r="C601" s="34">
        <v>4301051921</v>
      </c>
      <c r="D601" s="802">
        <v>4640242181226</v>
      </c>
      <c r="E601" s="802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1124" t="s">
        <v>994</v>
      </c>
      <c r="Q601" s="804"/>
      <c r="R601" s="804"/>
      <c r="S601" s="804"/>
      <c r="T601" s="805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812"/>
      <c r="B602" s="812"/>
      <c r="C602" s="812"/>
      <c r="D602" s="812"/>
      <c r="E602" s="812"/>
      <c r="F602" s="812"/>
      <c r="G602" s="812"/>
      <c r="H602" s="812"/>
      <c r="I602" s="812"/>
      <c r="J602" s="812"/>
      <c r="K602" s="812"/>
      <c r="L602" s="812"/>
      <c r="M602" s="812"/>
      <c r="N602" s="812"/>
      <c r="O602" s="813"/>
      <c r="P602" s="809" t="s">
        <v>40</v>
      </c>
      <c r="Q602" s="810"/>
      <c r="R602" s="810"/>
      <c r="S602" s="810"/>
      <c r="T602" s="810"/>
      <c r="U602" s="810"/>
      <c r="V602" s="811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x14ac:dyDescent="0.2">
      <c r="A603" s="812"/>
      <c r="B603" s="812"/>
      <c r="C603" s="812"/>
      <c r="D603" s="812"/>
      <c r="E603" s="812"/>
      <c r="F603" s="812"/>
      <c r="G603" s="812"/>
      <c r="H603" s="812"/>
      <c r="I603" s="812"/>
      <c r="J603" s="812"/>
      <c r="K603" s="812"/>
      <c r="L603" s="812"/>
      <c r="M603" s="812"/>
      <c r="N603" s="812"/>
      <c r="O603" s="813"/>
      <c r="P603" s="809" t="s">
        <v>40</v>
      </c>
      <c r="Q603" s="810"/>
      <c r="R603" s="810"/>
      <c r="S603" s="810"/>
      <c r="T603" s="810"/>
      <c r="U603" s="810"/>
      <c r="V603" s="811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customHeight="1" x14ac:dyDescent="0.25">
      <c r="A604" s="801" t="s">
        <v>189</v>
      </c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1"/>
      <c r="P604" s="801"/>
      <c r="Q604" s="801"/>
      <c r="R604" s="801"/>
      <c r="S604" s="801"/>
      <c r="T604" s="801"/>
      <c r="U604" s="801"/>
      <c r="V604" s="801"/>
      <c r="W604" s="801"/>
      <c r="X604" s="801"/>
      <c r="Y604" s="801"/>
      <c r="Z604" s="801"/>
      <c r="AA604" s="63"/>
      <c r="AB604" s="63"/>
      <c r="AC604" s="63"/>
    </row>
    <row r="605" spans="1:68" ht="27" customHeight="1" x14ac:dyDescent="0.25">
      <c r="A605" s="60" t="s">
        <v>995</v>
      </c>
      <c r="B605" s="60" t="s">
        <v>996</v>
      </c>
      <c r="C605" s="34">
        <v>4301060354</v>
      </c>
      <c r="D605" s="802">
        <v>4640242180120</v>
      </c>
      <c r="E605" s="802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1125" t="s">
        <v>997</v>
      </c>
      <c r="Q605" s="804"/>
      <c r="R605" s="804"/>
      <c r="S605" s="804"/>
      <c r="T605" s="805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customHeight="1" x14ac:dyDescent="0.25">
      <c r="A606" s="60" t="s">
        <v>995</v>
      </c>
      <c r="B606" s="60" t="s">
        <v>999</v>
      </c>
      <c r="C606" s="34">
        <v>4301060408</v>
      </c>
      <c r="D606" s="802">
        <v>4640242180120</v>
      </c>
      <c r="E606" s="802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1126" t="s">
        <v>1000</v>
      </c>
      <c r="Q606" s="804"/>
      <c r="R606" s="804"/>
      <c r="S606" s="804"/>
      <c r="T606" s="805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customHeight="1" x14ac:dyDescent="0.25">
      <c r="A607" s="60" t="s">
        <v>1001</v>
      </c>
      <c r="B607" s="60" t="s">
        <v>1002</v>
      </c>
      <c r="C607" s="34">
        <v>4301060355</v>
      </c>
      <c r="D607" s="802">
        <v>4640242180137</v>
      </c>
      <c r="E607" s="802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1127" t="s">
        <v>1003</v>
      </c>
      <c r="Q607" s="804"/>
      <c r="R607" s="804"/>
      <c r="S607" s="804"/>
      <c r="T607" s="805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customHeight="1" x14ac:dyDescent="0.25">
      <c r="A608" s="60" t="s">
        <v>1001</v>
      </c>
      <c r="B608" s="60" t="s">
        <v>1005</v>
      </c>
      <c r="C608" s="34">
        <v>4301060407</v>
      </c>
      <c r="D608" s="802">
        <v>4640242180137</v>
      </c>
      <c r="E608" s="802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1128" t="s">
        <v>1006</v>
      </c>
      <c r="Q608" s="804"/>
      <c r="R608" s="804"/>
      <c r="S608" s="804"/>
      <c r="T608" s="80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12"/>
      <c r="B609" s="812"/>
      <c r="C609" s="812"/>
      <c r="D609" s="812"/>
      <c r="E609" s="812"/>
      <c r="F609" s="812"/>
      <c r="G609" s="812"/>
      <c r="H609" s="812"/>
      <c r="I609" s="812"/>
      <c r="J609" s="812"/>
      <c r="K609" s="812"/>
      <c r="L609" s="812"/>
      <c r="M609" s="812"/>
      <c r="N609" s="812"/>
      <c r="O609" s="813"/>
      <c r="P609" s="809" t="s">
        <v>40</v>
      </c>
      <c r="Q609" s="810"/>
      <c r="R609" s="810"/>
      <c r="S609" s="810"/>
      <c r="T609" s="810"/>
      <c r="U609" s="810"/>
      <c r="V609" s="811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x14ac:dyDescent="0.2">
      <c r="A610" s="812"/>
      <c r="B610" s="812"/>
      <c r="C610" s="812"/>
      <c r="D610" s="812"/>
      <c r="E610" s="812"/>
      <c r="F610" s="812"/>
      <c r="G610" s="812"/>
      <c r="H610" s="812"/>
      <c r="I610" s="812"/>
      <c r="J610" s="812"/>
      <c r="K610" s="812"/>
      <c r="L610" s="812"/>
      <c r="M610" s="812"/>
      <c r="N610" s="812"/>
      <c r="O610" s="813"/>
      <c r="P610" s="809" t="s">
        <v>40</v>
      </c>
      <c r="Q610" s="810"/>
      <c r="R610" s="810"/>
      <c r="S610" s="810"/>
      <c r="T610" s="810"/>
      <c r="U610" s="810"/>
      <c r="V610" s="811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customHeight="1" x14ac:dyDescent="0.25">
      <c r="A611" s="800" t="s">
        <v>1007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62"/>
      <c r="AB611" s="62"/>
      <c r="AC611" s="62"/>
    </row>
    <row r="612" spans="1:68" ht="14.25" customHeight="1" x14ac:dyDescent="0.25">
      <c r="A612" s="801" t="s">
        <v>100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63"/>
      <c r="AB612" s="63"/>
      <c r="AC612" s="63"/>
    </row>
    <row r="613" spans="1:68" ht="27" customHeight="1" x14ac:dyDescent="0.25">
      <c r="A613" s="60" t="s">
        <v>1008</v>
      </c>
      <c r="B613" s="60" t="s">
        <v>1009</v>
      </c>
      <c r="C613" s="34">
        <v>4301011951</v>
      </c>
      <c r="D613" s="802">
        <v>4640242180045</v>
      </c>
      <c r="E613" s="802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1129" t="s">
        <v>1010</v>
      </c>
      <c r="Q613" s="804"/>
      <c r="R613" s="804"/>
      <c r="S613" s="804"/>
      <c r="T613" s="80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1012</v>
      </c>
      <c r="B614" s="60" t="s">
        <v>1013</v>
      </c>
      <c r="C614" s="34">
        <v>4301011950</v>
      </c>
      <c r="D614" s="802">
        <v>4640242180601</v>
      </c>
      <c r="E614" s="802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1130" t="s">
        <v>1014</v>
      </c>
      <c r="Q614" s="804"/>
      <c r="R614" s="804"/>
      <c r="S614" s="804"/>
      <c r="T614" s="80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12"/>
      <c r="B615" s="812"/>
      <c r="C615" s="812"/>
      <c r="D615" s="812"/>
      <c r="E615" s="812"/>
      <c r="F615" s="812"/>
      <c r="G615" s="812"/>
      <c r="H615" s="812"/>
      <c r="I615" s="812"/>
      <c r="J615" s="812"/>
      <c r="K615" s="812"/>
      <c r="L615" s="812"/>
      <c r="M615" s="812"/>
      <c r="N615" s="812"/>
      <c r="O615" s="813"/>
      <c r="P615" s="809" t="s">
        <v>40</v>
      </c>
      <c r="Q615" s="810"/>
      <c r="R615" s="810"/>
      <c r="S615" s="810"/>
      <c r="T615" s="810"/>
      <c r="U615" s="810"/>
      <c r="V615" s="811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x14ac:dyDescent="0.2">
      <c r="A616" s="812"/>
      <c r="B616" s="812"/>
      <c r="C616" s="812"/>
      <c r="D616" s="812"/>
      <c r="E616" s="812"/>
      <c r="F616" s="812"/>
      <c r="G616" s="812"/>
      <c r="H616" s="812"/>
      <c r="I616" s="812"/>
      <c r="J616" s="812"/>
      <c r="K616" s="812"/>
      <c r="L616" s="812"/>
      <c r="M616" s="812"/>
      <c r="N616" s="812"/>
      <c r="O616" s="813"/>
      <c r="P616" s="809" t="s">
        <v>40</v>
      </c>
      <c r="Q616" s="810"/>
      <c r="R616" s="810"/>
      <c r="S616" s="810"/>
      <c r="T616" s="810"/>
      <c r="U616" s="810"/>
      <c r="V616" s="811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customHeight="1" x14ac:dyDescent="0.25">
      <c r="A617" s="801" t="s">
        <v>149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63"/>
      <c r="AB617" s="63"/>
      <c r="AC617" s="63"/>
    </row>
    <row r="618" spans="1:68" ht="27" customHeight="1" x14ac:dyDescent="0.25">
      <c r="A618" s="60" t="s">
        <v>1016</v>
      </c>
      <c r="B618" s="60" t="s">
        <v>1017</v>
      </c>
      <c r="C618" s="34">
        <v>4301020314</v>
      </c>
      <c r="D618" s="802">
        <v>4640242180090</v>
      </c>
      <c r="E618" s="802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1131" t="s">
        <v>1018</v>
      </c>
      <c r="Q618" s="804"/>
      <c r="R618" s="804"/>
      <c r="S618" s="804"/>
      <c r="T618" s="805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812"/>
      <c r="B619" s="812"/>
      <c r="C619" s="812"/>
      <c r="D619" s="812"/>
      <c r="E619" s="812"/>
      <c r="F619" s="812"/>
      <c r="G619" s="812"/>
      <c r="H619" s="812"/>
      <c r="I619" s="812"/>
      <c r="J619" s="812"/>
      <c r="K619" s="812"/>
      <c r="L619" s="812"/>
      <c r="M619" s="812"/>
      <c r="N619" s="812"/>
      <c r="O619" s="813"/>
      <c r="P619" s="809" t="s">
        <v>40</v>
      </c>
      <c r="Q619" s="810"/>
      <c r="R619" s="810"/>
      <c r="S619" s="810"/>
      <c r="T619" s="810"/>
      <c r="U619" s="810"/>
      <c r="V619" s="811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x14ac:dyDescent="0.2">
      <c r="A620" s="812"/>
      <c r="B620" s="812"/>
      <c r="C620" s="812"/>
      <c r="D620" s="812"/>
      <c r="E620" s="812"/>
      <c r="F620" s="812"/>
      <c r="G620" s="812"/>
      <c r="H620" s="812"/>
      <c r="I620" s="812"/>
      <c r="J620" s="812"/>
      <c r="K620" s="812"/>
      <c r="L620" s="812"/>
      <c r="M620" s="812"/>
      <c r="N620" s="812"/>
      <c r="O620" s="813"/>
      <c r="P620" s="809" t="s">
        <v>40</v>
      </c>
      <c r="Q620" s="810"/>
      <c r="R620" s="810"/>
      <c r="S620" s="810"/>
      <c r="T620" s="810"/>
      <c r="U620" s="810"/>
      <c r="V620" s="811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customHeight="1" x14ac:dyDescent="0.25">
      <c r="A621" s="801" t="s">
        <v>160</v>
      </c>
      <c r="B621" s="801"/>
      <c r="C621" s="801"/>
      <c r="D621" s="801"/>
      <c r="E621" s="801"/>
      <c r="F621" s="801"/>
      <c r="G621" s="801"/>
      <c r="H621" s="801"/>
      <c r="I621" s="801"/>
      <c r="J621" s="801"/>
      <c r="K621" s="801"/>
      <c r="L621" s="801"/>
      <c r="M621" s="801"/>
      <c r="N621" s="801"/>
      <c r="O621" s="801"/>
      <c r="P621" s="801"/>
      <c r="Q621" s="801"/>
      <c r="R621" s="801"/>
      <c r="S621" s="801"/>
      <c r="T621" s="801"/>
      <c r="U621" s="801"/>
      <c r="V621" s="801"/>
      <c r="W621" s="801"/>
      <c r="X621" s="801"/>
      <c r="Y621" s="801"/>
      <c r="Z621" s="801"/>
      <c r="AA621" s="63"/>
      <c r="AB621" s="63"/>
      <c r="AC621" s="63"/>
    </row>
    <row r="622" spans="1:68" ht="27" customHeight="1" x14ac:dyDescent="0.25">
      <c r="A622" s="60" t="s">
        <v>1020</v>
      </c>
      <c r="B622" s="60" t="s">
        <v>1021</v>
      </c>
      <c r="C622" s="34">
        <v>4301031321</v>
      </c>
      <c r="D622" s="802">
        <v>4640242180076</v>
      </c>
      <c r="E622" s="802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1132" t="s">
        <v>1022</v>
      </c>
      <c r="Q622" s="804"/>
      <c r="R622" s="804"/>
      <c r="S622" s="804"/>
      <c r="T622" s="805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x14ac:dyDescent="0.2">
      <c r="A623" s="812"/>
      <c r="B623" s="812"/>
      <c r="C623" s="812"/>
      <c r="D623" s="812"/>
      <c r="E623" s="812"/>
      <c r="F623" s="812"/>
      <c r="G623" s="812"/>
      <c r="H623" s="812"/>
      <c r="I623" s="812"/>
      <c r="J623" s="812"/>
      <c r="K623" s="812"/>
      <c r="L623" s="812"/>
      <c r="M623" s="812"/>
      <c r="N623" s="812"/>
      <c r="O623" s="813"/>
      <c r="P623" s="809" t="s">
        <v>40</v>
      </c>
      <c r="Q623" s="810"/>
      <c r="R623" s="810"/>
      <c r="S623" s="810"/>
      <c r="T623" s="810"/>
      <c r="U623" s="810"/>
      <c r="V623" s="811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x14ac:dyDescent="0.2">
      <c r="A624" s="812"/>
      <c r="B624" s="812"/>
      <c r="C624" s="812"/>
      <c r="D624" s="812"/>
      <c r="E624" s="812"/>
      <c r="F624" s="812"/>
      <c r="G624" s="812"/>
      <c r="H624" s="812"/>
      <c r="I624" s="812"/>
      <c r="J624" s="812"/>
      <c r="K624" s="812"/>
      <c r="L624" s="812"/>
      <c r="M624" s="812"/>
      <c r="N624" s="812"/>
      <c r="O624" s="813"/>
      <c r="P624" s="809" t="s">
        <v>40</v>
      </c>
      <c r="Q624" s="810"/>
      <c r="R624" s="810"/>
      <c r="S624" s="810"/>
      <c r="T624" s="810"/>
      <c r="U624" s="810"/>
      <c r="V624" s="811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customHeight="1" x14ac:dyDescent="0.25">
      <c r="A625" s="801" t="s">
        <v>77</v>
      </c>
      <c r="B625" s="801"/>
      <c r="C625" s="801"/>
      <c r="D625" s="801"/>
      <c r="E625" s="801"/>
      <c r="F625" s="801"/>
      <c r="G625" s="801"/>
      <c r="H625" s="801"/>
      <c r="I625" s="801"/>
      <c r="J625" s="801"/>
      <c r="K625" s="801"/>
      <c r="L625" s="801"/>
      <c r="M625" s="801"/>
      <c r="N625" s="801"/>
      <c r="O625" s="801"/>
      <c r="P625" s="801"/>
      <c r="Q625" s="801"/>
      <c r="R625" s="801"/>
      <c r="S625" s="801"/>
      <c r="T625" s="801"/>
      <c r="U625" s="801"/>
      <c r="V625" s="801"/>
      <c r="W625" s="801"/>
      <c r="X625" s="801"/>
      <c r="Y625" s="801"/>
      <c r="Z625" s="801"/>
      <c r="AA625" s="63"/>
      <c r="AB625" s="63"/>
      <c r="AC625" s="63"/>
    </row>
    <row r="626" spans="1:68" ht="27" customHeight="1" x14ac:dyDescent="0.25">
      <c r="A626" s="60" t="s">
        <v>1024</v>
      </c>
      <c r="B626" s="60" t="s">
        <v>1025</v>
      </c>
      <c r="C626" s="34">
        <v>4301051474</v>
      </c>
      <c r="D626" s="802">
        <v>4640242180113</v>
      </c>
      <c r="E626" s="802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1134" t="s">
        <v>1026</v>
      </c>
      <c r="Q626" s="804"/>
      <c r="R626" s="804"/>
      <c r="S626" s="804"/>
      <c r="T626" s="805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1028</v>
      </c>
      <c r="B627" s="60" t="s">
        <v>1029</v>
      </c>
      <c r="C627" s="34">
        <v>4301051780</v>
      </c>
      <c r="D627" s="802">
        <v>4640242180106</v>
      </c>
      <c r="E627" s="802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1135" t="s">
        <v>1030</v>
      </c>
      <c r="Q627" s="804"/>
      <c r="R627" s="804"/>
      <c r="S627" s="804"/>
      <c r="T627" s="805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812"/>
      <c r="B628" s="812"/>
      <c r="C628" s="812"/>
      <c r="D628" s="812"/>
      <c r="E628" s="812"/>
      <c r="F628" s="812"/>
      <c r="G628" s="812"/>
      <c r="H628" s="812"/>
      <c r="I628" s="812"/>
      <c r="J628" s="812"/>
      <c r="K628" s="812"/>
      <c r="L628" s="812"/>
      <c r="M628" s="812"/>
      <c r="N628" s="812"/>
      <c r="O628" s="813"/>
      <c r="P628" s="809" t="s">
        <v>40</v>
      </c>
      <c r="Q628" s="810"/>
      <c r="R628" s="810"/>
      <c r="S628" s="810"/>
      <c r="T628" s="810"/>
      <c r="U628" s="810"/>
      <c r="V628" s="811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x14ac:dyDescent="0.2">
      <c r="A629" s="812"/>
      <c r="B629" s="812"/>
      <c r="C629" s="812"/>
      <c r="D629" s="812"/>
      <c r="E629" s="812"/>
      <c r="F629" s="812"/>
      <c r="G629" s="812"/>
      <c r="H629" s="812"/>
      <c r="I629" s="812"/>
      <c r="J629" s="812"/>
      <c r="K629" s="812"/>
      <c r="L629" s="812"/>
      <c r="M629" s="812"/>
      <c r="N629" s="812"/>
      <c r="O629" s="813"/>
      <c r="P629" s="809" t="s">
        <v>40</v>
      </c>
      <c r="Q629" s="810"/>
      <c r="R629" s="810"/>
      <c r="S629" s="810"/>
      <c r="T629" s="810"/>
      <c r="U629" s="810"/>
      <c r="V629" s="811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812"/>
      <c r="B630" s="812"/>
      <c r="C630" s="812"/>
      <c r="D630" s="812"/>
      <c r="E630" s="812"/>
      <c r="F630" s="812"/>
      <c r="G630" s="812"/>
      <c r="H630" s="812"/>
      <c r="I630" s="812"/>
      <c r="J630" s="812"/>
      <c r="K630" s="812"/>
      <c r="L630" s="812"/>
      <c r="M630" s="812"/>
      <c r="N630" s="812"/>
      <c r="O630" s="1139"/>
      <c r="P630" s="1136" t="s">
        <v>33</v>
      </c>
      <c r="Q630" s="1137"/>
      <c r="R630" s="1137"/>
      <c r="S630" s="1137"/>
      <c r="T630" s="1137"/>
      <c r="U630" s="1137"/>
      <c r="V630" s="113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18024.400000000001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18088.899999999998</v>
      </c>
      <c r="Z630" s="40"/>
      <c r="AA630" s="64"/>
      <c r="AB630" s="64"/>
      <c r="AC630" s="64"/>
    </row>
    <row r="631" spans="1:68" x14ac:dyDescent="0.2">
      <c r="A631" s="812"/>
      <c r="B631" s="812"/>
      <c r="C631" s="812"/>
      <c r="D631" s="812"/>
      <c r="E631" s="812"/>
      <c r="F631" s="812"/>
      <c r="G631" s="812"/>
      <c r="H631" s="812"/>
      <c r="I631" s="812"/>
      <c r="J631" s="812"/>
      <c r="K631" s="812"/>
      <c r="L631" s="812"/>
      <c r="M631" s="812"/>
      <c r="N631" s="812"/>
      <c r="O631" s="1139"/>
      <c r="P631" s="1136" t="s">
        <v>34</v>
      </c>
      <c r="Q631" s="1137"/>
      <c r="R631" s="1137"/>
      <c r="S631" s="1137"/>
      <c r="T631" s="1137"/>
      <c r="U631" s="1137"/>
      <c r="V631" s="1138"/>
      <c r="W631" s="40" t="s">
        <v>0</v>
      </c>
      <c r="X631" s="41">
        <f>IFERROR(SUM(BM22:BM627),"0")</f>
        <v>18908.767715155216</v>
      </c>
      <c r="Y631" s="41">
        <f>IFERROR(SUM(BN22:BN627),"0")</f>
        <v>18976.527000000006</v>
      </c>
      <c r="Z631" s="40"/>
      <c r="AA631" s="64"/>
      <c r="AB631" s="64"/>
      <c r="AC631" s="64"/>
    </row>
    <row r="632" spans="1:68" x14ac:dyDescent="0.2">
      <c r="A632" s="812"/>
      <c r="B632" s="812"/>
      <c r="C632" s="812"/>
      <c r="D632" s="812"/>
      <c r="E632" s="812"/>
      <c r="F632" s="812"/>
      <c r="G632" s="812"/>
      <c r="H632" s="812"/>
      <c r="I632" s="812"/>
      <c r="J632" s="812"/>
      <c r="K632" s="812"/>
      <c r="L632" s="812"/>
      <c r="M632" s="812"/>
      <c r="N632" s="812"/>
      <c r="O632" s="1139"/>
      <c r="P632" s="1136" t="s">
        <v>35</v>
      </c>
      <c r="Q632" s="1137"/>
      <c r="R632" s="1137"/>
      <c r="S632" s="1137"/>
      <c r="T632" s="1137"/>
      <c r="U632" s="1137"/>
      <c r="V632" s="1138"/>
      <c r="W632" s="40" t="s">
        <v>20</v>
      </c>
      <c r="X632" s="42">
        <f>ROUNDUP(SUM(BO22:BO627),0)</f>
        <v>30</v>
      </c>
      <c r="Y632" s="42">
        <f>ROUNDUP(SUM(BP22:BP627),0)</f>
        <v>30</v>
      </c>
      <c r="Z632" s="40"/>
      <c r="AA632" s="64"/>
      <c r="AB632" s="64"/>
      <c r="AC632" s="64"/>
    </row>
    <row r="633" spans="1:68" x14ac:dyDescent="0.2">
      <c r="A633" s="812"/>
      <c r="B633" s="812"/>
      <c r="C633" s="812"/>
      <c r="D633" s="812"/>
      <c r="E633" s="812"/>
      <c r="F633" s="812"/>
      <c r="G633" s="812"/>
      <c r="H633" s="812"/>
      <c r="I633" s="812"/>
      <c r="J633" s="812"/>
      <c r="K633" s="812"/>
      <c r="L633" s="812"/>
      <c r="M633" s="812"/>
      <c r="N633" s="812"/>
      <c r="O633" s="1139"/>
      <c r="P633" s="1136" t="s">
        <v>36</v>
      </c>
      <c r="Q633" s="1137"/>
      <c r="R633" s="1137"/>
      <c r="S633" s="1137"/>
      <c r="T633" s="1137"/>
      <c r="U633" s="1137"/>
      <c r="V633" s="1138"/>
      <c r="W633" s="40" t="s">
        <v>0</v>
      </c>
      <c r="X633" s="41">
        <f>GrossWeightTotal+PalletQtyTotal*25</f>
        <v>19658.767715155216</v>
      </c>
      <c r="Y633" s="41">
        <f>GrossWeightTotalR+PalletQtyTotalR*25</f>
        <v>19726.527000000006</v>
      </c>
      <c r="Z633" s="40"/>
      <c r="AA633" s="64"/>
      <c r="AB633" s="64"/>
      <c r="AC633" s="64"/>
    </row>
    <row r="634" spans="1:68" x14ac:dyDescent="0.2">
      <c r="A634" s="812"/>
      <c r="B634" s="812"/>
      <c r="C634" s="812"/>
      <c r="D634" s="812"/>
      <c r="E634" s="812"/>
      <c r="F634" s="812"/>
      <c r="G634" s="812"/>
      <c r="H634" s="812"/>
      <c r="I634" s="812"/>
      <c r="J634" s="812"/>
      <c r="K634" s="812"/>
      <c r="L634" s="812"/>
      <c r="M634" s="812"/>
      <c r="N634" s="812"/>
      <c r="O634" s="1139"/>
      <c r="P634" s="1136" t="s">
        <v>37</v>
      </c>
      <c r="Q634" s="1137"/>
      <c r="R634" s="1137"/>
      <c r="S634" s="1137"/>
      <c r="T634" s="1137"/>
      <c r="U634" s="1137"/>
      <c r="V634" s="113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2544.1254732921402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2553</v>
      </c>
      <c r="Z634" s="40"/>
      <c r="AA634" s="64"/>
      <c r="AB634" s="64"/>
      <c r="AC634" s="64"/>
    </row>
    <row r="635" spans="1:68" ht="14.25" x14ac:dyDescent="0.2">
      <c r="A635" s="812"/>
      <c r="B635" s="812"/>
      <c r="C635" s="812"/>
      <c r="D635" s="812"/>
      <c r="E635" s="812"/>
      <c r="F635" s="812"/>
      <c r="G635" s="812"/>
      <c r="H635" s="812"/>
      <c r="I635" s="812"/>
      <c r="J635" s="812"/>
      <c r="K635" s="812"/>
      <c r="L635" s="812"/>
      <c r="M635" s="812"/>
      <c r="N635" s="812"/>
      <c r="O635" s="1139"/>
      <c r="P635" s="1136" t="s">
        <v>38</v>
      </c>
      <c r="Q635" s="1137"/>
      <c r="R635" s="1137"/>
      <c r="S635" s="1137"/>
      <c r="T635" s="1137"/>
      <c r="U635" s="1137"/>
      <c r="V635" s="113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34.871360000000003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1133" t="s">
        <v>98</v>
      </c>
      <c r="D637" s="1133" t="s">
        <v>98</v>
      </c>
      <c r="E637" s="1133" t="s">
        <v>98</v>
      </c>
      <c r="F637" s="1133" t="s">
        <v>98</v>
      </c>
      <c r="G637" s="1133" t="s">
        <v>98</v>
      </c>
      <c r="H637" s="1133" t="s">
        <v>98</v>
      </c>
      <c r="I637" s="1133" t="s">
        <v>313</v>
      </c>
      <c r="J637" s="1133" t="s">
        <v>313</v>
      </c>
      <c r="K637" s="1133" t="s">
        <v>313</v>
      </c>
      <c r="L637" s="1133" t="s">
        <v>313</v>
      </c>
      <c r="M637" s="1133" t="s">
        <v>313</v>
      </c>
      <c r="N637" s="1140"/>
      <c r="O637" s="1133" t="s">
        <v>313</v>
      </c>
      <c r="P637" s="1133" t="s">
        <v>313</v>
      </c>
      <c r="Q637" s="1133" t="s">
        <v>313</v>
      </c>
      <c r="R637" s="1133" t="s">
        <v>313</v>
      </c>
      <c r="S637" s="1133" t="s">
        <v>313</v>
      </c>
      <c r="T637" s="1133" t="s">
        <v>313</v>
      </c>
      <c r="U637" s="1133" t="s">
        <v>313</v>
      </c>
      <c r="V637" s="1133" t="s">
        <v>313</v>
      </c>
      <c r="W637" s="1133" t="s">
        <v>313</v>
      </c>
      <c r="X637" s="1133" t="s">
        <v>648</v>
      </c>
      <c r="Y637" s="1133" t="s">
        <v>648</v>
      </c>
      <c r="Z637" s="1133" t="s">
        <v>732</v>
      </c>
      <c r="AA637" s="1133" t="s">
        <v>732</v>
      </c>
      <c r="AB637" s="1133" t="s">
        <v>732</v>
      </c>
      <c r="AC637" s="1133" t="s">
        <v>732</v>
      </c>
      <c r="AD637" s="80" t="s">
        <v>811</v>
      </c>
      <c r="AE637" s="1133" t="s">
        <v>913</v>
      </c>
      <c r="AF637" s="1133" t="s">
        <v>913</v>
      </c>
    </row>
    <row r="638" spans="1:68" ht="14.25" customHeight="1" thickTop="1" x14ac:dyDescent="0.2">
      <c r="A638" s="1141" t="s">
        <v>10</v>
      </c>
      <c r="B638" s="1133" t="s">
        <v>76</v>
      </c>
      <c r="C638" s="1133" t="s">
        <v>99</v>
      </c>
      <c r="D638" s="1133" t="s">
        <v>126</v>
      </c>
      <c r="E638" s="1133" t="s">
        <v>197</v>
      </c>
      <c r="F638" s="1133" t="s">
        <v>231</v>
      </c>
      <c r="G638" s="1133" t="s">
        <v>279</v>
      </c>
      <c r="H638" s="1133" t="s">
        <v>98</v>
      </c>
      <c r="I638" s="1133" t="s">
        <v>314</v>
      </c>
      <c r="J638" s="1133" t="s">
        <v>342</v>
      </c>
      <c r="K638" s="1133" t="s">
        <v>418</v>
      </c>
      <c r="L638" s="1133" t="s">
        <v>429</v>
      </c>
      <c r="M638" s="1133" t="s">
        <v>455</v>
      </c>
      <c r="N638" s="1"/>
      <c r="O638" s="1133" t="s">
        <v>482</v>
      </c>
      <c r="P638" s="1133" t="s">
        <v>485</v>
      </c>
      <c r="Q638" s="1133" t="s">
        <v>494</v>
      </c>
      <c r="R638" s="1133" t="s">
        <v>510</v>
      </c>
      <c r="S638" s="1133" t="s">
        <v>520</v>
      </c>
      <c r="T638" s="1133" t="s">
        <v>533</v>
      </c>
      <c r="U638" s="1133" t="s">
        <v>544</v>
      </c>
      <c r="V638" s="1133" t="s">
        <v>552</v>
      </c>
      <c r="W638" s="1133" t="s">
        <v>635</v>
      </c>
      <c r="X638" s="1133" t="s">
        <v>649</v>
      </c>
      <c r="Y638" s="1133" t="s">
        <v>690</v>
      </c>
      <c r="Z638" s="1133" t="s">
        <v>733</v>
      </c>
      <c r="AA638" s="1133" t="s">
        <v>776</v>
      </c>
      <c r="AB638" s="1133" t="s">
        <v>796</v>
      </c>
      <c r="AC638" s="1133" t="s">
        <v>804</v>
      </c>
      <c r="AD638" s="1133" t="s">
        <v>811</v>
      </c>
      <c r="AE638" s="1133" t="s">
        <v>913</v>
      </c>
      <c r="AF638" s="1133" t="s">
        <v>1007</v>
      </c>
    </row>
    <row r="639" spans="1:68" ht="13.5" thickBot="1" x14ac:dyDescent="0.25">
      <c r="A639" s="1142"/>
      <c r="B639" s="1133"/>
      <c r="C639" s="1133"/>
      <c r="D639" s="1133"/>
      <c r="E639" s="1133"/>
      <c r="F639" s="1133"/>
      <c r="G639" s="1133"/>
      <c r="H639" s="1133"/>
      <c r="I639" s="1133"/>
      <c r="J639" s="1133"/>
      <c r="K639" s="1133"/>
      <c r="L639" s="1133"/>
      <c r="M639" s="1133"/>
      <c r="N639" s="1"/>
      <c r="O639" s="1133"/>
      <c r="P639" s="1133"/>
      <c r="Q639" s="1133"/>
      <c r="R639" s="1133"/>
      <c r="S639" s="1133"/>
      <c r="T639" s="1133"/>
      <c r="U639" s="1133"/>
      <c r="V639" s="1133"/>
      <c r="W639" s="1133"/>
      <c r="X639" s="1133"/>
      <c r="Y639" s="1133"/>
      <c r="Z639" s="1133"/>
      <c r="AA639" s="1133"/>
      <c r="AB639" s="1133"/>
      <c r="AC639" s="1133"/>
      <c r="AD639" s="1133"/>
      <c r="AE639" s="1133"/>
      <c r="AF639" s="1133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144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4198.8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205.20000000000002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30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513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100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4492.2</v>
      </c>
      <c r="W640" s="50">
        <f>IFERROR(Y394*1,"0")+IFERROR(Y398*1,"0")+IFERROR(Y399*1,"0")+IFERROR(Y400*1,"0")</f>
        <v>315.3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6300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1610.4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180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