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D2847129-C715-47B3-9CD4-518D5C66F1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AF640" i="1" s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Y598" i="1"/>
  <c r="BP597" i="1"/>
  <c r="BO597" i="1"/>
  <c r="BN597" i="1"/>
  <c r="BM597" i="1"/>
  <c r="Z597" i="1"/>
  <c r="Z602" i="1" s="1"/>
  <c r="Y597" i="1"/>
  <c r="Y603" i="1" s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Z584" i="1" s="1"/>
  <c r="Y580" i="1"/>
  <c r="Y585" i="1" s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Z565" i="1" s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X555" i="1"/>
  <c r="X554" i="1"/>
  <c r="BP553" i="1"/>
  <c r="BO553" i="1"/>
  <c r="BN553" i="1"/>
  <c r="BM553" i="1"/>
  <c r="Z553" i="1"/>
  <c r="Y553" i="1"/>
  <c r="P553" i="1"/>
  <c r="BO552" i="1"/>
  <c r="BM552" i="1"/>
  <c r="Y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Y555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8" i="1"/>
  <c r="Y507" i="1"/>
  <c r="X507" i="1"/>
  <c r="BP506" i="1"/>
  <c r="BO506" i="1"/>
  <c r="BN506" i="1"/>
  <c r="BM506" i="1"/>
  <c r="Z506" i="1"/>
  <c r="Z507" i="1" s="1"/>
  <c r="Y506" i="1"/>
  <c r="AC640" i="1" s="1"/>
  <c r="P506" i="1"/>
  <c r="X503" i="1"/>
  <c r="Y502" i="1"/>
  <c r="X502" i="1"/>
  <c r="BP501" i="1"/>
  <c r="BO501" i="1"/>
  <c r="BN501" i="1"/>
  <c r="BM501" i="1"/>
  <c r="Z501" i="1"/>
  <c r="Y501" i="1"/>
  <c r="BP500" i="1"/>
  <c r="BO500" i="1"/>
  <c r="BN500" i="1"/>
  <c r="BM500" i="1"/>
  <c r="Z500" i="1"/>
  <c r="Z502" i="1" s="1"/>
  <c r="Y500" i="1"/>
  <c r="AB640" i="1" s="1"/>
  <c r="P500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4" i="1"/>
  <c r="Y483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Y363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Y344" i="1" s="1"/>
  <c r="P342" i="1"/>
  <c r="X340" i="1"/>
  <c r="Y339" i="1"/>
  <c r="X339" i="1"/>
  <c r="BP338" i="1"/>
  <c r="BO338" i="1"/>
  <c r="BN338" i="1"/>
  <c r="BM338" i="1"/>
  <c r="Z338" i="1"/>
  <c r="Z339" i="1" s="1"/>
  <c r="Y338" i="1"/>
  <c r="U640" i="1" s="1"/>
  <c r="P338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Y331" i="1" s="1"/>
  <c r="P328" i="1"/>
  <c r="X326" i="1"/>
  <c r="X325" i="1"/>
  <c r="BO324" i="1"/>
  <c r="BM324" i="1"/>
  <c r="Y324" i="1"/>
  <c r="T640" i="1" s="1"/>
  <c r="P324" i="1"/>
  <c r="X321" i="1"/>
  <c r="X320" i="1"/>
  <c r="BO319" i="1"/>
  <c r="BM319" i="1"/>
  <c r="Y319" i="1"/>
  <c r="BP319" i="1" s="1"/>
  <c r="P319" i="1"/>
  <c r="BP318" i="1"/>
  <c r="BO318" i="1"/>
  <c r="BN318" i="1"/>
  <c r="BM318" i="1"/>
  <c r="Z318" i="1"/>
  <c r="Y318" i="1"/>
  <c r="Y320" i="1" s="1"/>
  <c r="P318" i="1"/>
  <c r="X316" i="1"/>
  <c r="Y315" i="1"/>
  <c r="X315" i="1"/>
  <c r="BP314" i="1"/>
  <c r="BO314" i="1"/>
  <c r="BN314" i="1"/>
  <c r="BM314" i="1"/>
  <c r="Z314" i="1"/>
  <c r="Z315" i="1" s="1"/>
  <c r="Y314" i="1"/>
  <c r="Y316" i="1" s="1"/>
  <c r="P314" i="1"/>
  <c r="X312" i="1"/>
  <c r="Y311" i="1"/>
  <c r="X311" i="1"/>
  <c r="BP310" i="1"/>
  <c r="BO310" i="1"/>
  <c r="BN310" i="1"/>
  <c r="BM310" i="1"/>
  <c r="Z310" i="1"/>
  <c r="Z311" i="1" s="1"/>
  <c r="Y310" i="1"/>
  <c r="Y312" i="1" s="1"/>
  <c r="P310" i="1"/>
  <c r="X307" i="1"/>
  <c r="Y306" i="1"/>
  <c r="X306" i="1"/>
  <c r="BP305" i="1"/>
  <c r="BO305" i="1"/>
  <c r="BN305" i="1"/>
  <c r="BM305" i="1"/>
  <c r="Z305" i="1"/>
  <c r="Z306" i="1" s="1"/>
  <c r="Y305" i="1"/>
  <c r="Y307" i="1" s="1"/>
  <c r="P305" i="1"/>
  <c r="X303" i="1"/>
  <c r="Y302" i="1"/>
  <c r="X302" i="1"/>
  <c r="BP301" i="1"/>
  <c r="BO301" i="1"/>
  <c r="BN301" i="1"/>
  <c r="BM301" i="1"/>
  <c r="Z301" i="1"/>
  <c r="Z302" i="1" s="1"/>
  <c r="Y301" i="1"/>
  <c r="Y303" i="1" s="1"/>
  <c r="P301" i="1"/>
  <c r="X299" i="1"/>
  <c r="Y298" i="1"/>
  <c r="X298" i="1"/>
  <c r="BP297" i="1"/>
  <c r="BO297" i="1"/>
  <c r="BN297" i="1"/>
  <c r="BM297" i="1"/>
  <c r="Z297" i="1"/>
  <c r="Z298" i="1" s="1"/>
  <c r="Y297" i="1"/>
  <c r="R640" i="1" s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X285" i="1"/>
  <c r="X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O640" i="1" s="1"/>
  <c r="P276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X260" i="1"/>
  <c r="Y259" i="1"/>
  <c r="X259" i="1"/>
  <c r="BP258" i="1"/>
  <c r="BO258" i="1"/>
  <c r="BN258" i="1"/>
  <c r="BM258" i="1"/>
  <c r="Z258" i="1"/>
  <c r="Z259" i="1" s="1"/>
  <c r="Y258" i="1"/>
  <c r="Y260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X243" i="1"/>
  <c r="X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K640" i="1" s="1"/>
  <c r="P238" i="1"/>
  <c r="X235" i="1"/>
  <c r="X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Y234" i="1" s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Y201" i="1" s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J640" i="1" s="1"/>
  <c r="P194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Y190" i="1" s="1"/>
  <c r="P181" i="1"/>
  <c r="X179" i="1"/>
  <c r="Y178" i="1"/>
  <c r="X178" i="1"/>
  <c r="BP177" i="1"/>
  <c r="BO177" i="1"/>
  <c r="BN177" i="1"/>
  <c r="BM177" i="1"/>
  <c r="Z177" i="1"/>
  <c r="Z178" i="1" s="1"/>
  <c r="Y177" i="1"/>
  <c r="P177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67" i="1" s="1"/>
  <c r="P162" i="1"/>
  <c r="X160" i="1"/>
  <c r="X159" i="1"/>
  <c r="BO158" i="1"/>
  <c r="BM158" i="1"/>
  <c r="Y158" i="1"/>
  <c r="H640" i="1" s="1"/>
  <c r="P158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Y133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P97" i="1"/>
  <c r="BO96" i="1"/>
  <c r="BM96" i="1"/>
  <c r="Y96" i="1"/>
  <c r="Y107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Y87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P60" i="1"/>
  <c r="BO59" i="1"/>
  <c r="BM59" i="1"/>
  <c r="Y59" i="1"/>
  <c r="P59" i="1"/>
  <c r="X57" i="1"/>
  <c r="X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X46" i="1"/>
  <c r="X45" i="1"/>
  <c r="BO44" i="1"/>
  <c r="BM44" i="1"/>
  <c r="Y44" i="1"/>
  <c r="P44" i="1"/>
  <c r="BP43" i="1"/>
  <c r="BO43" i="1"/>
  <c r="BN43" i="1"/>
  <c r="BM43" i="1"/>
  <c r="Z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Y40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30" i="1" s="1"/>
  <c r="X26" i="1"/>
  <c r="X634" i="1" s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32" i="1" s="1"/>
  <c r="BM22" i="1"/>
  <c r="X631" i="1" s="1"/>
  <c r="X633" i="1" s="1"/>
  <c r="Y22" i="1"/>
  <c r="B640" i="1" s="1"/>
  <c r="P22" i="1"/>
  <c r="H10" i="1"/>
  <c r="A9" i="1"/>
  <c r="A10" i="1" s="1"/>
  <c r="D7" i="1"/>
  <c r="Q6" i="1"/>
  <c r="P2" i="1"/>
  <c r="Z45" i="1" l="1"/>
  <c r="F9" i="1"/>
  <c r="J9" i="1"/>
  <c r="F10" i="1"/>
  <c r="Z22" i="1"/>
  <c r="Z26" i="1" s="1"/>
  <c r="BN22" i="1"/>
  <c r="BP22" i="1"/>
  <c r="Z24" i="1"/>
  <c r="BN24" i="1"/>
  <c r="Y27" i="1"/>
  <c r="C640" i="1"/>
  <c r="Y41" i="1"/>
  <c r="Z36" i="1"/>
  <c r="Z40" i="1" s="1"/>
  <c r="BN36" i="1"/>
  <c r="BP36" i="1"/>
  <c r="Z38" i="1"/>
  <c r="BN38" i="1"/>
  <c r="BP44" i="1"/>
  <c r="BN44" i="1"/>
  <c r="Z44" i="1"/>
  <c r="Y46" i="1"/>
  <c r="D640" i="1"/>
  <c r="Y56" i="1"/>
  <c r="BP49" i="1"/>
  <c r="BN49" i="1"/>
  <c r="Z49" i="1"/>
  <c r="BP53" i="1"/>
  <c r="BN53" i="1"/>
  <c r="Z53" i="1"/>
  <c r="BP61" i="1"/>
  <c r="BN61" i="1"/>
  <c r="Z61" i="1"/>
  <c r="Y72" i="1"/>
  <c r="BP69" i="1"/>
  <c r="BN69" i="1"/>
  <c r="Z69" i="1"/>
  <c r="Y80" i="1"/>
  <c r="BP77" i="1"/>
  <c r="BN77" i="1"/>
  <c r="Z77" i="1"/>
  <c r="BP85" i="1"/>
  <c r="BN85" i="1"/>
  <c r="Z85" i="1"/>
  <c r="E640" i="1"/>
  <c r="Y93" i="1"/>
  <c r="BP90" i="1"/>
  <c r="BN90" i="1"/>
  <c r="Z90" i="1"/>
  <c r="Y94" i="1"/>
  <c r="Z133" i="1"/>
  <c r="Z154" i="1"/>
  <c r="H9" i="1"/>
  <c r="Y26" i="1"/>
  <c r="BP51" i="1"/>
  <c r="BN51" i="1"/>
  <c r="Z51" i="1"/>
  <c r="BP55" i="1"/>
  <c r="BN55" i="1"/>
  <c r="Z55" i="1"/>
  <c r="Y57" i="1"/>
  <c r="Y64" i="1"/>
  <c r="BP59" i="1"/>
  <c r="BN59" i="1"/>
  <c r="Z59" i="1"/>
  <c r="Z63" i="1" s="1"/>
  <c r="Y63" i="1"/>
  <c r="BP67" i="1"/>
  <c r="BN67" i="1"/>
  <c r="Z67" i="1"/>
  <c r="Z71" i="1" s="1"/>
  <c r="Y71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6" i="1" s="1"/>
  <c r="Z201" i="1"/>
  <c r="Z255" i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Y235" i="1"/>
  <c r="Y242" i="1"/>
  <c r="Y255" i="1"/>
  <c r="Y272" i="1"/>
  <c r="Y284" i="1"/>
  <c r="Y293" i="1"/>
  <c r="Y321" i="1"/>
  <c r="Y326" i="1"/>
  <c r="Y330" i="1"/>
  <c r="Y356" i="1"/>
  <c r="Y362" i="1"/>
  <c r="BP367" i="1"/>
  <c r="BN367" i="1"/>
  <c r="Z367" i="1"/>
  <c r="Y371" i="1"/>
  <c r="Z377" i="1"/>
  <c r="BP375" i="1"/>
  <c r="BN375" i="1"/>
  <c r="Z375" i="1"/>
  <c r="BP381" i="1"/>
  <c r="BN381" i="1"/>
  <c r="Z381" i="1"/>
  <c r="BP389" i="1"/>
  <c r="BN389" i="1"/>
  <c r="Z389" i="1"/>
  <c r="Y391" i="1"/>
  <c r="W640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Z496" i="1"/>
  <c r="BP493" i="1"/>
  <c r="BN493" i="1"/>
  <c r="Z493" i="1"/>
  <c r="Y496" i="1"/>
  <c r="BP517" i="1"/>
  <c r="BN517" i="1"/>
  <c r="Z517" i="1"/>
  <c r="BP521" i="1"/>
  <c r="BN521" i="1"/>
  <c r="Z521" i="1"/>
  <c r="Z532" i="1" s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Z560" i="1"/>
  <c r="BP558" i="1"/>
  <c r="BN558" i="1"/>
  <c r="Z558" i="1"/>
  <c r="Y560" i="1"/>
  <c r="S640" i="1"/>
  <c r="Z92" i="1"/>
  <c r="BN92" i="1"/>
  <c r="Z96" i="1"/>
  <c r="Z106" i="1" s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Z115" i="1" s="1"/>
  <c r="BN111" i="1"/>
  <c r="Z113" i="1"/>
  <c r="BN113" i="1"/>
  <c r="Y116" i="1"/>
  <c r="Z119" i="1"/>
  <c r="Z121" i="1" s="1"/>
  <c r="BN119" i="1"/>
  <c r="Z125" i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Z190" i="1" s="1"/>
  <c r="BN182" i="1"/>
  <c r="Z184" i="1"/>
  <c r="BN184" i="1"/>
  <c r="Z187" i="1"/>
  <c r="BN187" i="1"/>
  <c r="Z189" i="1"/>
  <c r="BN189" i="1"/>
  <c r="Z194" i="1"/>
  <c r="Z196" i="1" s="1"/>
  <c r="BN194" i="1"/>
  <c r="BP194" i="1"/>
  <c r="Y197" i="1"/>
  <c r="Z200" i="1"/>
  <c r="BN200" i="1"/>
  <c r="Z204" i="1"/>
  <c r="BN204" i="1"/>
  <c r="BP204" i="1"/>
  <c r="Z206" i="1"/>
  <c r="BN206" i="1"/>
  <c r="Z208" i="1"/>
  <c r="BN208" i="1"/>
  <c r="Z210" i="1"/>
  <c r="BN210" i="1"/>
  <c r="Z216" i="1"/>
  <c r="Z227" i="1" s="1"/>
  <c r="BN216" i="1"/>
  <c r="Z218" i="1"/>
  <c r="BN218" i="1"/>
  <c r="Z220" i="1"/>
  <c r="BN220" i="1"/>
  <c r="Z222" i="1"/>
  <c r="BN222" i="1"/>
  <c r="Z224" i="1"/>
  <c r="BN224" i="1"/>
  <c r="Z226" i="1"/>
  <c r="BN226" i="1"/>
  <c r="Z231" i="1"/>
  <c r="Z234" i="1" s="1"/>
  <c r="BN231" i="1"/>
  <c r="Z233" i="1"/>
  <c r="BN233" i="1"/>
  <c r="Z238" i="1"/>
  <c r="Z242" i="1" s="1"/>
  <c r="BN238" i="1"/>
  <c r="BP238" i="1"/>
  <c r="Z240" i="1"/>
  <c r="BN240" i="1"/>
  <c r="Y243" i="1"/>
  <c r="L640" i="1"/>
  <c r="Z247" i="1"/>
  <c r="BN247" i="1"/>
  <c r="Z249" i="1"/>
  <c r="BN249" i="1"/>
  <c r="Z251" i="1"/>
  <c r="BN251" i="1"/>
  <c r="Z253" i="1"/>
  <c r="BN253" i="1"/>
  <c r="Y256" i="1"/>
  <c r="M640" i="1"/>
  <c r="Z264" i="1"/>
  <c r="Z272" i="1" s="1"/>
  <c r="BN264" i="1"/>
  <c r="Z266" i="1"/>
  <c r="BN266" i="1"/>
  <c r="Z268" i="1"/>
  <c r="BN268" i="1"/>
  <c r="Z270" i="1"/>
  <c r="BN270" i="1"/>
  <c r="Y273" i="1"/>
  <c r="Y278" i="1"/>
  <c r="P640" i="1"/>
  <c r="Z282" i="1"/>
  <c r="Z284" i="1" s="1"/>
  <c r="BN282" i="1"/>
  <c r="Y285" i="1"/>
  <c r="Q640" i="1"/>
  <c r="Z289" i="1"/>
  <c r="Z293" i="1" s="1"/>
  <c r="BN289" i="1"/>
  <c r="Z291" i="1"/>
  <c r="BN291" i="1"/>
  <c r="Y294" i="1"/>
  <c r="Y299" i="1"/>
  <c r="Z319" i="1"/>
  <c r="Z320" i="1" s="1"/>
  <c r="BN319" i="1"/>
  <c r="Z324" i="1"/>
  <c r="Z325" i="1" s="1"/>
  <c r="BN324" i="1"/>
  <c r="BP324" i="1"/>
  <c r="Y325" i="1"/>
  <c r="Z328" i="1"/>
  <c r="Z330" i="1" s="1"/>
  <c r="BN328" i="1"/>
  <c r="BP328" i="1"/>
  <c r="Y340" i="1"/>
  <c r="V640" i="1"/>
  <c r="Z348" i="1"/>
  <c r="Z355" i="1" s="1"/>
  <c r="BN348" i="1"/>
  <c r="Z350" i="1"/>
  <c r="BN350" i="1"/>
  <c r="Z352" i="1"/>
  <c r="BN352" i="1"/>
  <c r="Z354" i="1"/>
  <c r="BN354" i="1"/>
  <c r="Y355" i="1"/>
  <c r="Z358" i="1"/>
  <c r="Z362" i="1" s="1"/>
  <c r="BN358" i="1"/>
  <c r="BP358" i="1"/>
  <c r="Z360" i="1"/>
  <c r="BN360" i="1"/>
  <c r="Y372" i="1"/>
  <c r="BP365" i="1"/>
  <c r="BN365" i="1"/>
  <c r="Z365" i="1"/>
  <c r="Z371" i="1" s="1"/>
  <c r="BP369" i="1"/>
  <c r="BN369" i="1"/>
  <c r="Z369" i="1"/>
  <c r="Y378" i="1"/>
  <c r="Y377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40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Z478" i="1" s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Y489" i="1"/>
  <c r="Y497" i="1"/>
  <c r="BP494" i="1"/>
  <c r="BN494" i="1"/>
  <c r="Z494" i="1"/>
  <c r="BP571" i="1"/>
  <c r="BN571" i="1"/>
  <c r="Z571" i="1"/>
  <c r="BP573" i="1"/>
  <c r="BN573" i="1"/>
  <c r="Z573" i="1"/>
  <c r="AA64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Z554" i="1" s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416" i="1" l="1"/>
  <c r="Z401" i="1"/>
  <c r="Y634" i="1"/>
  <c r="Y632" i="1"/>
  <c r="Z628" i="1"/>
  <c r="Z609" i="1"/>
  <c r="Z594" i="1"/>
  <c r="Z577" i="1"/>
  <c r="Z384" i="1"/>
  <c r="Z212" i="1"/>
  <c r="Z167" i="1"/>
  <c r="Z539" i="1"/>
  <c r="Z455" i="1"/>
  <c r="Z442" i="1"/>
  <c r="Z93" i="1"/>
  <c r="Z56" i="1"/>
  <c r="Z635" i="1" s="1"/>
  <c r="Y630" i="1"/>
  <c r="Y631" i="1"/>
  <c r="Y633" i="1" s="1"/>
</calcChain>
</file>

<file path=xl/sharedStrings.xml><?xml version="1.0" encoding="utf-8"?>
<sst xmlns="http://schemas.openxmlformats.org/spreadsheetml/2006/main" count="2971" uniqueCount="1047">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</sst>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16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45733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1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 t="s">
        <v>18</v>
      </c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19</v>
      </c>
      <c r="Q8" s="889">
        <v>0.41666666666666669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20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21</v>
      </c>
      <c r="Q10" s="953"/>
      <c r="R10" s="954"/>
      <c r="U10" s="24" t="s">
        <v>22</v>
      </c>
      <c r="V10" s="774" t="s">
        <v>23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7"/>
      <c r="R11" s="878"/>
      <c r="U11" s="24" t="s">
        <v>26</v>
      </c>
      <c r="V11" s="1060" t="s">
        <v>27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28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29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30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31</v>
      </c>
      <c r="Q13" s="1060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32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33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34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35</v>
      </c>
      <c r="B17" s="771" t="s">
        <v>36</v>
      </c>
      <c r="C17" s="899" t="s">
        <v>37</v>
      </c>
      <c r="D17" s="771" t="s">
        <v>38</v>
      </c>
      <c r="E17" s="848"/>
      <c r="F17" s="771" t="s">
        <v>39</v>
      </c>
      <c r="G17" s="771" t="s">
        <v>40</v>
      </c>
      <c r="H17" s="771" t="s">
        <v>41</v>
      </c>
      <c r="I17" s="771" t="s">
        <v>42</v>
      </c>
      <c r="J17" s="771" t="s">
        <v>43</v>
      </c>
      <c r="K17" s="771" t="s">
        <v>44</v>
      </c>
      <c r="L17" s="771" t="s">
        <v>45</v>
      </c>
      <c r="M17" s="771" t="s">
        <v>46</v>
      </c>
      <c r="N17" s="771" t="s">
        <v>47</v>
      </c>
      <c r="O17" s="771" t="s">
        <v>48</v>
      </c>
      <c r="P17" s="771" t="s">
        <v>49</v>
      </c>
      <c r="Q17" s="847"/>
      <c r="R17" s="847"/>
      <c r="S17" s="847"/>
      <c r="T17" s="848"/>
      <c r="U17" s="1137" t="s">
        <v>50</v>
      </c>
      <c r="V17" s="787"/>
      <c r="W17" s="771" t="s">
        <v>51</v>
      </c>
      <c r="X17" s="771" t="s">
        <v>52</v>
      </c>
      <c r="Y17" s="1139" t="s">
        <v>53</v>
      </c>
      <c r="Z17" s="1024" t="s">
        <v>54</v>
      </c>
      <c r="AA17" s="1003" t="s">
        <v>55</v>
      </c>
      <c r="AB17" s="1003" t="s">
        <v>56</v>
      </c>
      <c r="AC17" s="1003" t="s">
        <v>57</v>
      </c>
      <c r="AD17" s="1003" t="s">
        <v>58</v>
      </c>
      <c r="AE17" s="1093"/>
      <c r="AF17" s="1094"/>
      <c r="AG17" s="66"/>
      <c r="BD17" s="65" t="s">
        <v>59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60</v>
      </c>
      <c r="V18" s="67" t="s">
        <v>61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customHeight="1" x14ac:dyDescent="0.2">
      <c r="A19" s="788" t="s">
        <v>62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customHeight="1" x14ac:dyDescent="0.25">
      <c r="A20" s="747" t="s">
        <v>62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customHeight="1" x14ac:dyDescent="0.25">
      <c r="A21" s="746" t="s">
        <v>63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79</v>
      </c>
      <c r="Q26" s="737"/>
      <c r="R26" s="737"/>
      <c r="S26" s="737"/>
      <c r="T26" s="737"/>
      <c r="U26" s="737"/>
      <c r="V26" s="738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79</v>
      </c>
      <c r="Q27" s="737"/>
      <c r="R27" s="737"/>
      <c r="S27" s="737"/>
      <c r="T27" s="737"/>
      <c r="U27" s="737"/>
      <c r="V27" s="738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46" t="s">
        <v>81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79</v>
      </c>
      <c r="Q30" s="737"/>
      <c r="R30" s="737"/>
      <c r="S30" s="737"/>
      <c r="T30" s="737"/>
      <c r="U30" s="737"/>
      <c r="V30" s="738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79</v>
      </c>
      <c r="Q31" s="737"/>
      <c r="R31" s="737"/>
      <c r="S31" s="737"/>
      <c r="T31" s="737"/>
      <c r="U31" s="737"/>
      <c r="V31" s="738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788" t="s">
        <v>87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customHeight="1" x14ac:dyDescent="0.25">
      <c r="A33" s="747" t="s">
        <v>88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customHeight="1" x14ac:dyDescent="0.25">
      <c r="A34" s="746" t="s">
        <v>89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68</v>
      </c>
      <c r="X35" s="727">
        <v>0</v>
      </c>
      <c r="Y35" s="72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100</v>
      </c>
      <c r="L37" s="32" t="s">
        <v>101</v>
      </c>
      <c r="M37" s="33" t="s">
        <v>102</v>
      </c>
      <c r="N37" s="33"/>
      <c r="O37" s="32">
        <v>50</v>
      </c>
      <c r="P37" s="9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4"/>
      <c r="R37" s="734"/>
      <c r="S37" s="734"/>
      <c r="T37" s="735"/>
      <c r="U37" s="34"/>
      <c r="V37" s="34"/>
      <c r="W37" s="35" t="s">
        <v>68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 t="s">
        <v>103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104</v>
      </c>
      <c r="B38" s="54" t="s">
        <v>105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100</v>
      </c>
      <c r="L38" s="32"/>
      <c r="M38" s="33" t="s">
        <v>102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4"/>
      <c r="R38" s="734"/>
      <c r="S38" s="734"/>
      <c r="T38" s="735"/>
      <c r="U38" s="34"/>
      <c r="V38" s="34"/>
      <c r="W38" s="35" t="s">
        <v>68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79</v>
      </c>
      <c r="Q40" s="737"/>
      <c r="R40" s="737"/>
      <c r="S40" s="737"/>
      <c r="T40" s="737"/>
      <c r="U40" s="737"/>
      <c r="V40" s="738"/>
      <c r="W40" s="37" t="s">
        <v>80</v>
      </c>
      <c r="X40" s="729">
        <f>IFERROR(X35/H35,"0")+IFERROR(X36/H36,"0")+IFERROR(X37/H37,"0")+IFERROR(X38/H38,"0")+IFERROR(X39/H39,"0")</f>
        <v>0</v>
      </c>
      <c r="Y40" s="729">
        <f>IFERROR(Y35/H35,"0")+IFERROR(Y36/H36,"0")+IFERROR(Y37/H37,"0")+IFERROR(Y38/H38,"0")+IFERROR(Y39/H39,"0")</f>
        <v>0</v>
      </c>
      <c r="Z40" s="729">
        <f>IFERROR(IF(Z35="",0,Z35),"0")+IFERROR(IF(Z36="",0,Z36),"0")+IFERROR(IF(Z37="",0,Z37),"0")+IFERROR(IF(Z38="",0,Z38),"0")+IFERROR(IF(Z39="",0,Z39),"0")</f>
        <v>0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79</v>
      </c>
      <c r="Q41" s="737"/>
      <c r="R41" s="737"/>
      <c r="S41" s="737"/>
      <c r="T41" s="737"/>
      <c r="U41" s="737"/>
      <c r="V41" s="738"/>
      <c r="W41" s="37" t="s">
        <v>68</v>
      </c>
      <c r="X41" s="729">
        <f>IFERROR(SUM(X35:X39),"0")</f>
        <v>0</v>
      </c>
      <c r="Y41" s="729">
        <f>IFERROR(SUM(Y35:Y39),"0")</f>
        <v>0</v>
      </c>
      <c r="Z41" s="37"/>
      <c r="AA41" s="730"/>
      <c r="AB41" s="730"/>
      <c r="AC41" s="730"/>
    </row>
    <row r="42" spans="1:68" ht="14.25" customHeight="1" x14ac:dyDescent="0.25">
      <c r="A42" s="746" t="s">
        <v>63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customHeight="1" x14ac:dyDescent="0.25">
      <c r="A43" s="54" t="s">
        <v>108</v>
      </c>
      <c r="B43" s="54" t="s">
        <v>109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102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112</v>
      </c>
      <c r="B44" s="54" t="s">
        <v>113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102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79</v>
      </c>
      <c r="Q45" s="737"/>
      <c r="R45" s="737"/>
      <c r="S45" s="737"/>
      <c r="T45" s="737"/>
      <c r="U45" s="737"/>
      <c r="V45" s="738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79</v>
      </c>
      <c r="Q46" s="737"/>
      <c r="R46" s="737"/>
      <c r="S46" s="737"/>
      <c r="T46" s="737"/>
      <c r="U46" s="737"/>
      <c r="V46" s="738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47" t="s">
        <v>115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customHeight="1" x14ac:dyDescent="0.25">
      <c r="A48" s="746" t="s">
        <v>89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customHeight="1" x14ac:dyDescent="0.25">
      <c r="A49" s="54" t="s">
        <v>116</v>
      </c>
      <c r="B49" s="54" t="s">
        <v>117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102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119</v>
      </c>
      <c r="B50" s="54" t="s">
        <v>120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121</v>
      </c>
      <c r="M50" s="33" t="s">
        <v>93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68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 t="s">
        <v>123</v>
      </c>
      <c r="AK50" s="68">
        <v>691.2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130</v>
      </c>
      <c r="B53" s="54" t="s">
        <v>131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132</v>
      </c>
      <c r="B54" s="54" t="s">
        <v>133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134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136</v>
      </c>
      <c r="B55" s="54" t="s">
        <v>137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121</v>
      </c>
      <c r="M55" s="33" t="s">
        <v>93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68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122</v>
      </c>
      <c r="AG55" s="64"/>
      <c r="AJ55" s="68" t="s">
        <v>123</v>
      </c>
      <c r="AK55" s="68">
        <v>594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79</v>
      </c>
      <c r="Q56" s="737"/>
      <c r="R56" s="737"/>
      <c r="S56" s="737"/>
      <c r="T56" s="737"/>
      <c r="U56" s="737"/>
      <c r="V56" s="738"/>
      <c r="W56" s="37" t="s">
        <v>80</v>
      </c>
      <c r="X56" s="729">
        <f>IFERROR(X49/H49,"0")+IFERROR(X50/H50,"0")+IFERROR(X51/H51,"0")+IFERROR(X52/H52,"0")+IFERROR(X53/H53,"0")+IFERROR(X54/H54,"0")+IFERROR(X55/H55,"0")</f>
        <v>0</v>
      </c>
      <c r="Y56" s="729">
        <f>IFERROR(Y49/H49,"0")+IFERROR(Y50/H50,"0")+IFERROR(Y51/H51,"0")+IFERROR(Y52/H52,"0")+IFERROR(Y53/H53,"0")+IFERROR(Y54/H54,"0")+IFERROR(Y55/H55,"0")</f>
        <v>0</v>
      </c>
      <c r="Z56" s="729">
        <f>IFERROR(IF(Z49="",0,Z49),"0")+IFERROR(IF(Z50="",0,Z50),"0")+IFERROR(IF(Z51="",0,Z51),"0")+IFERROR(IF(Z52="",0,Z52),"0")+IFERROR(IF(Z53="",0,Z53),"0")+IFERROR(IF(Z54="",0,Z54),"0")+IFERROR(IF(Z55="",0,Z55),"0")</f>
        <v>0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79</v>
      </c>
      <c r="Q57" s="737"/>
      <c r="R57" s="737"/>
      <c r="S57" s="737"/>
      <c r="T57" s="737"/>
      <c r="U57" s="737"/>
      <c r="V57" s="738"/>
      <c r="W57" s="37" t="s">
        <v>68</v>
      </c>
      <c r="X57" s="729">
        <f>IFERROR(SUM(X49:X55),"0")</f>
        <v>0</v>
      </c>
      <c r="Y57" s="729">
        <f>IFERROR(SUM(Y49:Y55),"0")</f>
        <v>0</v>
      </c>
      <c r="Z57" s="37"/>
      <c r="AA57" s="730"/>
      <c r="AB57" s="730"/>
      <c r="AC57" s="730"/>
    </row>
    <row r="58" spans="1:68" ht="14.25" customHeight="1" x14ac:dyDescent="0.25">
      <c r="A58" s="746" t="s">
        <v>138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139</v>
      </c>
      <c r="B59" s="54" t="s">
        <v>140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68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142</v>
      </c>
      <c r="B60" s="54" t="s">
        <v>143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145</v>
      </c>
      <c r="B61" s="54" t="s">
        <v>146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102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147</v>
      </c>
      <c r="B62" s="54" t="s">
        <v>148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121</v>
      </c>
      <c r="M62" s="33" t="s">
        <v>93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68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141</v>
      </c>
      <c r="AG62" s="64"/>
      <c r="AJ62" s="68" t="s">
        <v>123</v>
      </c>
      <c r="AK62" s="68">
        <v>491.4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79</v>
      </c>
      <c r="Q63" s="737"/>
      <c r="R63" s="737"/>
      <c r="S63" s="737"/>
      <c r="T63" s="737"/>
      <c r="U63" s="737"/>
      <c r="V63" s="738"/>
      <c r="W63" s="37" t="s">
        <v>80</v>
      </c>
      <c r="X63" s="729">
        <f>IFERROR(X59/H59,"0")+IFERROR(X60/H60,"0")+IFERROR(X61/H61,"0")+IFERROR(X62/H62,"0")</f>
        <v>0</v>
      </c>
      <c r="Y63" s="729">
        <f>IFERROR(Y59/H59,"0")+IFERROR(Y60/H60,"0")+IFERROR(Y61/H61,"0")+IFERROR(Y62/H62,"0")</f>
        <v>0</v>
      </c>
      <c r="Z63" s="729">
        <f>IFERROR(IF(Z59="",0,Z59),"0")+IFERROR(IF(Z60="",0,Z60),"0")+IFERROR(IF(Z61="",0,Z61),"0")+IFERROR(IF(Z62="",0,Z62),"0")</f>
        <v>0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79</v>
      </c>
      <c r="Q64" s="737"/>
      <c r="R64" s="737"/>
      <c r="S64" s="737"/>
      <c r="T64" s="737"/>
      <c r="U64" s="737"/>
      <c r="V64" s="738"/>
      <c r="W64" s="37" t="s">
        <v>68</v>
      </c>
      <c r="X64" s="729">
        <f>IFERROR(SUM(X59:X62),"0")</f>
        <v>0</v>
      </c>
      <c r="Y64" s="729">
        <f>IFERROR(SUM(Y59:Y62),"0")</f>
        <v>0</v>
      </c>
      <c r="Z64" s="37"/>
      <c r="AA64" s="730"/>
      <c r="AB64" s="730"/>
      <c r="AC64" s="730"/>
    </row>
    <row r="65" spans="1:68" ht="14.25" customHeight="1" x14ac:dyDescent="0.25">
      <c r="A65" s="746" t="s">
        <v>149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customHeight="1" x14ac:dyDescent="0.25">
      <c r="A66" s="54" t="s">
        <v>150</v>
      </c>
      <c r="B66" s="54" t="s">
        <v>151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153</v>
      </c>
      <c r="B67" s="54" t="s">
        <v>154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152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79</v>
      </c>
      <c r="Q71" s="737"/>
      <c r="R71" s="737"/>
      <c r="S71" s="737"/>
      <c r="T71" s="737"/>
      <c r="U71" s="737"/>
      <c r="V71" s="738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79</v>
      </c>
      <c r="Q72" s="737"/>
      <c r="R72" s="737"/>
      <c r="S72" s="737"/>
      <c r="T72" s="737"/>
      <c r="U72" s="737"/>
      <c r="V72" s="738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customHeight="1" x14ac:dyDescent="0.25">
      <c r="A73" s="746" t="s">
        <v>63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customHeight="1" x14ac:dyDescent="0.25">
      <c r="A74" s="54" t="s">
        <v>163</v>
      </c>
      <c r="B74" s="54" t="s">
        <v>164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102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166</v>
      </c>
      <c r="B75" s="54" t="s">
        <v>167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102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169</v>
      </c>
      <c r="B76" s="54" t="s">
        <v>170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68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172</v>
      </c>
      <c r="B77" s="54" t="s">
        <v>173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102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102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176</v>
      </c>
      <c r="B79" s="54" t="s">
        <v>177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79</v>
      </c>
      <c r="Q80" s="737"/>
      <c r="R80" s="737"/>
      <c r="S80" s="737"/>
      <c r="T80" s="737"/>
      <c r="U80" s="737"/>
      <c r="V80" s="738"/>
      <c r="W80" s="37" t="s">
        <v>80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79</v>
      </c>
      <c r="Q81" s="737"/>
      <c r="R81" s="737"/>
      <c r="S81" s="737"/>
      <c r="T81" s="737"/>
      <c r="U81" s="737"/>
      <c r="V81" s="738"/>
      <c r="W81" s="37" t="s">
        <v>68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customHeight="1" x14ac:dyDescent="0.25">
      <c r="A82" s="746" t="s">
        <v>178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customHeight="1" x14ac:dyDescent="0.25">
      <c r="A83" s="54" t="s">
        <v>179</v>
      </c>
      <c r="B83" s="54" t="s">
        <v>180</v>
      </c>
      <c r="C83" s="31">
        <v>4301060366</v>
      </c>
      <c r="D83" s="731">
        <v>4680115881532</v>
      </c>
      <c r="E83" s="732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4"/>
      <c r="R83" s="734"/>
      <c r="S83" s="734"/>
      <c r="T83" s="735"/>
      <c r="U83" s="34"/>
      <c r="V83" s="34"/>
      <c r="W83" s="35" t="s">
        <v>68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181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179</v>
      </c>
      <c r="B84" s="54" t="s">
        <v>182</v>
      </c>
      <c r="C84" s="31">
        <v>4301060371</v>
      </c>
      <c r="D84" s="731">
        <v>4680115881532</v>
      </c>
      <c r="E84" s="732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4"/>
      <c r="R84" s="734"/>
      <c r="S84" s="734"/>
      <c r="T84" s="735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183</v>
      </c>
      <c r="B85" s="54" t="s">
        <v>184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102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79</v>
      </c>
      <c r="Q86" s="737"/>
      <c r="R86" s="737"/>
      <c r="S86" s="737"/>
      <c r="T86" s="737"/>
      <c r="U86" s="737"/>
      <c r="V86" s="738"/>
      <c r="W86" s="37" t="s">
        <v>80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79</v>
      </c>
      <c r="Q87" s="737"/>
      <c r="R87" s="737"/>
      <c r="S87" s="737"/>
      <c r="T87" s="737"/>
      <c r="U87" s="737"/>
      <c r="V87" s="738"/>
      <c r="W87" s="37" t="s">
        <v>68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customHeight="1" x14ac:dyDescent="0.25">
      <c r="A88" s="747" t="s">
        <v>186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customHeight="1" x14ac:dyDescent="0.25">
      <c r="A89" s="746" t="s">
        <v>89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customHeight="1" x14ac:dyDescent="0.25">
      <c r="A90" s="54" t="s">
        <v>187</v>
      </c>
      <c r="B90" s="54" t="s">
        <v>188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134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68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189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190</v>
      </c>
      <c r="B91" s="54" t="s">
        <v>191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102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189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192</v>
      </c>
      <c r="B92" s="54" t="s">
        <v>193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101</v>
      </c>
      <c r="M92" s="33" t="s">
        <v>134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68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194</v>
      </c>
      <c r="AG92" s="64"/>
      <c r="AJ92" s="68" t="s">
        <v>103</v>
      </c>
      <c r="AK92" s="68">
        <v>54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79</v>
      </c>
      <c r="Q93" s="737"/>
      <c r="R93" s="737"/>
      <c r="S93" s="737"/>
      <c r="T93" s="737"/>
      <c r="U93" s="737"/>
      <c r="V93" s="738"/>
      <c r="W93" s="37" t="s">
        <v>80</v>
      </c>
      <c r="X93" s="729">
        <f>IFERROR(X90/H90,"0")+IFERROR(X91/H91,"0")+IFERROR(X92/H92,"0")</f>
        <v>0</v>
      </c>
      <c r="Y93" s="729">
        <f>IFERROR(Y90/H90,"0")+IFERROR(Y91/H91,"0")+IFERROR(Y92/H92,"0")</f>
        <v>0</v>
      </c>
      <c r="Z93" s="729">
        <f>IFERROR(IF(Z90="",0,Z90),"0")+IFERROR(IF(Z91="",0,Z91),"0")+IFERROR(IF(Z92="",0,Z92),"0")</f>
        <v>0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79</v>
      </c>
      <c r="Q94" s="737"/>
      <c r="R94" s="737"/>
      <c r="S94" s="737"/>
      <c r="T94" s="737"/>
      <c r="U94" s="737"/>
      <c r="V94" s="738"/>
      <c r="W94" s="37" t="s">
        <v>68</v>
      </c>
      <c r="X94" s="729">
        <f>IFERROR(SUM(X90:X92),"0")</f>
        <v>0</v>
      </c>
      <c r="Y94" s="729">
        <f>IFERROR(SUM(Y90:Y92),"0")</f>
        <v>0</v>
      </c>
      <c r="Z94" s="37"/>
      <c r="AA94" s="730"/>
      <c r="AB94" s="730"/>
      <c r="AC94" s="730"/>
    </row>
    <row r="95" spans="1:68" ht="14.25" customHeight="1" x14ac:dyDescent="0.25">
      <c r="A95" s="746" t="s">
        <v>63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customHeight="1" x14ac:dyDescent="0.25">
      <c r="A96" s="54" t="s">
        <v>195</v>
      </c>
      <c r="B96" s="54" t="s">
        <v>196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102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195</v>
      </c>
      <c r="B97" s="54" t="s">
        <v>198</v>
      </c>
      <c r="C97" s="31">
        <v>4301051546</v>
      </c>
      <c r="D97" s="731">
        <v>4607091386967</v>
      </c>
      <c r="E97" s="732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92</v>
      </c>
      <c r="L97" s="32"/>
      <c r="M97" s="33" t="s">
        <v>102</v>
      </c>
      <c r="N97" s="33"/>
      <c r="O97" s="32">
        <v>45</v>
      </c>
      <c r="P97" s="8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4"/>
      <c r="R97" s="734"/>
      <c r="S97" s="734"/>
      <c r="T97" s="735"/>
      <c r="U97" s="34"/>
      <c r="V97" s="34"/>
      <c r="W97" s="35" t="s">
        <v>68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197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customHeight="1" x14ac:dyDescent="0.25">
      <c r="A98" s="54" t="s">
        <v>195</v>
      </c>
      <c r="B98" s="54" t="s">
        <v>199</v>
      </c>
      <c r="C98" s="31">
        <v>4301051712</v>
      </c>
      <c r="D98" s="731">
        <v>4607091386967</v>
      </c>
      <c r="E98" s="732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92</v>
      </c>
      <c r="L98" s="32"/>
      <c r="M98" s="33" t="s">
        <v>134</v>
      </c>
      <c r="N98" s="33"/>
      <c r="O98" s="32">
        <v>45</v>
      </c>
      <c r="P98" s="1028" t="s">
        <v>200</v>
      </c>
      <c r="Q98" s="734"/>
      <c r="R98" s="734"/>
      <c r="S98" s="734"/>
      <c r="T98" s="735"/>
      <c r="U98" s="34" t="s">
        <v>201</v>
      </c>
      <c r="V98" s="34"/>
      <c r="W98" s="35" t="s">
        <v>68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203</v>
      </c>
      <c r="B99" s="54" t="s">
        <v>204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102</v>
      </c>
      <c r="N99" s="33"/>
      <c r="O99" s="32">
        <v>45</v>
      </c>
      <c r="P99" s="778" t="s">
        <v>205</v>
      </c>
      <c r="Q99" s="734"/>
      <c r="R99" s="734"/>
      <c r="S99" s="734"/>
      <c r="T99" s="735"/>
      <c r="U99" s="34" t="s">
        <v>206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121</v>
      </c>
      <c r="M100" s="33" t="s">
        <v>102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68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 t="s">
        <v>123</v>
      </c>
      <c r="AK100" s="68">
        <v>491.4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customHeight="1" x14ac:dyDescent="0.25">
      <c r="A101" s="54" t="s">
        <v>208</v>
      </c>
      <c r="B101" s="54" t="s">
        <v>210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134</v>
      </c>
      <c r="N101" s="33"/>
      <c r="O101" s="32">
        <v>45</v>
      </c>
      <c r="P101" s="1074" t="s">
        <v>211</v>
      </c>
      <c r="Q101" s="734"/>
      <c r="R101" s="734"/>
      <c r="S101" s="734"/>
      <c r="T101" s="735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208</v>
      </c>
      <c r="B102" s="54" t="s">
        <v>212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102</v>
      </c>
      <c r="N102" s="33"/>
      <c r="O102" s="32">
        <v>45</v>
      </c>
      <c r="P102" s="1078" t="s">
        <v>213</v>
      </c>
      <c r="Q102" s="734"/>
      <c r="R102" s="734"/>
      <c r="S102" s="734"/>
      <c r="T102" s="735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197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214</v>
      </c>
      <c r="B103" s="54" t="s">
        <v>215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102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68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216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217</v>
      </c>
      <c r="B104" s="54" t="s">
        <v>218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102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216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217</v>
      </c>
      <c r="B105" s="54" t="s">
        <v>219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102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216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79</v>
      </c>
      <c r="Q106" s="737"/>
      <c r="R106" s="737"/>
      <c r="S106" s="737"/>
      <c r="T106" s="737"/>
      <c r="U106" s="737"/>
      <c r="V106" s="738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79</v>
      </c>
      <c r="Q107" s="737"/>
      <c r="R107" s="737"/>
      <c r="S107" s="737"/>
      <c r="T107" s="737"/>
      <c r="U107" s="737"/>
      <c r="V107" s="738"/>
      <c r="W107" s="37" t="s">
        <v>68</v>
      </c>
      <c r="X107" s="729">
        <f>IFERROR(SUM(X96:X105),"0")</f>
        <v>0</v>
      </c>
      <c r="Y107" s="729">
        <f>IFERROR(SUM(Y96:Y105),"0")</f>
        <v>0</v>
      </c>
      <c r="Z107" s="37"/>
      <c r="AA107" s="730"/>
      <c r="AB107" s="730"/>
      <c r="AC107" s="730"/>
    </row>
    <row r="108" spans="1:68" ht="16.5" customHeight="1" x14ac:dyDescent="0.25">
      <c r="A108" s="747" t="s">
        <v>220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customHeight="1" x14ac:dyDescent="0.25">
      <c r="A109" s="746" t="s">
        <v>89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customHeight="1" x14ac:dyDescent="0.25">
      <c r="A110" s="54" t="s">
        <v>221</v>
      </c>
      <c r="B110" s="54" t="s">
        <v>222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221</v>
      </c>
      <c r="B111" s="54" t="s">
        <v>224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68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223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225</v>
      </c>
      <c r="B112" s="54" t="s">
        <v>226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 t="s">
        <v>101</v>
      </c>
      <c r="M112" s="33" t="s">
        <v>102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68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223</v>
      </c>
      <c r="AG112" s="64"/>
      <c r="AJ112" s="68" t="s">
        <v>103</v>
      </c>
      <c r="AK112" s="68">
        <v>45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227</v>
      </c>
      <c r="B113" s="54" t="s">
        <v>228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102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68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229</v>
      </c>
      <c r="B114" s="54" t="s">
        <v>230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102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223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79</v>
      </c>
      <c r="Q115" s="737"/>
      <c r="R115" s="737"/>
      <c r="S115" s="737"/>
      <c r="T115" s="737"/>
      <c r="U115" s="737"/>
      <c r="V115" s="738"/>
      <c r="W115" s="37" t="s">
        <v>80</v>
      </c>
      <c r="X115" s="729">
        <f>IFERROR(X110/H110,"0")+IFERROR(X111/H111,"0")+IFERROR(X112/H112,"0")+IFERROR(X113/H113,"0")+IFERROR(X114/H114,"0")</f>
        <v>0</v>
      </c>
      <c r="Y115" s="729">
        <f>IFERROR(Y110/H110,"0")+IFERROR(Y111/H111,"0")+IFERROR(Y112/H112,"0")+IFERROR(Y113/H113,"0")+IFERROR(Y114/H114,"0")</f>
        <v>0</v>
      </c>
      <c r="Z115" s="729">
        <f>IFERROR(IF(Z110="",0,Z110),"0")+IFERROR(IF(Z111="",0,Z111),"0")+IFERROR(IF(Z112="",0,Z112),"0")+IFERROR(IF(Z113="",0,Z113),"0")+IFERROR(IF(Z114="",0,Z114),"0")</f>
        <v>0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79</v>
      </c>
      <c r="Q116" s="737"/>
      <c r="R116" s="737"/>
      <c r="S116" s="737"/>
      <c r="T116" s="737"/>
      <c r="U116" s="737"/>
      <c r="V116" s="738"/>
      <c r="W116" s="37" t="s">
        <v>68</v>
      </c>
      <c r="X116" s="729">
        <f>IFERROR(SUM(X110:X114),"0")</f>
        <v>0</v>
      </c>
      <c r="Y116" s="729">
        <f>IFERROR(SUM(Y110:Y114),"0")</f>
        <v>0</v>
      </c>
      <c r="Z116" s="37"/>
      <c r="AA116" s="730"/>
      <c r="AB116" s="730"/>
      <c r="AC116" s="730"/>
    </row>
    <row r="117" spans="1:68" ht="14.25" customHeight="1" x14ac:dyDescent="0.25">
      <c r="A117" s="746" t="s">
        <v>138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customHeight="1" x14ac:dyDescent="0.25">
      <c r="A118" s="54" t="s">
        <v>231</v>
      </c>
      <c r="B118" s="54" t="s">
        <v>232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234</v>
      </c>
      <c r="B119" s="54" t="s">
        <v>235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68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236</v>
      </c>
      <c r="B120" s="54" t="s">
        <v>237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233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79</v>
      </c>
      <c r="Q121" s="737"/>
      <c r="R121" s="737"/>
      <c r="S121" s="737"/>
      <c r="T121" s="737"/>
      <c r="U121" s="737"/>
      <c r="V121" s="738"/>
      <c r="W121" s="37" t="s">
        <v>80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79</v>
      </c>
      <c r="Q122" s="737"/>
      <c r="R122" s="737"/>
      <c r="S122" s="737"/>
      <c r="T122" s="737"/>
      <c r="U122" s="737"/>
      <c r="V122" s="738"/>
      <c r="W122" s="37" t="s">
        <v>68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customHeight="1" x14ac:dyDescent="0.25">
      <c r="A123" s="746" t="s">
        <v>63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customHeight="1" x14ac:dyDescent="0.25">
      <c r="A124" s="54" t="s">
        <v>238</v>
      </c>
      <c r="B124" s="54" t="s">
        <v>239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102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240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238</v>
      </c>
      <c r="B125" s="54" t="s">
        <v>241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102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68</v>
      </c>
      <c r="X125" s="727">
        <v>0</v>
      </c>
      <c r="Y125" s="728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customHeight="1" x14ac:dyDescent="0.25">
      <c r="A126" s="54" t="s">
        <v>238</v>
      </c>
      <c r="B126" s="54" t="s">
        <v>243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134</v>
      </c>
      <c r="N126" s="33"/>
      <c r="O126" s="32">
        <v>45</v>
      </c>
      <c r="P126" s="1144" t="s">
        <v>244</v>
      </c>
      <c r="Q126" s="734"/>
      <c r="R126" s="734"/>
      <c r="S126" s="734"/>
      <c r="T126" s="735"/>
      <c r="U126" s="34" t="s">
        <v>245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247</v>
      </c>
      <c r="B127" s="54" t="s">
        <v>248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102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68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240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247</v>
      </c>
      <c r="B128" s="54" t="s">
        <v>249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134</v>
      </c>
      <c r="N128" s="33"/>
      <c r="O128" s="32">
        <v>45</v>
      </c>
      <c r="P128" s="1092" t="s">
        <v>250</v>
      </c>
      <c r="Q128" s="734"/>
      <c r="R128" s="734"/>
      <c r="S128" s="734"/>
      <c r="T128" s="735"/>
      <c r="U128" s="34" t="s">
        <v>251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246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252</v>
      </c>
      <c r="B129" s="54" t="s">
        <v>253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121</v>
      </c>
      <c r="M129" s="33" t="s">
        <v>102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68</v>
      </c>
      <c r="X129" s="727">
        <v>0</v>
      </c>
      <c r="Y129" s="728">
        <f t="shared" si="15"/>
        <v>0</v>
      </c>
      <c r="Z129" s="36" t="str">
        <f t="shared" si="20"/>
        <v/>
      </c>
      <c r="AA129" s="56"/>
      <c r="AB129" s="57"/>
      <c r="AC129" s="195" t="s">
        <v>240</v>
      </c>
      <c r="AG129" s="64"/>
      <c r="AJ129" s="68" t="s">
        <v>123</v>
      </c>
      <c r="AK129" s="68">
        <v>491.4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customHeight="1" x14ac:dyDescent="0.25">
      <c r="A130" s="54" t="s">
        <v>252</v>
      </c>
      <c r="B130" s="54" t="s">
        <v>254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134</v>
      </c>
      <c r="N130" s="33"/>
      <c r="O130" s="32">
        <v>45</v>
      </c>
      <c r="P130" s="1047" t="s">
        <v>255</v>
      </c>
      <c r="Q130" s="734"/>
      <c r="R130" s="734"/>
      <c r="S130" s="734"/>
      <c r="T130" s="735"/>
      <c r="U130" s="34" t="s">
        <v>251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246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256</v>
      </c>
      <c r="B131" s="54" t="s">
        <v>257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102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68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258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259</v>
      </c>
      <c r="B132" s="54" t="s">
        <v>260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261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79</v>
      </c>
      <c r="Q133" s="737"/>
      <c r="R133" s="737"/>
      <c r="S133" s="737"/>
      <c r="T133" s="737"/>
      <c r="U133" s="737"/>
      <c r="V133" s="738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0</v>
      </c>
      <c r="Y133" s="729">
        <f>IFERROR(Y124/H124,"0")+IFERROR(Y125/H125,"0")+IFERROR(Y126/H126,"0")+IFERROR(Y127/H127,"0")+IFERROR(Y128/H128,"0")+IFERROR(Y129/H129,"0")+IFERROR(Y130/H130,"0")+IFERROR(Y131/H131,"0")+IFERROR(Y132/H132,"0")</f>
        <v>0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79</v>
      </c>
      <c r="Q134" s="737"/>
      <c r="R134" s="737"/>
      <c r="S134" s="737"/>
      <c r="T134" s="737"/>
      <c r="U134" s="737"/>
      <c r="V134" s="738"/>
      <c r="W134" s="37" t="s">
        <v>68</v>
      </c>
      <c r="X134" s="729">
        <f>IFERROR(SUM(X124:X132),"0")</f>
        <v>0</v>
      </c>
      <c r="Y134" s="729">
        <f>IFERROR(SUM(Y124:Y132),"0")</f>
        <v>0</v>
      </c>
      <c r="Z134" s="37"/>
      <c r="AA134" s="730"/>
      <c r="AB134" s="730"/>
      <c r="AC134" s="730"/>
    </row>
    <row r="135" spans="1:68" ht="14.25" customHeight="1" x14ac:dyDescent="0.25">
      <c r="A135" s="746" t="s">
        <v>178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customHeight="1" x14ac:dyDescent="0.25">
      <c r="A136" s="54" t="s">
        <v>262</v>
      </c>
      <c r="B136" s="54" t="s">
        <v>263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264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265</v>
      </c>
      <c r="B137" s="54" t="s">
        <v>266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102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68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79</v>
      </c>
      <c r="Q138" s="737"/>
      <c r="R138" s="737"/>
      <c r="S138" s="737"/>
      <c r="T138" s="737"/>
      <c r="U138" s="737"/>
      <c r="V138" s="738"/>
      <c r="W138" s="37" t="s">
        <v>80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79</v>
      </c>
      <c r="Q139" s="737"/>
      <c r="R139" s="737"/>
      <c r="S139" s="737"/>
      <c r="T139" s="737"/>
      <c r="U139" s="737"/>
      <c r="V139" s="738"/>
      <c r="W139" s="37" t="s">
        <v>68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customHeight="1" x14ac:dyDescent="0.25">
      <c r="A140" s="747" t="s">
        <v>268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customHeight="1" x14ac:dyDescent="0.25">
      <c r="A141" s="746" t="s">
        <v>89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customHeight="1" x14ac:dyDescent="0.25">
      <c r="A142" s="54" t="s">
        <v>269</v>
      </c>
      <c r="B142" s="54" t="s">
        <v>270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271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269</v>
      </c>
      <c r="B143" s="54" t="s">
        <v>272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68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271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79</v>
      </c>
      <c r="Q144" s="737"/>
      <c r="R144" s="737"/>
      <c r="S144" s="737"/>
      <c r="T144" s="737"/>
      <c r="U144" s="737"/>
      <c r="V144" s="738"/>
      <c r="W144" s="37" t="s">
        <v>80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79</v>
      </c>
      <c r="Q145" s="737"/>
      <c r="R145" s="737"/>
      <c r="S145" s="737"/>
      <c r="T145" s="737"/>
      <c r="U145" s="737"/>
      <c r="V145" s="738"/>
      <c r="W145" s="37" t="s">
        <v>68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customHeight="1" x14ac:dyDescent="0.25">
      <c r="A146" s="746" t="s">
        <v>149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273</v>
      </c>
      <c r="B147" s="54" t="s">
        <v>274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68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275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273</v>
      </c>
      <c r="B148" s="54" t="s">
        <v>276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275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79</v>
      </c>
      <c r="Q149" s="737"/>
      <c r="R149" s="737"/>
      <c r="S149" s="737"/>
      <c r="T149" s="737"/>
      <c r="U149" s="737"/>
      <c r="V149" s="738"/>
      <c r="W149" s="37" t="s">
        <v>80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79</v>
      </c>
      <c r="Q150" s="737"/>
      <c r="R150" s="737"/>
      <c r="S150" s="737"/>
      <c r="T150" s="737"/>
      <c r="U150" s="737"/>
      <c r="V150" s="738"/>
      <c r="W150" s="37" t="s">
        <v>68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customHeight="1" x14ac:dyDescent="0.25">
      <c r="A151" s="746" t="s">
        <v>63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customHeight="1" x14ac:dyDescent="0.25">
      <c r="A152" s="54" t="s">
        <v>277</v>
      </c>
      <c r="B152" s="54" t="s">
        <v>278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271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277</v>
      </c>
      <c r="B153" s="54" t="s">
        <v>279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68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271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79</v>
      </c>
      <c r="Q154" s="737"/>
      <c r="R154" s="737"/>
      <c r="S154" s="737"/>
      <c r="T154" s="737"/>
      <c r="U154" s="737"/>
      <c r="V154" s="738"/>
      <c r="W154" s="37" t="s">
        <v>80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79</v>
      </c>
      <c r="Q155" s="737"/>
      <c r="R155" s="737"/>
      <c r="S155" s="737"/>
      <c r="T155" s="737"/>
      <c r="U155" s="737"/>
      <c r="V155" s="738"/>
      <c r="W155" s="37" t="s">
        <v>68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customHeight="1" x14ac:dyDescent="0.25">
      <c r="A156" s="747" t="s">
        <v>87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customHeight="1" x14ac:dyDescent="0.25">
      <c r="A157" s="746" t="s">
        <v>89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customHeight="1" x14ac:dyDescent="0.25">
      <c r="A158" s="54" t="s">
        <v>280</v>
      </c>
      <c r="B158" s="54" t="s">
        <v>281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282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79</v>
      </c>
      <c r="Q159" s="737"/>
      <c r="R159" s="737"/>
      <c r="S159" s="737"/>
      <c r="T159" s="737"/>
      <c r="U159" s="737"/>
      <c r="V159" s="738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79</v>
      </c>
      <c r="Q160" s="737"/>
      <c r="R160" s="737"/>
      <c r="S160" s="737"/>
      <c r="T160" s="737"/>
      <c r="U160" s="737"/>
      <c r="V160" s="738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46" t="s">
        <v>149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customHeight="1" x14ac:dyDescent="0.25">
      <c r="A162" s="54" t="s">
        <v>283</v>
      </c>
      <c r="B162" s="54" t="s">
        <v>284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68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286</v>
      </c>
      <c r="B163" s="54" t="s">
        <v>287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289</v>
      </c>
      <c r="B164" s="54" t="s">
        <v>290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68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291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292</v>
      </c>
      <c r="B165" s="54" t="s">
        <v>293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288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294</v>
      </c>
      <c r="B166" s="54" t="s">
        <v>295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291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79</v>
      </c>
      <c r="Q167" s="737"/>
      <c r="R167" s="737"/>
      <c r="S167" s="737"/>
      <c r="T167" s="737"/>
      <c r="U167" s="737"/>
      <c r="V167" s="738"/>
      <c r="W167" s="37" t="s">
        <v>80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79</v>
      </c>
      <c r="Q168" s="737"/>
      <c r="R168" s="737"/>
      <c r="S168" s="737"/>
      <c r="T168" s="737"/>
      <c r="U168" s="737"/>
      <c r="V168" s="738"/>
      <c r="W168" s="37" t="s">
        <v>68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customHeight="1" x14ac:dyDescent="0.25">
      <c r="A169" s="746" t="s">
        <v>63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customHeight="1" x14ac:dyDescent="0.25">
      <c r="A170" s="54" t="s">
        <v>296</v>
      </c>
      <c r="B170" s="54" t="s">
        <v>297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102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298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299</v>
      </c>
      <c r="B171" s="54" t="s">
        <v>300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68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301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79</v>
      </c>
      <c r="Q172" s="737"/>
      <c r="R172" s="737"/>
      <c r="S172" s="737"/>
      <c r="T172" s="737"/>
      <c r="U172" s="737"/>
      <c r="V172" s="738"/>
      <c r="W172" s="37" t="s">
        <v>80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79</v>
      </c>
      <c r="Q173" s="737"/>
      <c r="R173" s="737"/>
      <c r="S173" s="737"/>
      <c r="T173" s="737"/>
      <c r="U173" s="737"/>
      <c r="V173" s="738"/>
      <c r="W173" s="37" t="s">
        <v>68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788" t="s">
        <v>302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customHeight="1" x14ac:dyDescent="0.25">
      <c r="A175" s="747" t="s">
        <v>303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customHeight="1" x14ac:dyDescent="0.25">
      <c r="A176" s="746" t="s">
        <v>138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customHeight="1" x14ac:dyDescent="0.25">
      <c r="A177" s="54" t="s">
        <v>304</v>
      </c>
      <c r="B177" s="54" t="s">
        <v>305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306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79</v>
      </c>
      <c r="Q178" s="737"/>
      <c r="R178" s="737"/>
      <c r="S178" s="737"/>
      <c r="T178" s="737"/>
      <c r="U178" s="737"/>
      <c r="V178" s="738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79</v>
      </c>
      <c r="Q179" s="737"/>
      <c r="R179" s="737"/>
      <c r="S179" s="737"/>
      <c r="T179" s="737"/>
      <c r="U179" s="737"/>
      <c r="V179" s="738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customHeight="1" x14ac:dyDescent="0.25">
      <c r="A180" s="746" t="s">
        <v>149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customHeight="1" x14ac:dyDescent="0.25">
      <c r="A181" s="54" t="s">
        <v>307</v>
      </c>
      <c r="B181" s="54" t="s">
        <v>308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68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309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310</v>
      </c>
      <c r="B182" s="54" t="s">
        <v>311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68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313</v>
      </c>
      <c r="B183" s="54" t="s">
        <v>314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68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315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316</v>
      </c>
      <c r="B184" s="54" t="s">
        <v>317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68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318</v>
      </c>
      <c r="B185" s="54" t="s">
        <v>319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68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312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320</v>
      </c>
      <c r="B186" s="54" t="s">
        <v>321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1100" t="s">
        <v>322</v>
      </c>
      <c r="Q186" s="734"/>
      <c r="R186" s="734"/>
      <c r="S186" s="734"/>
      <c r="T186" s="735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323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324</v>
      </c>
      <c r="B187" s="54" t="s">
        <v>325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68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customHeight="1" x14ac:dyDescent="0.25">
      <c r="A188" s="54" t="s">
        <v>326</v>
      </c>
      <c r="B188" s="54" t="s">
        <v>327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328</v>
      </c>
      <c r="B189" s="54" t="s">
        <v>329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330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79</v>
      </c>
      <c r="Q190" s="737"/>
      <c r="R190" s="737"/>
      <c r="S190" s="737"/>
      <c r="T190" s="737"/>
      <c r="U190" s="737"/>
      <c r="V190" s="738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0</v>
      </c>
      <c r="Y190" s="729">
        <f>IFERROR(Y181/H181,"0")+IFERROR(Y182/H182,"0")+IFERROR(Y183/H183,"0")+IFERROR(Y184/H184,"0")+IFERROR(Y185/H185,"0")+IFERROR(Y186/H186,"0")+IFERROR(Y187/H187,"0")+IFERROR(Y188/H188,"0")+IFERROR(Y189/H189,"0")</f>
        <v>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79</v>
      </c>
      <c r="Q191" s="737"/>
      <c r="R191" s="737"/>
      <c r="S191" s="737"/>
      <c r="T191" s="737"/>
      <c r="U191" s="737"/>
      <c r="V191" s="738"/>
      <c r="W191" s="37" t="s">
        <v>68</v>
      </c>
      <c r="X191" s="729">
        <f>IFERROR(SUM(X181:X189),"0")</f>
        <v>0</v>
      </c>
      <c r="Y191" s="729">
        <f>IFERROR(SUM(Y181:Y189),"0")</f>
        <v>0</v>
      </c>
      <c r="Z191" s="37"/>
      <c r="AA191" s="730"/>
      <c r="AB191" s="730"/>
      <c r="AC191" s="730"/>
    </row>
    <row r="192" spans="1:68" ht="16.5" customHeight="1" x14ac:dyDescent="0.25">
      <c r="A192" s="747" t="s">
        <v>331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customHeight="1" x14ac:dyDescent="0.25">
      <c r="A193" s="746" t="s">
        <v>89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customHeight="1" x14ac:dyDescent="0.25">
      <c r="A194" s="54" t="s">
        <v>332</v>
      </c>
      <c r="B194" s="54" t="s">
        <v>333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334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334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79</v>
      </c>
      <c r="Q196" s="737"/>
      <c r="R196" s="737"/>
      <c r="S196" s="737"/>
      <c r="T196" s="737"/>
      <c r="U196" s="737"/>
      <c r="V196" s="738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79</v>
      </c>
      <c r="Q197" s="737"/>
      <c r="R197" s="737"/>
      <c r="S197" s="737"/>
      <c r="T197" s="737"/>
      <c r="U197" s="737"/>
      <c r="V197" s="738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46" t="s">
        <v>138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customHeight="1" x14ac:dyDescent="0.25">
      <c r="A199" s="54" t="s">
        <v>337</v>
      </c>
      <c r="B199" s="54" t="s">
        <v>338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102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339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340</v>
      </c>
      <c r="B200" s="54" t="s">
        <v>341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339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79</v>
      </c>
      <c r="Q201" s="737"/>
      <c r="R201" s="737"/>
      <c r="S201" s="737"/>
      <c r="T201" s="737"/>
      <c r="U201" s="737"/>
      <c r="V201" s="738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79</v>
      </c>
      <c r="Q202" s="737"/>
      <c r="R202" s="737"/>
      <c r="S202" s="737"/>
      <c r="T202" s="737"/>
      <c r="U202" s="737"/>
      <c r="V202" s="738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46" t="s">
        <v>149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342</v>
      </c>
      <c r="B204" s="54" t="s">
        <v>343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68</v>
      </c>
      <c r="X204" s="727">
        <v>30</v>
      </c>
      <c r="Y204" s="728">
        <f t="shared" ref="Y204:Y211" si="26">IFERROR(IF(X204="",0,CEILING((X204/$H204),1)*$H204),"")</f>
        <v>32.400000000000006</v>
      </c>
      <c r="Z204" s="36">
        <f>IFERROR(IF(Y204=0,"",ROUNDUP(Y204/H204,0)*0.00902),"")</f>
        <v>5.4120000000000001E-2</v>
      </c>
      <c r="AA204" s="56"/>
      <c r="AB204" s="57"/>
      <c r="AC204" s="263" t="s">
        <v>344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31.166666666666668</v>
      </c>
      <c r="BN204" s="64">
        <f t="shared" ref="BN204:BN211" si="28">IFERROR(Y204*I204/H204,"0")</f>
        <v>33.660000000000004</v>
      </c>
      <c r="BO204" s="64">
        <f t="shared" ref="BO204:BO211" si="29">IFERROR(1/J204*(X204/H204),"0")</f>
        <v>4.208754208754209E-2</v>
      </c>
      <c r="BP204" s="64">
        <f t="shared" ref="BP204:BP211" si="30">IFERROR(1/J204*(Y204/H204),"0")</f>
        <v>4.5454545454545463E-2</v>
      </c>
    </row>
    <row r="205" spans="1:68" ht="27" customHeight="1" x14ac:dyDescent="0.25">
      <c r="A205" s="54" t="s">
        <v>345</v>
      </c>
      <c r="B205" s="54" t="s">
        <v>346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68</v>
      </c>
      <c r="X205" s="727">
        <v>20</v>
      </c>
      <c r="Y205" s="728">
        <f t="shared" si="26"/>
        <v>21.6</v>
      </c>
      <c r="Z205" s="36">
        <f>IFERROR(IF(Y205=0,"",ROUNDUP(Y205/H205,0)*0.00902),"")</f>
        <v>3.6080000000000001E-2</v>
      </c>
      <c r="AA205" s="56"/>
      <c r="AB205" s="57"/>
      <c r="AC205" s="265" t="s">
        <v>347</v>
      </c>
      <c r="AG205" s="64"/>
      <c r="AJ205" s="68"/>
      <c r="AK205" s="68">
        <v>0</v>
      </c>
      <c r="BB205" s="266" t="s">
        <v>1</v>
      </c>
      <c r="BM205" s="64">
        <f t="shared" si="27"/>
        <v>20.777777777777779</v>
      </c>
      <c r="BN205" s="64">
        <f t="shared" si="28"/>
        <v>22.44</v>
      </c>
      <c r="BO205" s="64">
        <f t="shared" si="29"/>
        <v>2.8058361391694722E-2</v>
      </c>
      <c r="BP205" s="64">
        <f t="shared" si="30"/>
        <v>3.0303030303030304E-2</v>
      </c>
    </row>
    <row r="206" spans="1:68" ht="27" customHeight="1" x14ac:dyDescent="0.25">
      <c r="A206" s="54" t="s">
        <v>348</v>
      </c>
      <c r="B206" s="54" t="s">
        <v>349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68</v>
      </c>
      <c r="X206" s="727">
        <v>10</v>
      </c>
      <c r="Y206" s="728">
        <f t="shared" si="26"/>
        <v>10.8</v>
      </c>
      <c r="Z206" s="36">
        <f>IFERROR(IF(Y206=0,"",ROUNDUP(Y206/H206,0)*0.00902),"")</f>
        <v>1.804E-2</v>
      </c>
      <c r="AA206" s="56"/>
      <c r="AB206" s="57"/>
      <c r="AC206" s="267" t="s">
        <v>350</v>
      </c>
      <c r="AG206" s="64"/>
      <c r="AJ206" s="68"/>
      <c r="AK206" s="68">
        <v>0</v>
      </c>
      <c r="BB206" s="268" t="s">
        <v>1</v>
      </c>
      <c r="BM206" s="64">
        <f t="shared" si="27"/>
        <v>10.388888888888889</v>
      </c>
      <c r="BN206" s="64">
        <f t="shared" si="28"/>
        <v>11.22</v>
      </c>
      <c r="BO206" s="64">
        <f t="shared" si="29"/>
        <v>1.4029180695847361E-2</v>
      </c>
      <c r="BP206" s="64">
        <f t="shared" si="30"/>
        <v>1.5151515151515152E-2</v>
      </c>
    </row>
    <row r="207" spans="1:68" ht="27" customHeight="1" x14ac:dyDescent="0.25">
      <c r="A207" s="54" t="s">
        <v>351</v>
      </c>
      <c r="B207" s="54" t="s">
        <v>352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68</v>
      </c>
      <c r="X207" s="727">
        <v>10</v>
      </c>
      <c r="Y207" s="728">
        <f t="shared" si="26"/>
        <v>10.8</v>
      </c>
      <c r="Z207" s="36">
        <f>IFERROR(IF(Y207=0,"",ROUNDUP(Y207/H207,0)*0.00902),"")</f>
        <v>1.804E-2</v>
      </c>
      <c r="AA207" s="56"/>
      <c r="AB207" s="57"/>
      <c r="AC207" s="269" t="s">
        <v>353</v>
      </c>
      <c r="AG207" s="64"/>
      <c r="AJ207" s="68"/>
      <c r="AK207" s="68">
        <v>0</v>
      </c>
      <c r="BB207" s="270" t="s">
        <v>1</v>
      </c>
      <c r="BM207" s="64">
        <f t="shared" si="27"/>
        <v>10.388888888888889</v>
      </c>
      <c r="BN207" s="64">
        <f t="shared" si="28"/>
        <v>11.22</v>
      </c>
      <c r="BO207" s="64">
        <f t="shared" si="29"/>
        <v>1.4029180695847361E-2</v>
      </c>
      <c r="BP207" s="64">
        <f t="shared" si="30"/>
        <v>1.5151515151515152E-2</v>
      </c>
    </row>
    <row r="208" spans="1:68" ht="27" customHeight="1" x14ac:dyDescent="0.25">
      <c r="A208" s="54" t="s">
        <v>354</v>
      </c>
      <c r="B208" s="54" t="s">
        <v>355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68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344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356</v>
      </c>
      <c r="B209" s="54" t="s">
        <v>357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68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347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358</v>
      </c>
      <c r="B210" s="54" t="s">
        <v>359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68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350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360</v>
      </c>
      <c r="B211" s="54" t="s">
        <v>361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68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353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79</v>
      </c>
      <c r="Q212" s="737"/>
      <c r="R212" s="737"/>
      <c r="S212" s="737"/>
      <c r="T212" s="737"/>
      <c r="U212" s="737"/>
      <c r="V212" s="738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12.962962962962962</v>
      </c>
      <c r="Y212" s="729">
        <f>IFERROR(Y204/H204,"0")+IFERROR(Y205/H205,"0")+IFERROR(Y206/H206,"0")+IFERROR(Y207/H207,"0")+IFERROR(Y208/H208,"0")+IFERROR(Y209/H209,"0")+IFERROR(Y210/H210,"0")+IFERROR(Y211/H211,"0")</f>
        <v>14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0.12628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79</v>
      </c>
      <c r="Q213" s="737"/>
      <c r="R213" s="737"/>
      <c r="S213" s="737"/>
      <c r="T213" s="737"/>
      <c r="U213" s="737"/>
      <c r="V213" s="738"/>
      <c r="W213" s="37" t="s">
        <v>68</v>
      </c>
      <c r="X213" s="729">
        <f>IFERROR(SUM(X204:X211),"0")</f>
        <v>70</v>
      </c>
      <c r="Y213" s="729">
        <f>IFERROR(SUM(Y204:Y211),"0")</f>
        <v>75.600000000000009</v>
      </c>
      <c r="Z213" s="37"/>
      <c r="AA213" s="730"/>
      <c r="AB213" s="730"/>
      <c r="AC213" s="730"/>
    </row>
    <row r="214" spans="1:68" ht="14.25" customHeight="1" x14ac:dyDescent="0.25">
      <c r="A214" s="746" t="s">
        <v>63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customHeight="1" x14ac:dyDescent="0.25">
      <c r="A215" s="54" t="s">
        <v>362</v>
      </c>
      <c r="B215" s="54" t="s">
        <v>363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102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365</v>
      </c>
      <c r="B216" s="54" t="s">
        <v>366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134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68</v>
      </c>
      <c r="X216" s="727">
        <v>8</v>
      </c>
      <c r="Y216" s="728">
        <f t="shared" si="31"/>
        <v>15.6</v>
      </c>
      <c r="Z216" s="36">
        <f>IFERROR(IF(Y216=0,"",ROUNDUP(Y216/H216,0)*0.01898),"")</f>
        <v>3.7960000000000001E-2</v>
      </c>
      <c r="AA216" s="56"/>
      <c r="AB216" s="57"/>
      <c r="AC216" s="281" t="s">
        <v>367</v>
      </c>
      <c r="AG216" s="64"/>
      <c r="AJ216" s="68"/>
      <c r="AK216" s="68">
        <v>0</v>
      </c>
      <c r="BB216" s="282" t="s">
        <v>1</v>
      </c>
      <c r="BM216" s="64">
        <f t="shared" si="32"/>
        <v>8.5323076923076933</v>
      </c>
      <c r="BN216" s="64">
        <f t="shared" si="33"/>
        <v>16.638000000000002</v>
      </c>
      <c r="BO216" s="64">
        <f t="shared" si="34"/>
        <v>1.6025641025641028E-2</v>
      </c>
      <c r="BP216" s="64">
        <f t="shared" si="35"/>
        <v>3.125E-2</v>
      </c>
    </row>
    <row r="217" spans="1:68" ht="27" customHeight="1" x14ac:dyDescent="0.25">
      <c r="A217" s="54" t="s">
        <v>368</v>
      </c>
      <c r="B217" s="54" t="s">
        <v>369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102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370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371</v>
      </c>
      <c r="B218" s="54" t="s">
        <v>372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102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68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373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102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68</v>
      </c>
      <c r="X219" s="727">
        <v>0</v>
      </c>
      <c r="Y219" s="728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364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134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378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102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68</v>
      </c>
      <c r="X221" s="727">
        <v>0</v>
      </c>
      <c r="Y221" s="728">
        <f t="shared" si="31"/>
        <v>0</v>
      </c>
      <c r="Z221" s="36" t="str">
        <f t="shared" si="36"/>
        <v/>
      </c>
      <c r="AA221" s="56"/>
      <c r="AB221" s="57"/>
      <c r="AC221" s="291" t="s">
        <v>373</v>
      </c>
      <c r="AG221" s="64"/>
      <c r="AJ221" s="68"/>
      <c r="AK221" s="68">
        <v>0</v>
      </c>
      <c r="BB221" s="292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381</v>
      </c>
      <c r="B222" s="54" t="s">
        <v>382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102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68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373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customHeight="1" x14ac:dyDescent="0.25">
      <c r="A223" s="54" t="s">
        <v>383</v>
      </c>
      <c r="B223" s="54" t="s">
        <v>384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385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386</v>
      </c>
      <c r="B224" s="54" t="s">
        <v>387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68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385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customHeight="1" x14ac:dyDescent="0.25">
      <c r="A225" s="54" t="s">
        <v>388</v>
      </c>
      <c r="B225" s="54" t="s">
        <v>389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102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68</v>
      </c>
      <c r="X225" s="727">
        <v>0.8</v>
      </c>
      <c r="Y225" s="728">
        <f t="shared" si="31"/>
        <v>2.4</v>
      </c>
      <c r="Z225" s="36">
        <f t="shared" si="36"/>
        <v>6.5100000000000002E-3</v>
      </c>
      <c r="AA225" s="56"/>
      <c r="AB225" s="57"/>
      <c r="AC225" s="299" t="s">
        <v>390</v>
      </c>
      <c r="AG225" s="64"/>
      <c r="AJ225" s="68"/>
      <c r="AK225" s="68">
        <v>0</v>
      </c>
      <c r="BB225" s="300" t="s">
        <v>1</v>
      </c>
      <c r="BM225" s="64">
        <f t="shared" si="32"/>
        <v>0.88600000000000001</v>
      </c>
      <c r="BN225" s="64">
        <f t="shared" si="33"/>
        <v>2.6579999999999999</v>
      </c>
      <c r="BO225" s="64">
        <f t="shared" si="34"/>
        <v>1.8315018315018319E-3</v>
      </c>
      <c r="BP225" s="64">
        <f t="shared" si="35"/>
        <v>5.4945054945054949E-3</v>
      </c>
    </row>
    <row r="226" spans="1:68" ht="27" customHeight="1" x14ac:dyDescent="0.25">
      <c r="A226" s="54" t="s">
        <v>391</v>
      </c>
      <c r="B226" s="54" t="s">
        <v>392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393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394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79</v>
      </c>
      <c r="Q227" s="737"/>
      <c r="R227" s="737"/>
      <c r="S227" s="737"/>
      <c r="T227" s="737"/>
      <c r="U227" s="737"/>
      <c r="V227" s="738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1.358974358974359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3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4.4470000000000003E-2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79</v>
      </c>
      <c r="Q228" s="737"/>
      <c r="R228" s="737"/>
      <c r="S228" s="737"/>
      <c r="T228" s="737"/>
      <c r="U228" s="737"/>
      <c r="V228" s="738"/>
      <c r="W228" s="37" t="s">
        <v>68</v>
      </c>
      <c r="X228" s="729">
        <f>IFERROR(SUM(X215:X226),"0")</f>
        <v>8.8000000000000007</v>
      </c>
      <c r="Y228" s="729">
        <f>IFERROR(SUM(Y215:Y226),"0")</f>
        <v>18</v>
      </c>
      <c r="Z228" s="37"/>
      <c r="AA228" s="730"/>
      <c r="AB228" s="730"/>
      <c r="AC228" s="730"/>
    </row>
    <row r="229" spans="1:68" ht="14.25" customHeight="1" x14ac:dyDescent="0.25">
      <c r="A229" s="746" t="s">
        <v>178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customHeight="1" x14ac:dyDescent="0.25">
      <c r="A230" s="54" t="s">
        <v>395</v>
      </c>
      <c r="B230" s="54" t="s">
        <v>396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134</v>
      </c>
      <c r="N230" s="33"/>
      <c r="O230" s="32">
        <v>30</v>
      </c>
      <c r="P230" s="843" t="s">
        <v>397</v>
      </c>
      <c r="Q230" s="734"/>
      <c r="R230" s="734"/>
      <c r="S230" s="734"/>
      <c r="T230" s="735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398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102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401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134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68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404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102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68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398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79</v>
      </c>
      <c r="Q234" s="737"/>
      <c r="R234" s="737"/>
      <c r="S234" s="737"/>
      <c r="T234" s="737"/>
      <c r="U234" s="737"/>
      <c r="V234" s="738"/>
      <c r="W234" s="37" t="s">
        <v>80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79</v>
      </c>
      <c r="Q235" s="737"/>
      <c r="R235" s="737"/>
      <c r="S235" s="737"/>
      <c r="T235" s="737"/>
      <c r="U235" s="737"/>
      <c r="V235" s="738"/>
      <c r="W235" s="37" t="s">
        <v>68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customHeight="1" x14ac:dyDescent="0.25">
      <c r="A236" s="747" t="s">
        <v>407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customHeight="1" x14ac:dyDescent="0.25">
      <c r="A237" s="746" t="s">
        <v>89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customHeight="1" x14ac:dyDescent="0.25">
      <c r="A238" s="54" t="s">
        <v>408</v>
      </c>
      <c r="B238" s="54" t="s">
        <v>409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410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411</v>
      </c>
      <c r="B239" s="54" t="s">
        <v>412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102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413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414</v>
      </c>
      <c r="B240" s="54" t="s">
        <v>415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410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416</v>
      </c>
      <c r="B241" s="54" t="s">
        <v>417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413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79</v>
      </c>
      <c r="Q242" s="737"/>
      <c r="R242" s="737"/>
      <c r="S242" s="737"/>
      <c r="T242" s="737"/>
      <c r="U242" s="737"/>
      <c r="V242" s="738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79</v>
      </c>
      <c r="Q243" s="737"/>
      <c r="R243" s="737"/>
      <c r="S243" s="737"/>
      <c r="T243" s="737"/>
      <c r="U243" s="737"/>
      <c r="V243" s="738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47" t="s">
        <v>418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customHeight="1" x14ac:dyDescent="0.25">
      <c r="A245" s="746" t="s">
        <v>89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customHeight="1" x14ac:dyDescent="0.25">
      <c r="A246" s="54" t="s">
        <v>419</v>
      </c>
      <c r="B246" s="54" t="s">
        <v>420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68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421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419</v>
      </c>
      <c r="B247" s="54" t="s">
        <v>422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423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424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425</v>
      </c>
      <c r="B248" s="54" t="s">
        <v>426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68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427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428</v>
      </c>
      <c r="B249" s="54" t="s">
        <v>429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68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430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428</v>
      </c>
      <c r="B250" s="54" t="s">
        <v>431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423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432</v>
      </c>
      <c r="B251" s="54" t="s">
        <v>433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421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436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439</v>
      </c>
      <c r="B254" s="54" t="s">
        <v>440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68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430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79</v>
      </c>
      <c r="Q255" s="737"/>
      <c r="R255" s="737"/>
      <c r="S255" s="737"/>
      <c r="T255" s="737"/>
      <c r="U255" s="737"/>
      <c r="V255" s="738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79</v>
      </c>
      <c r="Q256" s="737"/>
      <c r="R256" s="737"/>
      <c r="S256" s="737"/>
      <c r="T256" s="737"/>
      <c r="U256" s="737"/>
      <c r="V256" s="738"/>
      <c r="W256" s="37" t="s">
        <v>68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customHeight="1" x14ac:dyDescent="0.25">
      <c r="A257" s="746" t="s">
        <v>138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customHeight="1" x14ac:dyDescent="0.25">
      <c r="A258" s="54" t="s">
        <v>441</v>
      </c>
      <c r="B258" s="54" t="s">
        <v>442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102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79</v>
      </c>
      <c r="Q259" s="737"/>
      <c r="R259" s="737"/>
      <c r="S259" s="737"/>
      <c r="T259" s="737"/>
      <c r="U259" s="737"/>
      <c r="V259" s="738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79</v>
      </c>
      <c r="Q260" s="737"/>
      <c r="R260" s="737"/>
      <c r="S260" s="737"/>
      <c r="T260" s="737"/>
      <c r="U260" s="737"/>
      <c r="V260" s="738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47" t="s">
        <v>444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customHeight="1" x14ac:dyDescent="0.25">
      <c r="A262" s="746" t="s">
        <v>89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customHeight="1" x14ac:dyDescent="0.25">
      <c r="A263" s="54" t="s">
        <v>445</v>
      </c>
      <c r="B263" s="54" t="s">
        <v>446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68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447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423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450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448</v>
      </c>
      <c r="B265" s="54" t="s">
        <v>451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68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452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453</v>
      </c>
      <c r="B266" s="54" t="s">
        <v>454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455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456</v>
      </c>
      <c r="B267" s="54" t="s">
        <v>457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458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461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464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467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468</v>
      </c>
      <c r="B271" s="54" t="s">
        <v>469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470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79</v>
      </c>
      <c r="Q272" s="737"/>
      <c r="R272" s="737"/>
      <c r="S272" s="737"/>
      <c r="T272" s="737"/>
      <c r="U272" s="737"/>
      <c r="V272" s="738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79</v>
      </c>
      <c r="Q273" s="737"/>
      <c r="R273" s="737"/>
      <c r="S273" s="737"/>
      <c r="T273" s="737"/>
      <c r="U273" s="737"/>
      <c r="V273" s="738"/>
      <c r="W273" s="37" t="s">
        <v>68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47" t="s">
        <v>471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customHeight="1" x14ac:dyDescent="0.25">
      <c r="A275" s="746" t="s">
        <v>89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customHeight="1" x14ac:dyDescent="0.25">
      <c r="A276" s="54" t="s">
        <v>472</v>
      </c>
      <c r="B276" s="54" t="s">
        <v>473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79</v>
      </c>
      <c r="Q277" s="737"/>
      <c r="R277" s="737"/>
      <c r="S277" s="737"/>
      <c r="T277" s="737"/>
      <c r="U277" s="737"/>
      <c r="V277" s="738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79</v>
      </c>
      <c r="Q278" s="737"/>
      <c r="R278" s="737"/>
      <c r="S278" s="737"/>
      <c r="T278" s="737"/>
      <c r="U278" s="737"/>
      <c r="V278" s="738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47" t="s">
        <v>474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customHeight="1" x14ac:dyDescent="0.25">
      <c r="A280" s="746" t="s">
        <v>89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customHeight="1" x14ac:dyDescent="0.25">
      <c r="A281" s="54" t="s">
        <v>475</v>
      </c>
      <c r="B281" s="54" t="s">
        <v>476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102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102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479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480</v>
      </c>
      <c r="B283" s="54" t="s">
        <v>481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102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482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79</v>
      </c>
      <c r="Q284" s="737"/>
      <c r="R284" s="737"/>
      <c r="S284" s="737"/>
      <c r="T284" s="737"/>
      <c r="U284" s="737"/>
      <c r="V284" s="738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79</v>
      </c>
      <c r="Q285" s="737"/>
      <c r="R285" s="737"/>
      <c r="S285" s="737"/>
      <c r="T285" s="737"/>
      <c r="U285" s="737"/>
      <c r="V285" s="738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47" t="s">
        <v>483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customHeight="1" x14ac:dyDescent="0.25">
      <c r="A287" s="746" t="s">
        <v>63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customHeight="1" x14ac:dyDescent="0.25">
      <c r="A288" s="54" t="s">
        <v>484</v>
      </c>
      <c r="B288" s="54" t="s">
        <v>485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486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487</v>
      </c>
      <c r="B289" s="54" t="s">
        <v>488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102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489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490</v>
      </c>
      <c r="B290" s="54" t="s">
        <v>491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134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68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492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493</v>
      </c>
      <c r="B291" s="54" t="s">
        <v>494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101</v>
      </c>
      <c r="M291" s="33" t="s">
        <v>102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68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495</v>
      </c>
      <c r="AG291" s="64"/>
      <c r="AJ291" s="68" t="s">
        <v>103</v>
      </c>
      <c r="AK291" s="68">
        <v>33.6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496</v>
      </c>
      <c r="B292" s="54" t="s">
        <v>497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498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79</v>
      </c>
      <c r="Q293" s="737"/>
      <c r="R293" s="737"/>
      <c r="S293" s="737"/>
      <c r="T293" s="737"/>
      <c r="U293" s="737"/>
      <c r="V293" s="738"/>
      <c r="W293" s="37" t="s">
        <v>80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79</v>
      </c>
      <c r="Q294" s="737"/>
      <c r="R294" s="737"/>
      <c r="S294" s="737"/>
      <c r="T294" s="737"/>
      <c r="U294" s="737"/>
      <c r="V294" s="738"/>
      <c r="W294" s="37" t="s">
        <v>68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customHeight="1" x14ac:dyDescent="0.25">
      <c r="A295" s="747" t="s">
        <v>499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customHeight="1" x14ac:dyDescent="0.25">
      <c r="A296" s="746" t="s">
        <v>89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customHeight="1" x14ac:dyDescent="0.25">
      <c r="A297" s="54" t="s">
        <v>500</v>
      </c>
      <c r="B297" s="54" t="s">
        <v>501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102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502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79</v>
      </c>
      <c r="Q298" s="737"/>
      <c r="R298" s="737"/>
      <c r="S298" s="737"/>
      <c r="T298" s="737"/>
      <c r="U298" s="737"/>
      <c r="V298" s="738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79</v>
      </c>
      <c r="Q299" s="737"/>
      <c r="R299" s="737"/>
      <c r="S299" s="737"/>
      <c r="T299" s="737"/>
      <c r="U299" s="737"/>
      <c r="V299" s="738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46" t="s">
        <v>149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customHeight="1" x14ac:dyDescent="0.25">
      <c r="A301" s="54" t="s">
        <v>503</v>
      </c>
      <c r="B301" s="54" t="s">
        <v>504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505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79</v>
      </c>
      <c r="Q302" s="737"/>
      <c r="R302" s="737"/>
      <c r="S302" s="737"/>
      <c r="T302" s="737"/>
      <c r="U302" s="737"/>
      <c r="V302" s="738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79</v>
      </c>
      <c r="Q303" s="737"/>
      <c r="R303" s="737"/>
      <c r="S303" s="737"/>
      <c r="T303" s="737"/>
      <c r="U303" s="737"/>
      <c r="V303" s="738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46" t="s">
        <v>63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customHeight="1" x14ac:dyDescent="0.25">
      <c r="A305" s="54" t="s">
        <v>506</v>
      </c>
      <c r="B305" s="54" t="s">
        <v>507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102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508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79</v>
      </c>
      <c r="Q306" s="737"/>
      <c r="R306" s="737"/>
      <c r="S306" s="737"/>
      <c r="T306" s="737"/>
      <c r="U306" s="737"/>
      <c r="V306" s="738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79</v>
      </c>
      <c r="Q307" s="737"/>
      <c r="R307" s="737"/>
      <c r="S307" s="737"/>
      <c r="T307" s="737"/>
      <c r="U307" s="737"/>
      <c r="V307" s="738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47" t="s">
        <v>509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customHeight="1" x14ac:dyDescent="0.25">
      <c r="A309" s="746" t="s">
        <v>89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customHeight="1" x14ac:dyDescent="0.25">
      <c r="A310" s="54" t="s">
        <v>510</v>
      </c>
      <c r="B310" s="54" t="s">
        <v>511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512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79</v>
      </c>
      <c r="Q311" s="737"/>
      <c r="R311" s="737"/>
      <c r="S311" s="737"/>
      <c r="T311" s="737"/>
      <c r="U311" s="737"/>
      <c r="V311" s="738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79</v>
      </c>
      <c r="Q312" s="737"/>
      <c r="R312" s="737"/>
      <c r="S312" s="737"/>
      <c r="T312" s="737"/>
      <c r="U312" s="737"/>
      <c r="V312" s="738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46" t="s">
        <v>149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customHeight="1" x14ac:dyDescent="0.25">
      <c r="A314" s="54" t="s">
        <v>513</v>
      </c>
      <c r="B314" s="54" t="s">
        <v>514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515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79</v>
      </c>
      <c r="Q315" s="737"/>
      <c r="R315" s="737"/>
      <c r="S315" s="737"/>
      <c r="T315" s="737"/>
      <c r="U315" s="737"/>
      <c r="V315" s="738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79</v>
      </c>
      <c r="Q316" s="737"/>
      <c r="R316" s="737"/>
      <c r="S316" s="737"/>
      <c r="T316" s="737"/>
      <c r="U316" s="737"/>
      <c r="V316" s="738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46" t="s">
        <v>63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customHeight="1" x14ac:dyDescent="0.25">
      <c r="A318" s="54" t="s">
        <v>516</v>
      </c>
      <c r="B318" s="54" t="s">
        <v>517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102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518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519</v>
      </c>
      <c r="B319" s="54" t="s">
        <v>520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102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521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79</v>
      </c>
      <c r="Q320" s="737"/>
      <c r="R320" s="737"/>
      <c r="S320" s="737"/>
      <c r="T320" s="737"/>
      <c r="U320" s="737"/>
      <c r="V320" s="738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79</v>
      </c>
      <c r="Q321" s="737"/>
      <c r="R321" s="737"/>
      <c r="S321" s="737"/>
      <c r="T321" s="737"/>
      <c r="U321" s="737"/>
      <c r="V321" s="738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47" t="s">
        <v>522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customHeight="1" x14ac:dyDescent="0.25">
      <c r="A323" s="746" t="s">
        <v>89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customHeight="1" x14ac:dyDescent="0.25">
      <c r="A324" s="54" t="s">
        <v>523</v>
      </c>
      <c r="B324" s="54" t="s">
        <v>524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413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79</v>
      </c>
      <c r="Q325" s="737"/>
      <c r="R325" s="737"/>
      <c r="S325" s="737"/>
      <c r="T325" s="737"/>
      <c r="U325" s="737"/>
      <c r="V325" s="738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79</v>
      </c>
      <c r="Q326" s="737"/>
      <c r="R326" s="737"/>
      <c r="S326" s="737"/>
      <c r="T326" s="737"/>
      <c r="U326" s="737"/>
      <c r="V326" s="738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46" t="s">
        <v>149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customHeight="1" x14ac:dyDescent="0.25">
      <c r="A328" s="54" t="s">
        <v>525</v>
      </c>
      <c r="B328" s="54" t="s">
        <v>526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68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527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527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79</v>
      </c>
      <c r="Q330" s="737"/>
      <c r="R330" s="737"/>
      <c r="S330" s="737"/>
      <c r="T330" s="737"/>
      <c r="U330" s="737"/>
      <c r="V330" s="738"/>
      <c r="W330" s="37" t="s">
        <v>80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79</v>
      </c>
      <c r="Q331" s="737"/>
      <c r="R331" s="737"/>
      <c r="S331" s="737"/>
      <c r="T331" s="737"/>
      <c r="U331" s="737"/>
      <c r="V331" s="738"/>
      <c r="W331" s="37" t="s">
        <v>68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customHeight="1" x14ac:dyDescent="0.25">
      <c r="A332" s="746" t="s">
        <v>63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customHeight="1" x14ac:dyDescent="0.25">
      <c r="A333" s="54" t="s">
        <v>530</v>
      </c>
      <c r="B333" s="54" t="s">
        <v>531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102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532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79</v>
      </c>
      <c r="Q334" s="737"/>
      <c r="R334" s="737"/>
      <c r="S334" s="737"/>
      <c r="T334" s="737"/>
      <c r="U334" s="737"/>
      <c r="V334" s="738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79</v>
      </c>
      <c r="Q335" s="737"/>
      <c r="R335" s="737"/>
      <c r="S335" s="737"/>
      <c r="T335" s="737"/>
      <c r="U335" s="737"/>
      <c r="V335" s="738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47" t="s">
        <v>533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customHeight="1" x14ac:dyDescent="0.25">
      <c r="A337" s="746" t="s">
        <v>89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customHeight="1" x14ac:dyDescent="0.25">
      <c r="A338" s="54" t="s">
        <v>534</v>
      </c>
      <c r="B338" s="54" t="s">
        <v>535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102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79</v>
      </c>
      <c r="Q339" s="737"/>
      <c r="R339" s="737"/>
      <c r="S339" s="737"/>
      <c r="T339" s="737"/>
      <c r="U339" s="737"/>
      <c r="V339" s="738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79</v>
      </c>
      <c r="Q340" s="737"/>
      <c r="R340" s="737"/>
      <c r="S340" s="737"/>
      <c r="T340" s="737"/>
      <c r="U340" s="737"/>
      <c r="V340" s="738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46" t="s">
        <v>149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customHeight="1" x14ac:dyDescent="0.25">
      <c r="A342" s="54" t="s">
        <v>537</v>
      </c>
      <c r="B342" s="54" t="s">
        <v>538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539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540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79</v>
      </c>
      <c r="Q343" s="737"/>
      <c r="R343" s="737"/>
      <c r="S343" s="737"/>
      <c r="T343" s="737"/>
      <c r="U343" s="737"/>
      <c r="V343" s="738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79</v>
      </c>
      <c r="Q344" s="737"/>
      <c r="R344" s="737"/>
      <c r="S344" s="737"/>
      <c r="T344" s="737"/>
      <c r="U344" s="737"/>
      <c r="V344" s="738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47" t="s">
        <v>541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customHeight="1" x14ac:dyDescent="0.25">
      <c r="A346" s="746" t="s">
        <v>89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customHeight="1" x14ac:dyDescent="0.25">
      <c r="A347" s="54" t="s">
        <v>542</v>
      </c>
      <c r="B347" s="54" t="s">
        <v>543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102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68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544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 t="s">
        <v>121</v>
      </c>
      <c r="M348" s="33" t="s">
        <v>102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68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547</v>
      </c>
      <c r="AG348" s="64"/>
      <c r="AJ348" s="68" t="s">
        <v>123</v>
      </c>
      <c r="AK348" s="68">
        <v>691.2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545</v>
      </c>
      <c r="B349" s="54" t="s">
        <v>548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423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68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562</v>
      </c>
      <c r="B354" s="54" t="s">
        <v>563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68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547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79</v>
      </c>
      <c r="Q355" s="737"/>
      <c r="R355" s="737"/>
      <c r="S355" s="737"/>
      <c r="T355" s="737"/>
      <c r="U355" s="737"/>
      <c r="V355" s="738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79</v>
      </c>
      <c r="Q356" s="737"/>
      <c r="R356" s="737"/>
      <c r="S356" s="737"/>
      <c r="T356" s="737"/>
      <c r="U356" s="737"/>
      <c r="V356" s="738"/>
      <c r="W356" s="37" t="s">
        <v>68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customHeight="1" x14ac:dyDescent="0.25">
      <c r="A357" s="746" t="s">
        <v>149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68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68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68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79</v>
      </c>
      <c r="Q362" s="737"/>
      <c r="R362" s="737"/>
      <c r="S362" s="737"/>
      <c r="T362" s="737"/>
      <c r="U362" s="737"/>
      <c r="V362" s="738"/>
      <c r="W362" s="37" t="s">
        <v>80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79</v>
      </c>
      <c r="Q363" s="737"/>
      <c r="R363" s="737"/>
      <c r="S363" s="737"/>
      <c r="T363" s="737"/>
      <c r="U363" s="737"/>
      <c r="V363" s="738"/>
      <c r="W363" s="37" t="s">
        <v>68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customHeight="1" x14ac:dyDescent="0.25">
      <c r="A364" s="746" t="s">
        <v>63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102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68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102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102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102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68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102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134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79</v>
      </c>
      <c r="Q371" s="737"/>
      <c r="R371" s="737"/>
      <c r="S371" s="737"/>
      <c r="T371" s="737"/>
      <c r="U371" s="737"/>
      <c r="V371" s="738"/>
      <c r="W371" s="37" t="s">
        <v>80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79</v>
      </c>
      <c r="Q372" s="737"/>
      <c r="R372" s="737"/>
      <c r="S372" s="737"/>
      <c r="T372" s="737"/>
      <c r="U372" s="737"/>
      <c r="V372" s="738"/>
      <c r="W372" s="37" t="s">
        <v>68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customHeight="1" x14ac:dyDescent="0.25">
      <c r="A373" s="746" t="s">
        <v>178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102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68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102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68</v>
      </c>
      <c r="X375" s="727">
        <v>0</v>
      </c>
      <c r="Y375" s="728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134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68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79</v>
      </c>
      <c r="Q377" s="737"/>
      <c r="R377" s="737"/>
      <c r="S377" s="737"/>
      <c r="T377" s="737"/>
      <c r="U377" s="737"/>
      <c r="V377" s="738"/>
      <c r="W377" s="37" t="s">
        <v>80</v>
      </c>
      <c r="X377" s="729">
        <f>IFERROR(X374/H374,"0")+IFERROR(X375/H375,"0")+IFERROR(X376/H376,"0")</f>
        <v>0</v>
      </c>
      <c r="Y377" s="729">
        <f>IFERROR(Y374/H374,"0")+IFERROR(Y375/H375,"0")+IFERROR(Y376/H376,"0")</f>
        <v>0</v>
      </c>
      <c r="Z377" s="729">
        <f>IFERROR(IF(Z374="",0,Z374),"0")+IFERROR(IF(Z375="",0,Z375),"0")+IFERROR(IF(Z376="",0,Z376),"0")</f>
        <v>0</v>
      </c>
      <c r="AA377" s="730"/>
      <c r="AB377" s="730"/>
      <c r="AC377" s="730"/>
    </row>
    <row r="378" spans="1:68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79</v>
      </c>
      <c r="Q378" s="737"/>
      <c r="R378" s="737"/>
      <c r="S378" s="737"/>
      <c r="T378" s="737"/>
      <c r="U378" s="737"/>
      <c r="V378" s="738"/>
      <c r="W378" s="37" t="s">
        <v>68</v>
      </c>
      <c r="X378" s="729">
        <f>IFERROR(SUM(X374:X376),"0")</f>
        <v>0</v>
      </c>
      <c r="Y378" s="729">
        <f>IFERROR(SUM(Y374:Y376),"0")</f>
        <v>0</v>
      </c>
      <c r="Z378" s="37"/>
      <c r="AA378" s="730"/>
      <c r="AB378" s="730"/>
      <c r="AC378" s="730"/>
    </row>
    <row r="379" spans="1:68" ht="14.25" customHeight="1" x14ac:dyDescent="0.25">
      <c r="A379" s="746" t="s">
        <v>81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customHeight="1" x14ac:dyDescent="0.25">
      <c r="A380" s="54" t="s">
        <v>602</v>
      </c>
      <c r="B380" s="54" t="s">
        <v>603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74" t="s">
        <v>604</v>
      </c>
      <c r="Q380" s="734"/>
      <c r="R380" s="734"/>
      <c r="S380" s="734"/>
      <c r="T380" s="735"/>
      <c r="U380" s="34" t="s">
        <v>251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81" t="s">
        <v>608</v>
      </c>
      <c r="Q381" s="734"/>
      <c r="R381" s="734"/>
      <c r="S381" s="734"/>
      <c r="T381" s="735"/>
      <c r="U381" s="34"/>
      <c r="V381" s="34"/>
      <c r="W381" s="35" t="s">
        <v>68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610</v>
      </c>
      <c r="B382" s="54" t="s">
        <v>611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68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613</v>
      </c>
      <c r="B383" s="54" t="s">
        <v>614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68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79</v>
      </c>
      <c r="Q384" s="737"/>
      <c r="R384" s="737"/>
      <c r="S384" s="737"/>
      <c r="T384" s="737"/>
      <c r="U384" s="737"/>
      <c r="V384" s="738"/>
      <c r="W384" s="37" t="s">
        <v>80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79</v>
      </c>
      <c r="Q385" s="737"/>
      <c r="R385" s="737"/>
      <c r="S385" s="737"/>
      <c r="T385" s="737"/>
      <c r="U385" s="737"/>
      <c r="V385" s="738"/>
      <c r="W385" s="37" t="s">
        <v>68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customHeight="1" x14ac:dyDescent="0.25">
      <c r="A386" s="746" t="s">
        <v>615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616</v>
      </c>
      <c r="B387" s="54" t="s">
        <v>617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68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620</v>
      </c>
      <c r="B388" s="54" t="s">
        <v>621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622</v>
      </c>
      <c r="B389" s="54" t="s">
        <v>623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68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79</v>
      </c>
      <c r="Q390" s="737"/>
      <c r="R390" s="737"/>
      <c r="S390" s="737"/>
      <c r="T390" s="737"/>
      <c r="U390" s="737"/>
      <c r="V390" s="738"/>
      <c r="W390" s="37" t="s">
        <v>80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79</v>
      </c>
      <c r="Q391" s="737"/>
      <c r="R391" s="737"/>
      <c r="S391" s="737"/>
      <c r="T391" s="737"/>
      <c r="U391" s="737"/>
      <c r="V391" s="738"/>
      <c r="W391" s="37" t="s">
        <v>68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47" t="s">
        <v>624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customHeight="1" x14ac:dyDescent="0.25">
      <c r="A393" s="746" t="s">
        <v>149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customHeight="1" x14ac:dyDescent="0.25">
      <c r="A394" s="54" t="s">
        <v>625</v>
      </c>
      <c r="B394" s="54" t="s">
        <v>626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68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79</v>
      </c>
      <c r="Q395" s="737"/>
      <c r="R395" s="737"/>
      <c r="S395" s="737"/>
      <c r="T395" s="737"/>
      <c r="U395" s="737"/>
      <c r="V395" s="738"/>
      <c r="W395" s="37" t="s">
        <v>80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79</v>
      </c>
      <c r="Q396" s="737"/>
      <c r="R396" s="737"/>
      <c r="S396" s="737"/>
      <c r="T396" s="737"/>
      <c r="U396" s="737"/>
      <c r="V396" s="738"/>
      <c r="W396" s="37" t="s">
        <v>68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customHeight="1" x14ac:dyDescent="0.25">
      <c r="A397" s="746" t="s">
        <v>63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customHeight="1" x14ac:dyDescent="0.25">
      <c r="A398" s="54" t="s">
        <v>628</v>
      </c>
      <c r="B398" s="54" t="s">
        <v>629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68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631</v>
      </c>
      <c r="B399" s="54" t="s">
        <v>632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102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68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634</v>
      </c>
      <c r="B400" s="54" t="s">
        <v>635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134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68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79</v>
      </c>
      <c r="Q401" s="737"/>
      <c r="R401" s="737"/>
      <c r="S401" s="737"/>
      <c r="T401" s="737"/>
      <c r="U401" s="737"/>
      <c r="V401" s="738"/>
      <c r="W401" s="37" t="s">
        <v>80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79</v>
      </c>
      <c r="Q402" s="737"/>
      <c r="R402" s="737"/>
      <c r="S402" s="737"/>
      <c r="T402" s="737"/>
      <c r="U402" s="737"/>
      <c r="V402" s="738"/>
      <c r="W402" s="37" t="s">
        <v>68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customHeight="1" x14ac:dyDescent="0.2">
      <c r="A403" s="788" t="s">
        <v>637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customHeight="1" x14ac:dyDescent="0.25">
      <c r="A404" s="747" t="s">
        <v>638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customHeight="1" x14ac:dyDescent="0.25">
      <c r="A405" s="746" t="s">
        <v>89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customHeight="1" x14ac:dyDescent="0.25">
      <c r="A406" s="54" t="s">
        <v>639</v>
      </c>
      <c r="B406" s="54" t="s">
        <v>640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121</v>
      </c>
      <c r="M406" s="33" t="s">
        <v>67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68</v>
      </c>
      <c r="X406" s="727">
        <v>380</v>
      </c>
      <c r="Y406" s="728">
        <f t="shared" ref="Y406:Y415" si="57">IFERROR(IF(X406="",0,CEILING((X406/$H406),1)*$H406),"")</f>
        <v>390</v>
      </c>
      <c r="Z406" s="36">
        <f>IFERROR(IF(Y406=0,"",ROUNDUP(Y406/H406,0)*0.02175),"")</f>
        <v>0.5655</v>
      </c>
      <c r="AA406" s="56"/>
      <c r="AB406" s="57"/>
      <c r="AC406" s="465" t="s">
        <v>641</v>
      </c>
      <c r="AG406" s="64"/>
      <c r="AJ406" s="68" t="s">
        <v>123</v>
      </c>
      <c r="AK406" s="68">
        <v>720</v>
      </c>
      <c r="BB406" s="466" t="s">
        <v>1</v>
      </c>
      <c r="BM406" s="64">
        <f t="shared" ref="BM406:BM415" si="58">IFERROR(X406*I406/H406,"0")</f>
        <v>392.16</v>
      </c>
      <c r="BN406" s="64">
        <f t="shared" ref="BN406:BN415" si="59">IFERROR(Y406*I406/H406,"0")</f>
        <v>402.47999999999996</v>
      </c>
      <c r="BO406" s="64">
        <f t="shared" ref="BO406:BO415" si="60">IFERROR(1/J406*(X406/H406),"0")</f>
        <v>0.52777777777777768</v>
      </c>
      <c r="BP406" s="64">
        <f t="shared" ref="BP406:BP415" si="61">IFERROR(1/J406*(Y406/H406),"0")</f>
        <v>0.54166666666666663</v>
      </c>
    </row>
    <row r="407" spans="1:68" ht="27" customHeight="1" x14ac:dyDescent="0.25">
      <c r="A407" s="54" t="s">
        <v>639</v>
      </c>
      <c r="B407" s="54" t="s">
        <v>642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423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644</v>
      </c>
      <c r="B408" s="54" t="s">
        <v>645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121</v>
      </c>
      <c r="M408" s="33" t="s">
        <v>67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68</v>
      </c>
      <c r="X408" s="727">
        <v>310</v>
      </c>
      <c r="Y408" s="728">
        <f t="shared" si="57"/>
        <v>315</v>
      </c>
      <c r="Z408" s="36">
        <f>IFERROR(IF(Y408=0,"",ROUNDUP(Y408/H408,0)*0.02175),"")</f>
        <v>0.45674999999999999</v>
      </c>
      <c r="AA408" s="56"/>
      <c r="AB408" s="57"/>
      <c r="AC408" s="469" t="s">
        <v>646</v>
      </c>
      <c r="AG408" s="64"/>
      <c r="AJ408" s="68" t="s">
        <v>123</v>
      </c>
      <c r="AK408" s="68">
        <v>720</v>
      </c>
      <c r="BB408" s="470" t="s">
        <v>1</v>
      </c>
      <c r="BM408" s="64">
        <f t="shared" si="58"/>
        <v>319.92</v>
      </c>
      <c r="BN408" s="64">
        <f t="shared" si="59"/>
        <v>325.08</v>
      </c>
      <c r="BO408" s="64">
        <f t="shared" si="60"/>
        <v>0.43055555555555558</v>
      </c>
      <c r="BP408" s="64">
        <f t="shared" si="61"/>
        <v>0.4375</v>
      </c>
    </row>
    <row r="409" spans="1:68" ht="27" customHeight="1" x14ac:dyDescent="0.25">
      <c r="A409" s="54" t="s">
        <v>644</v>
      </c>
      <c r="B409" s="54" t="s">
        <v>647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423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648</v>
      </c>
      <c r="B410" s="54" t="s">
        <v>649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134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68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customHeight="1" x14ac:dyDescent="0.25">
      <c r="A411" s="54" t="s">
        <v>651</v>
      </c>
      <c r="B411" s="54" t="s">
        <v>652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121</v>
      </c>
      <c r="M411" s="33" t="s">
        <v>67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68</v>
      </c>
      <c r="X411" s="727">
        <v>460</v>
      </c>
      <c r="Y411" s="728">
        <f t="shared" si="57"/>
        <v>465</v>
      </c>
      <c r="Z411" s="36">
        <f>IFERROR(IF(Y411=0,"",ROUNDUP(Y411/H411,0)*0.02175),"")</f>
        <v>0.6742499999999999</v>
      </c>
      <c r="AA411" s="56"/>
      <c r="AB411" s="57"/>
      <c r="AC411" s="475" t="s">
        <v>653</v>
      </c>
      <c r="AG411" s="64"/>
      <c r="AJ411" s="68" t="s">
        <v>123</v>
      </c>
      <c r="AK411" s="68">
        <v>720</v>
      </c>
      <c r="BB411" s="476" t="s">
        <v>1</v>
      </c>
      <c r="BM411" s="64">
        <f t="shared" si="58"/>
        <v>474.72</v>
      </c>
      <c r="BN411" s="64">
        <f t="shared" si="59"/>
        <v>479.88</v>
      </c>
      <c r="BO411" s="64">
        <f t="shared" si="60"/>
        <v>0.63888888888888884</v>
      </c>
      <c r="BP411" s="64">
        <f t="shared" si="61"/>
        <v>0.64583333333333326</v>
      </c>
    </row>
    <row r="412" spans="1:68" ht="27" customHeight="1" x14ac:dyDescent="0.25">
      <c r="A412" s="54" t="s">
        <v>651</v>
      </c>
      <c r="B412" s="54" t="s">
        <v>654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423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655</v>
      </c>
      <c r="B413" s="54" t="s">
        <v>656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658</v>
      </c>
      <c r="B414" s="54" t="s">
        <v>659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68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660</v>
      </c>
      <c r="B415" s="54" t="s">
        <v>661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68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79</v>
      </c>
      <c r="Q416" s="737"/>
      <c r="R416" s="737"/>
      <c r="S416" s="737"/>
      <c r="T416" s="737"/>
      <c r="U416" s="737"/>
      <c r="V416" s="738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76.666666666666671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78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1.6964999999999999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79</v>
      </c>
      <c r="Q417" s="737"/>
      <c r="R417" s="737"/>
      <c r="S417" s="737"/>
      <c r="T417" s="737"/>
      <c r="U417" s="737"/>
      <c r="V417" s="738"/>
      <c r="W417" s="37" t="s">
        <v>68</v>
      </c>
      <c r="X417" s="729">
        <f>IFERROR(SUM(X406:X415),"0")</f>
        <v>1150</v>
      </c>
      <c r="Y417" s="729">
        <f>IFERROR(SUM(Y406:Y415),"0")</f>
        <v>1170</v>
      </c>
      <c r="Z417" s="37"/>
      <c r="AA417" s="730"/>
      <c r="AB417" s="730"/>
      <c r="AC417" s="730"/>
    </row>
    <row r="418" spans="1:68" ht="14.25" customHeight="1" x14ac:dyDescent="0.25">
      <c r="A418" s="746" t="s">
        <v>138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662</v>
      </c>
      <c r="B419" s="54" t="s">
        <v>663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121</v>
      </c>
      <c r="M419" s="33" t="s">
        <v>93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68</v>
      </c>
      <c r="X419" s="727">
        <v>440</v>
      </c>
      <c r="Y419" s="728">
        <f>IFERROR(IF(X419="",0,CEILING((X419/$H419),1)*$H419),"")</f>
        <v>450</v>
      </c>
      <c r="Z419" s="36">
        <f>IFERROR(IF(Y419=0,"",ROUNDUP(Y419/H419,0)*0.02175),"")</f>
        <v>0.65249999999999997</v>
      </c>
      <c r="AA419" s="56"/>
      <c r="AB419" s="57"/>
      <c r="AC419" s="485" t="s">
        <v>664</v>
      </c>
      <c r="AG419" s="64"/>
      <c r="AJ419" s="68" t="s">
        <v>123</v>
      </c>
      <c r="AK419" s="68">
        <v>720</v>
      </c>
      <c r="BB419" s="486" t="s">
        <v>1</v>
      </c>
      <c r="BM419" s="64">
        <f>IFERROR(X419*I419/H419,"0")</f>
        <v>454.08</v>
      </c>
      <c r="BN419" s="64">
        <f>IFERROR(Y419*I419/H419,"0")</f>
        <v>464.4</v>
      </c>
      <c r="BO419" s="64">
        <f>IFERROR(1/J419*(X419/H419),"0")</f>
        <v>0.61111111111111105</v>
      </c>
      <c r="BP419" s="64">
        <f>IFERROR(1/J419*(Y419/H419),"0")</f>
        <v>0.625</v>
      </c>
    </row>
    <row r="420" spans="1:68" ht="27" customHeight="1" x14ac:dyDescent="0.25">
      <c r="A420" s="54" t="s">
        <v>665</v>
      </c>
      <c r="B420" s="54" t="s">
        <v>666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68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79</v>
      </c>
      <c r="Q421" s="737"/>
      <c r="R421" s="737"/>
      <c r="S421" s="737"/>
      <c r="T421" s="737"/>
      <c r="U421" s="737"/>
      <c r="V421" s="738"/>
      <c r="W421" s="37" t="s">
        <v>80</v>
      </c>
      <c r="X421" s="729">
        <f>IFERROR(X419/H419,"0")+IFERROR(X420/H420,"0")</f>
        <v>29.333333333333332</v>
      </c>
      <c r="Y421" s="729">
        <f>IFERROR(Y419/H419,"0")+IFERROR(Y420/H420,"0")</f>
        <v>30</v>
      </c>
      <c r="Z421" s="729">
        <f>IFERROR(IF(Z419="",0,Z419),"0")+IFERROR(IF(Z420="",0,Z420),"0")</f>
        <v>0.65249999999999997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79</v>
      </c>
      <c r="Q422" s="737"/>
      <c r="R422" s="737"/>
      <c r="S422" s="737"/>
      <c r="T422" s="737"/>
      <c r="U422" s="737"/>
      <c r="V422" s="738"/>
      <c r="W422" s="37" t="s">
        <v>68</v>
      </c>
      <c r="X422" s="729">
        <f>IFERROR(SUM(X419:X420),"0")</f>
        <v>440</v>
      </c>
      <c r="Y422" s="729">
        <f>IFERROR(SUM(Y419:Y420),"0")</f>
        <v>450</v>
      </c>
      <c r="Z422" s="37"/>
      <c r="AA422" s="730"/>
      <c r="AB422" s="730"/>
      <c r="AC422" s="730"/>
    </row>
    <row r="423" spans="1:68" ht="14.25" customHeight="1" x14ac:dyDescent="0.25">
      <c r="A423" s="746" t="s">
        <v>63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customHeight="1" x14ac:dyDescent="0.25">
      <c r="A424" s="54" t="s">
        <v>667</v>
      </c>
      <c r="B424" s="54" t="s">
        <v>668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102</v>
      </c>
      <c r="N424" s="33"/>
      <c r="O424" s="32">
        <v>40</v>
      </c>
      <c r="P424" s="940" t="s">
        <v>669</v>
      </c>
      <c r="Q424" s="734"/>
      <c r="R424" s="734"/>
      <c r="S424" s="734"/>
      <c r="T424" s="735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671</v>
      </c>
      <c r="B425" s="54" t="s">
        <v>672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102</v>
      </c>
      <c r="N425" s="33"/>
      <c r="O425" s="32">
        <v>40</v>
      </c>
      <c r="P425" s="950" t="s">
        <v>673</v>
      </c>
      <c r="Q425" s="734"/>
      <c r="R425" s="734"/>
      <c r="S425" s="734"/>
      <c r="T425" s="735"/>
      <c r="U425" s="34"/>
      <c r="V425" s="34"/>
      <c r="W425" s="35" t="s">
        <v>68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79</v>
      </c>
      <c r="Q426" s="737"/>
      <c r="R426" s="737"/>
      <c r="S426" s="737"/>
      <c r="T426" s="737"/>
      <c r="U426" s="737"/>
      <c r="V426" s="738"/>
      <c r="W426" s="37" t="s">
        <v>80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79</v>
      </c>
      <c r="Q427" s="737"/>
      <c r="R427" s="737"/>
      <c r="S427" s="737"/>
      <c r="T427" s="737"/>
      <c r="U427" s="737"/>
      <c r="V427" s="738"/>
      <c r="W427" s="37" t="s">
        <v>68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customHeight="1" x14ac:dyDescent="0.25">
      <c r="A428" s="746" t="s">
        <v>178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customHeight="1" x14ac:dyDescent="0.25">
      <c r="A429" s="54" t="s">
        <v>675</v>
      </c>
      <c r="B429" s="54" t="s">
        <v>676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102</v>
      </c>
      <c r="N429" s="33"/>
      <c r="O429" s="32">
        <v>30</v>
      </c>
      <c r="P429" s="859" t="s">
        <v>677</v>
      </c>
      <c r="Q429" s="734"/>
      <c r="R429" s="734"/>
      <c r="S429" s="734"/>
      <c r="T429" s="735"/>
      <c r="U429" s="34"/>
      <c r="V429" s="34"/>
      <c r="W429" s="35" t="s">
        <v>68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79</v>
      </c>
      <c r="Q430" s="737"/>
      <c r="R430" s="737"/>
      <c r="S430" s="737"/>
      <c r="T430" s="737"/>
      <c r="U430" s="737"/>
      <c r="V430" s="738"/>
      <c r="W430" s="37" t="s">
        <v>80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79</v>
      </c>
      <c r="Q431" s="737"/>
      <c r="R431" s="737"/>
      <c r="S431" s="737"/>
      <c r="T431" s="737"/>
      <c r="U431" s="737"/>
      <c r="V431" s="738"/>
      <c r="W431" s="37" t="s">
        <v>68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customHeight="1" x14ac:dyDescent="0.25">
      <c r="A432" s="747" t="s">
        <v>679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customHeight="1" x14ac:dyDescent="0.25">
      <c r="A433" s="746" t="s">
        <v>89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customHeight="1" x14ac:dyDescent="0.25">
      <c r="A434" s="54" t="s">
        <v>680</v>
      </c>
      <c r="B434" s="54" t="s">
        <v>681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680</v>
      </c>
      <c r="B435" s="54" t="s">
        <v>683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685</v>
      </c>
      <c r="B436" s="54" t="s">
        <v>686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685</v>
      </c>
      <c r="B437" s="54" t="s">
        <v>687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688</v>
      </c>
      <c r="B438" s="54" t="s">
        <v>689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691</v>
      </c>
      <c r="B439" s="54" t="s">
        <v>692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694</v>
      </c>
      <c r="B440" s="54" t="s">
        <v>695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68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customHeight="1" x14ac:dyDescent="0.25">
      <c r="A441" s="54" t="s">
        <v>696</v>
      </c>
      <c r="B441" s="54" t="s">
        <v>697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79</v>
      </c>
      <c r="Q442" s="737"/>
      <c r="R442" s="737"/>
      <c r="S442" s="737"/>
      <c r="T442" s="737"/>
      <c r="U442" s="737"/>
      <c r="V442" s="738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79</v>
      </c>
      <c r="Q443" s="737"/>
      <c r="R443" s="737"/>
      <c r="S443" s="737"/>
      <c r="T443" s="737"/>
      <c r="U443" s="737"/>
      <c r="V443" s="738"/>
      <c r="W443" s="37" t="s">
        <v>68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customHeight="1" x14ac:dyDescent="0.25">
      <c r="A444" s="746" t="s">
        <v>149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customHeight="1" x14ac:dyDescent="0.25">
      <c r="A445" s="54" t="s">
        <v>698</v>
      </c>
      <c r="B445" s="54" t="s">
        <v>699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701</v>
      </c>
      <c r="B446" s="54" t="s">
        <v>702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79</v>
      </c>
      <c r="Q447" s="737"/>
      <c r="R447" s="737"/>
      <c r="S447" s="737"/>
      <c r="T447" s="737"/>
      <c r="U447" s="737"/>
      <c r="V447" s="738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79</v>
      </c>
      <c r="Q448" s="737"/>
      <c r="R448" s="737"/>
      <c r="S448" s="737"/>
      <c r="T448" s="737"/>
      <c r="U448" s="737"/>
      <c r="V448" s="738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46" t="s">
        <v>63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customHeight="1" x14ac:dyDescent="0.25">
      <c r="A450" s="54" t="s">
        <v>703</v>
      </c>
      <c r="B450" s="54" t="s">
        <v>704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102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68</v>
      </c>
      <c r="X450" s="727">
        <v>0</v>
      </c>
      <c r="Y450" s="728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706</v>
      </c>
      <c r="B451" s="54" t="s">
        <v>707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102</v>
      </c>
      <c r="N451" s="33"/>
      <c r="O451" s="32">
        <v>40</v>
      </c>
      <c r="P451" s="958" t="s">
        <v>708</v>
      </c>
      <c r="Q451" s="734"/>
      <c r="R451" s="734"/>
      <c r="S451" s="734"/>
      <c r="T451" s="735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68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710</v>
      </c>
      <c r="B453" s="54" t="s">
        <v>713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102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714</v>
      </c>
      <c r="B454" s="54" t="s">
        <v>715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79</v>
      </c>
      <c r="Q455" s="737"/>
      <c r="R455" s="737"/>
      <c r="S455" s="737"/>
      <c r="T455" s="737"/>
      <c r="U455" s="737"/>
      <c r="V455" s="738"/>
      <c r="W455" s="37" t="s">
        <v>80</v>
      </c>
      <c r="X455" s="729">
        <f>IFERROR(X450/H450,"0")+IFERROR(X451/H451,"0")+IFERROR(X452/H452,"0")+IFERROR(X453/H453,"0")+IFERROR(X454/H454,"0")</f>
        <v>0</v>
      </c>
      <c r="Y455" s="729">
        <f>IFERROR(Y450/H450,"0")+IFERROR(Y451/H451,"0")+IFERROR(Y452/H452,"0")+IFERROR(Y453/H453,"0")+IFERROR(Y454/H454,"0")</f>
        <v>0</v>
      </c>
      <c r="Z455" s="729">
        <f>IFERROR(IF(Z450="",0,Z450),"0")+IFERROR(IF(Z451="",0,Z451),"0")+IFERROR(IF(Z452="",0,Z452),"0")+IFERROR(IF(Z453="",0,Z453),"0")+IFERROR(IF(Z454="",0,Z454),"0")</f>
        <v>0</v>
      </c>
      <c r="AA455" s="730"/>
      <c r="AB455" s="730"/>
      <c r="AC455" s="730"/>
    </row>
    <row r="456" spans="1:68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79</v>
      </c>
      <c r="Q456" s="737"/>
      <c r="R456" s="737"/>
      <c r="S456" s="737"/>
      <c r="T456" s="737"/>
      <c r="U456" s="737"/>
      <c r="V456" s="738"/>
      <c r="W456" s="37" t="s">
        <v>68</v>
      </c>
      <c r="X456" s="729">
        <f>IFERROR(SUM(X450:X454),"0")</f>
        <v>0</v>
      </c>
      <c r="Y456" s="729">
        <f>IFERROR(SUM(Y450:Y454),"0")</f>
        <v>0</v>
      </c>
      <c r="Z456" s="37"/>
      <c r="AA456" s="730"/>
      <c r="AB456" s="730"/>
      <c r="AC456" s="730"/>
    </row>
    <row r="457" spans="1:68" ht="14.25" customHeight="1" x14ac:dyDescent="0.25">
      <c r="A457" s="746" t="s">
        <v>178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customHeight="1" x14ac:dyDescent="0.25">
      <c r="A458" s="54" t="s">
        <v>717</v>
      </c>
      <c r="B458" s="54" t="s">
        <v>718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102</v>
      </c>
      <c r="N458" s="33"/>
      <c r="O458" s="32">
        <v>40</v>
      </c>
      <c r="P458" s="801" t="s">
        <v>719</v>
      </c>
      <c r="Q458" s="734"/>
      <c r="R458" s="734"/>
      <c r="S458" s="734"/>
      <c r="T458" s="735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79</v>
      </c>
      <c r="Q459" s="737"/>
      <c r="R459" s="737"/>
      <c r="S459" s="737"/>
      <c r="T459" s="737"/>
      <c r="U459" s="737"/>
      <c r="V459" s="738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79</v>
      </c>
      <c r="Q460" s="737"/>
      <c r="R460" s="737"/>
      <c r="S460" s="737"/>
      <c r="T460" s="737"/>
      <c r="U460" s="737"/>
      <c r="V460" s="738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788" t="s">
        <v>721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customHeight="1" x14ac:dyDescent="0.25">
      <c r="A462" s="747" t="s">
        <v>722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customHeight="1" x14ac:dyDescent="0.25">
      <c r="A463" s="746" t="s">
        <v>149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customHeight="1" x14ac:dyDescent="0.25">
      <c r="A464" s="54" t="s">
        <v>723</v>
      </c>
      <c r="B464" s="54" t="s">
        <v>724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37" t="s">
        <v>725</v>
      </c>
      <c r="Q464" s="734"/>
      <c r="R464" s="734"/>
      <c r="S464" s="734"/>
      <c r="T464" s="735"/>
      <c r="U464" s="34"/>
      <c r="V464" s="34"/>
      <c r="W464" s="35" t="s">
        <v>68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customHeight="1" x14ac:dyDescent="0.25">
      <c r="A465" s="54" t="s">
        <v>727</v>
      </c>
      <c r="B465" s="54" t="s">
        <v>728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75" t="s">
        <v>729</v>
      </c>
      <c r="Q465" s="734"/>
      <c r="R465" s="734"/>
      <c r="S465" s="734"/>
      <c r="T465" s="735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727</v>
      </c>
      <c r="B466" s="54" t="s">
        <v>731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44" t="s">
        <v>729</v>
      </c>
      <c r="Q466" s="734"/>
      <c r="R466" s="734"/>
      <c r="S466" s="734"/>
      <c r="T466" s="735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732</v>
      </c>
      <c r="B467" s="54" t="s">
        <v>733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891" t="s">
        <v>734</v>
      </c>
      <c r="Q467" s="734"/>
      <c r="R467" s="734"/>
      <c r="S467" s="734"/>
      <c r="T467" s="735"/>
      <c r="U467" s="34"/>
      <c r="V467" s="34"/>
      <c r="W467" s="35" t="s">
        <v>68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customHeight="1" x14ac:dyDescent="0.25">
      <c r="A468" s="54" t="s">
        <v>736</v>
      </c>
      <c r="B468" s="54" t="s">
        <v>737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4"/>
      <c r="R468" s="734"/>
      <c r="S468" s="734"/>
      <c r="T468" s="735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736</v>
      </c>
      <c r="B469" s="54" t="s">
        <v>738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894" t="s">
        <v>739</v>
      </c>
      <c r="Q469" s="734"/>
      <c r="R469" s="734"/>
      <c r="S469" s="734"/>
      <c r="T469" s="735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68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742</v>
      </c>
      <c r="B471" s="54" t="s">
        <v>743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4"/>
      <c r="R471" s="734"/>
      <c r="S471" s="734"/>
      <c r="T471" s="735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744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742</v>
      </c>
      <c r="B472" s="54" t="s">
        <v>745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06" t="s">
        <v>746</v>
      </c>
      <c r="Q472" s="734"/>
      <c r="R472" s="734"/>
      <c r="S472" s="734"/>
      <c r="T472" s="735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744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68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744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customHeight="1" x14ac:dyDescent="0.25">
      <c r="A474" s="54" t="s">
        <v>749</v>
      </c>
      <c r="B474" s="54" t="s">
        <v>750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4"/>
      <c r="R474" s="734"/>
      <c r="S474" s="734"/>
      <c r="T474" s="735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751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749</v>
      </c>
      <c r="B475" s="54" t="s">
        <v>752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36" t="s">
        <v>753</v>
      </c>
      <c r="Q475" s="734"/>
      <c r="R475" s="734"/>
      <c r="S475" s="734"/>
      <c r="T475" s="735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751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68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customHeight="1" x14ac:dyDescent="0.25">
      <c r="A477" s="54" t="s">
        <v>757</v>
      </c>
      <c r="B477" s="54" t="s">
        <v>758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751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79</v>
      </c>
      <c r="Q478" s="737"/>
      <c r="R478" s="737"/>
      <c r="S478" s="737"/>
      <c r="T478" s="737"/>
      <c r="U478" s="737"/>
      <c r="V478" s="738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79</v>
      </c>
      <c r="Q479" s="737"/>
      <c r="R479" s="737"/>
      <c r="S479" s="737"/>
      <c r="T479" s="737"/>
      <c r="U479" s="737"/>
      <c r="V479" s="738"/>
      <c r="W479" s="37" t="s">
        <v>68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customHeight="1" x14ac:dyDescent="0.25">
      <c r="A480" s="746" t="s">
        <v>63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customHeight="1" x14ac:dyDescent="0.25">
      <c r="A481" s="54" t="s">
        <v>759</v>
      </c>
      <c r="B481" s="54" t="s">
        <v>760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102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102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79</v>
      </c>
      <c r="Q483" s="737"/>
      <c r="R483" s="737"/>
      <c r="S483" s="737"/>
      <c r="T483" s="737"/>
      <c r="U483" s="737"/>
      <c r="V483" s="738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79</v>
      </c>
      <c r="Q484" s="737"/>
      <c r="R484" s="737"/>
      <c r="S484" s="737"/>
      <c r="T484" s="737"/>
      <c r="U484" s="737"/>
      <c r="V484" s="738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47" t="s">
        <v>765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customHeight="1" x14ac:dyDescent="0.25">
      <c r="A486" s="746" t="s">
        <v>138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customHeight="1" x14ac:dyDescent="0.25">
      <c r="A487" s="54" t="s">
        <v>766</v>
      </c>
      <c r="B487" s="54" t="s">
        <v>767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769</v>
      </c>
      <c r="B488" s="54" t="s">
        <v>770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79</v>
      </c>
      <c r="Q489" s="737"/>
      <c r="R489" s="737"/>
      <c r="S489" s="737"/>
      <c r="T489" s="737"/>
      <c r="U489" s="737"/>
      <c r="V489" s="738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79</v>
      </c>
      <c r="Q490" s="737"/>
      <c r="R490" s="737"/>
      <c r="S490" s="737"/>
      <c r="T490" s="737"/>
      <c r="U490" s="737"/>
      <c r="V490" s="738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46" t="s">
        <v>149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customHeight="1" x14ac:dyDescent="0.25">
      <c r="A492" s="54" t="s">
        <v>772</v>
      </c>
      <c r="B492" s="54" t="s">
        <v>773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856" t="s">
        <v>774</v>
      </c>
      <c r="Q492" s="734"/>
      <c r="R492" s="734"/>
      <c r="S492" s="734"/>
      <c r="T492" s="735"/>
      <c r="U492" s="34"/>
      <c r="V492" s="34"/>
      <c r="W492" s="35" t="s">
        <v>68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779</v>
      </c>
      <c r="B494" s="54" t="s">
        <v>780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862" t="s">
        <v>781</v>
      </c>
      <c r="Q494" s="734"/>
      <c r="R494" s="734"/>
      <c r="S494" s="734"/>
      <c r="T494" s="735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783</v>
      </c>
      <c r="B495" s="54" t="s">
        <v>784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68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79</v>
      </c>
      <c r="Q496" s="737"/>
      <c r="R496" s="737"/>
      <c r="S496" s="737"/>
      <c r="T496" s="737"/>
      <c r="U496" s="737"/>
      <c r="V496" s="738"/>
      <c r="W496" s="37" t="s">
        <v>80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79</v>
      </c>
      <c r="Q497" s="737"/>
      <c r="R497" s="737"/>
      <c r="S497" s="737"/>
      <c r="T497" s="737"/>
      <c r="U497" s="737"/>
      <c r="V497" s="738"/>
      <c r="W497" s="37" t="s">
        <v>68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customHeight="1" x14ac:dyDescent="0.25">
      <c r="A498" s="747" t="s">
        <v>785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customHeight="1" x14ac:dyDescent="0.25">
      <c r="A499" s="746" t="s">
        <v>149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customHeight="1" x14ac:dyDescent="0.25">
      <c r="A500" s="54" t="s">
        <v>786</v>
      </c>
      <c r="B500" s="54" t="s">
        <v>787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789</v>
      </c>
      <c r="B501" s="54" t="s">
        <v>790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934" t="s">
        <v>791</v>
      </c>
      <c r="Q501" s="734"/>
      <c r="R501" s="734"/>
      <c r="S501" s="734"/>
      <c r="T501" s="735"/>
      <c r="U501" s="34"/>
      <c r="V501" s="34"/>
      <c r="W501" s="35" t="s">
        <v>68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79</v>
      </c>
      <c r="Q502" s="737"/>
      <c r="R502" s="737"/>
      <c r="S502" s="737"/>
      <c r="T502" s="737"/>
      <c r="U502" s="737"/>
      <c r="V502" s="738"/>
      <c r="W502" s="37" t="s">
        <v>80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79</v>
      </c>
      <c r="Q503" s="737"/>
      <c r="R503" s="737"/>
      <c r="S503" s="737"/>
      <c r="T503" s="737"/>
      <c r="U503" s="737"/>
      <c r="V503" s="738"/>
      <c r="W503" s="37" t="s">
        <v>68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customHeight="1" x14ac:dyDescent="0.25">
      <c r="A504" s="747" t="s">
        <v>793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customHeight="1" x14ac:dyDescent="0.25">
      <c r="A505" s="746" t="s">
        <v>149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customHeight="1" x14ac:dyDescent="0.25">
      <c r="A506" s="54" t="s">
        <v>794</v>
      </c>
      <c r="B506" s="54" t="s">
        <v>795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79</v>
      </c>
      <c r="Q507" s="737"/>
      <c r="R507" s="737"/>
      <c r="S507" s="737"/>
      <c r="T507" s="737"/>
      <c r="U507" s="737"/>
      <c r="V507" s="738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79</v>
      </c>
      <c r="Q508" s="737"/>
      <c r="R508" s="737"/>
      <c r="S508" s="737"/>
      <c r="T508" s="737"/>
      <c r="U508" s="737"/>
      <c r="V508" s="738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46" t="s">
        <v>178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customHeight="1" x14ac:dyDescent="0.25">
      <c r="A510" s="54" t="s">
        <v>797</v>
      </c>
      <c r="B510" s="54" t="s">
        <v>798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79</v>
      </c>
      <c r="Q511" s="737"/>
      <c r="R511" s="737"/>
      <c r="S511" s="737"/>
      <c r="T511" s="737"/>
      <c r="U511" s="737"/>
      <c r="V511" s="738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79</v>
      </c>
      <c r="Q512" s="737"/>
      <c r="R512" s="737"/>
      <c r="S512" s="737"/>
      <c r="T512" s="737"/>
      <c r="U512" s="737"/>
      <c r="V512" s="738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788" t="s">
        <v>800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customHeight="1" x14ac:dyDescent="0.25">
      <c r="A514" s="747" t="s">
        <v>800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customHeight="1" x14ac:dyDescent="0.25">
      <c r="A515" s="746" t="s">
        <v>89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customHeight="1" x14ac:dyDescent="0.25">
      <c r="A516" s="54" t="s">
        <v>801</v>
      </c>
      <c r="B516" s="54" t="s">
        <v>802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68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customHeight="1" x14ac:dyDescent="0.25">
      <c r="A517" s="54" t="s">
        <v>804</v>
      </c>
      <c r="B517" s="54" t="s">
        <v>805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807</v>
      </c>
      <c r="B518" s="54" t="s">
        <v>808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102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68</v>
      </c>
      <c r="X518" s="727">
        <v>80</v>
      </c>
      <c r="Y518" s="728">
        <f t="shared" si="73"/>
        <v>84.48</v>
      </c>
      <c r="Z518" s="36">
        <f t="shared" si="74"/>
        <v>0.19136</v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85.454545454545453</v>
      </c>
      <c r="BN518" s="64">
        <f t="shared" si="76"/>
        <v>90.24</v>
      </c>
      <c r="BO518" s="64">
        <f t="shared" si="77"/>
        <v>0.14568764568764569</v>
      </c>
      <c r="BP518" s="64">
        <f t="shared" si="78"/>
        <v>0.15384615384615385</v>
      </c>
    </row>
    <row r="519" spans="1:68" ht="16.5" customHeight="1" x14ac:dyDescent="0.25">
      <c r="A519" s="54" t="s">
        <v>810</v>
      </c>
      <c r="B519" s="54" t="s">
        <v>811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68</v>
      </c>
      <c r="X520" s="727">
        <v>0</v>
      </c>
      <c r="Y520" s="728">
        <f t="shared" si="73"/>
        <v>0</v>
      </c>
      <c r="Z520" s="36" t="str">
        <f t="shared" si="74"/>
        <v/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16.5" customHeight="1" x14ac:dyDescent="0.25">
      <c r="A521" s="54" t="s">
        <v>816</v>
      </c>
      <c r="B521" s="54" t="s">
        <v>817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102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102</v>
      </c>
      <c r="N522" s="33"/>
      <c r="O522" s="32">
        <v>60</v>
      </c>
      <c r="P522" s="810" t="s">
        <v>821</v>
      </c>
      <c r="Q522" s="734"/>
      <c r="R522" s="734"/>
      <c r="S522" s="734"/>
      <c r="T522" s="735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822</v>
      </c>
      <c r="B523" s="54" t="s">
        <v>823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4"/>
      <c r="R523" s="734"/>
      <c r="S523" s="734"/>
      <c r="T523" s="735"/>
      <c r="U523" s="34"/>
      <c r="V523" s="34"/>
      <c r="W523" s="35" t="s">
        <v>68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822</v>
      </c>
      <c r="B524" s="54" t="s">
        <v>824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9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4"/>
      <c r="R524" s="734"/>
      <c r="S524" s="734"/>
      <c r="T524" s="735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825</v>
      </c>
      <c r="B525" s="54" t="s">
        <v>826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827</v>
      </c>
      <c r="B526" s="54" t="s">
        <v>828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43" t="s">
        <v>829</v>
      </c>
      <c r="Q526" s="734"/>
      <c r="R526" s="734"/>
      <c r="S526" s="734"/>
      <c r="T526" s="735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813" t="s">
        <v>832</v>
      </c>
      <c r="Q527" s="734"/>
      <c r="R527" s="734"/>
      <c r="S527" s="734"/>
      <c r="T527" s="735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834</v>
      </c>
      <c r="B528" s="54" t="s">
        <v>835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100</v>
      </c>
      <c r="L528" s="32"/>
      <c r="M528" s="33" t="s">
        <v>93</v>
      </c>
      <c r="N528" s="33"/>
      <c r="O528" s="32">
        <v>60</v>
      </c>
      <c r="P528" s="11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68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customHeight="1" x14ac:dyDescent="0.25">
      <c r="A529" s="54" t="s">
        <v>834</v>
      </c>
      <c r="B529" s="54" t="s">
        <v>836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100</v>
      </c>
      <c r="L529" s="32"/>
      <c r="M529" s="33" t="s">
        <v>93</v>
      </c>
      <c r="N529" s="33"/>
      <c r="O529" s="32">
        <v>60</v>
      </c>
      <c r="P52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837</v>
      </c>
      <c r="B530" s="54" t="s">
        <v>838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1010" t="s">
        <v>839</v>
      </c>
      <c r="Q530" s="734"/>
      <c r="R530" s="734"/>
      <c r="S530" s="734"/>
      <c r="T530" s="735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840</v>
      </c>
      <c r="B531" s="54" t="s">
        <v>841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79</v>
      </c>
      <c r="Q532" s="737"/>
      <c r="R532" s="737"/>
      <c r="S532" s="737"/>
      <c r="T532" s="737"/>
      <c r="U532" s="737"/>
      <c r="V532" s="738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15.15151515151515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16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0.19136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79</v>
      </c>
      <c r="Q533" s="737"/>
      <c r="R533" s="737"/>
      <c r="S533" s="737"/>
      <c r="T533" s="737"/>
      <c r="U533" s="737"/>
      <c r="V533" s="738"/>
      <c r="W533" s="37" t="s">
        <v>68</v>
      </c>
      <c r="X533" s="729">
        <f>IFERROR(SUM(X516:X531),"0")</f>
        <v>80</v>
      </c>
      <c r="Y533" s="729">
        <f>IFERROR(SUM(Y516:Y531),"0")</f>
        <v>84.48</v>
      </c>
      <c r="Z533" s="37"/>
      <c r="AA533" s="730"/>
      <c r="AB533" s="730"/>
      <c r="AC533" s="730"/>
    </row>
    <row r="534" spans="1:68" ht="14.25" customHeight="1" x14ac:dyDescent="0.25">
      <c r="A534" s="746" t="s">
        <v>138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customHeight="1" x14ac:dyDescent="0.25">
      <c r="A535" s="54" t="s">
        <v>842</v>
      </c>
      <c r="B535" s="54" t="s">
        <v>843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68</v>
      </c>
      <c r="X535" s="727">
        <v>0</v>
      </c>
      <c r="Y535" s="728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842</v>
      </c>
      <c r="B536" s="54" t="s">
        <v>845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102</v>
      </c>
      <c r="N536" s="33"/>
      <c r="O536" s="32">
        <v>70</v>
      </c>
      <c r="P536" s="1107" t="s">
        <v>846</v>
      </c>
      <c r="Q536" s="734"/>
      <c r="R536" s="734"/>
      <c r="S536" s="734"/>
      <c r="T536" s="735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848</v>
      </c>
      <c r="B537" s="54" t="s">
        <v>849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102</v>
      </c>
      <c r="N537" s="33"/>
      <c r="O537" s="32">
        <v>70</v>
      </c>
      <c r="P537" s="835" t="s">
        <v>850</v>
      </c>
      <c r="Q537" s="734"/>
      <c r="R537" s="734"/>
      <c r="S537" s="734"/>
      <c r="T537" s="735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851</v>
      </c>
      <c r="B538" s="54" t="s">
        <v>852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82" t="s">
        <v>853</v>
      </c>
      <c r="Q538" s="734"/>
      <c r="R538" s="734"/>
      <c r="S538" s="734"/>
      <c r="T538" s="735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79</v>
      </c>
      <c r="Q539" s="737"/>
      <c r="R539" s="737"/>
      <c r="S539" s="737"/>
      <c r="T539" s="737"/>
      <c r="U539" s="737"/>
      <c r="V539" s="738"/>
      <c r="W539" s="37" t="s">
        <v>80</v>
      </c>
      <c r="X539" s="729">
        <f>IFERROR(X535/H535,"0")+IFERROR(X536/H536,"0")+IFERROR(X537/H537,"0")+IFERROR(X538/H538,"0")</f>
        <v>0</v>
      </c>
      <c r="Y539" s="729">
        <f>IFERROR(Y535/H535,"0")+IFERROR(Y536/H536,"0")+IFERROR(Y537/H537,"0")+IFERROR(Y538/H538,"0")</f>
        <v>0</v>
      </c>
      <c r="Z539" s="729">
        <f>IFERROR(IF(Z535="",0,Z535),"0")+IFERROR(IF(Z536="",0,Z536),"0")+IFERROR(IF(Z537="",0,Z537),"0")+IFERROR(IF(Z538="",0,Z538),"0")</f>
        <v>0</v>
      </c>
      <c r="AA539" s="730"/>
      <c r="AB539" s="730"/>
      <c r="AC539" s="730"/>
    </row>
    <row r="540" spans="1:68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79</v>
      </c>
      <c r="Q540" s="737"/>
      <c r="R540" s="737"/>
      <c r="S540" s="737"/>
      <c r="T540" s="737"/>
      <c r="U540" s="737"/>
      <c r="V540" s="738"/>
      <c r="W540" s="37" t="s">
        <v>68</v>
      </c>
      <c r="X540" s="729">
        <f>IFERROR(SUM(X535:X538),"0")</f>
        <v>0</v>
      </c>
      <c r="Y540" s="729">
        <f>IFERROR(SUM(Y535:Y538),"0")</f>
        <v>0</v>
      </c>
      <c r="Z540" s="37"/>
      <c r="AA540" s="730"/>
      <c r="AB540" s="730"/>
      <c r="AC540" s="730"/>
    </row>
    <row r="541" spans="1:68" ht="14.25" customHeight="1" x14ac:dyDescent="0.25">
      <c r="A541" s="746" t="s">
        <v>149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customHeight="1" x14ac:dyDescent="0.25">
      <c r="A542" s="54" t="s">
        <v>854</v>
      </c>
      <c r="B542" s="54" t="s">
        <v>855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31" t="s">
        <v>856</v>
      </c>
      <c r="Q542" s="734"/>
      <c r="R542" s="734"/>
      <c r="S542" s="734"/>
      <c r="T542" s="735"/>
      <c r="U542" s="34"/>
      <c r="V542" s="34"/>
      <c r="W542" s="35" t="s">
        <v>68</v>
      </c>
      <c r="X542" s="727">
        <v>0</v>
      </c>
      <c r="Y542" s="728">
        <f t="shared" ref="Y542:Y553" si="79"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0</v>
      </c>
      <c r="BN542" s="64">
        <f t="shared" ref="BN542:BN553" si="81">IFERROR(Y542*I542/H542,"0")</f>
        <v>0</v>
      </c>
      <c r="BO542" s="64">
        <f t="shared" ref="BO542:BO553" si="82">IFERROR(1/J542*(X542/H542),"0")</f>
        <v>0</v>
      </c>
      <c r="BP542" s="64">
        <f t="shared" ref="BP542:BP553" si="83">IFERROR(1/J542*(Y542/H542),"0")</f>
        <v>0</v>
      </c>
    </row>
    <row r="543" spans="1:68" ht="27" customHeight="1" x14ac:dyDescent="0.25">
      <c r="A543" s="54" t="s">
        <v>858</v>
      </c>
      <c r="B543" s="54" t="s">
        <v>859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61" t="s">
        <v>860</v>
      </c>
      <c r="Q543" s="734"/>
      <c r="R543" s="734"/>
      <c r="S543" s="734"/>
      <c r="T543" s="735"/>
      <c r="U543" s="34"/>
      <c r="V543" s="34"/>
      <c r="W543" s="35" t="s">
        <v>68</v>
      </c>
      <c r="X543" s="727">
        <v>0</v>
      </c>
      <c r="Y543" s="728">
        <f t="shared" si="79"/>
        <v>0</v>
      </c>
      <c r="Z543" s="36" t="str">
        <f>IFERROR(IF(Y543=0,"",ROUNDUP(Y543/H543,0)*0.01196),"")</f>
        <v/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customHeight="1" x14ac:dyDescent="0.25">
      <c r="A544" s="54" t="s">
        <v>862</v>
      </c>
      <c r="B544" s="54" t="s">
        <v>863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28" t="s">
        <v>864</v>
      </c>
      <c r="Q544" s="734"/>
      <c r="R544" s="734"/>
      <c r="S544" s="734"/>
      <c r="T544" s="735"/>
      <c r="U544" s="34"/>
      <c r="V544" s="34"/>
      <c r="W544" s="35" t="s">
        <v>68</v>
      </c>
      <c r="X544" s="727">
        <v>0</v>
      </c>
      <c r="Y544" s="728">
        <f t="shared" si="79"/>
        <v>0</v>
      </c>
      <c r="Z544" s="36" t="str">
        <f>IFERROR(IF(Y544=0,"",ROUNDUP(Y544/H544,0)*0.01196),"")</f>
        <v/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customHeight="1" x14ac:dyDescent="0.25">
      <c r="A545" s="54" t="s">
        <v>866</v>
      </c>
      <c r="B545" s="54" t="s">
        <v>867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68" t="s">
        <v>868</v>
      </c>
      <c r="Q545" s="734"/>
      <c r="R545" s="734"/>
      <c r="S545" s="734"/>
      <c r="T545" s="735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869</v>
      </c>
      <c r="B546" s="54" t="s">
        <v>870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863" t="s">
        <v>871</v>
      </c>
      <c r="Q546" s="734"/>
      <c r="R546" s="734"/>
      <c r="S546" s="734"/>
      <c r="T546" s="735"/>
      <c r="U546" s="34"/>
      <c r="V546" s="34"/>
      <c r="W546" s="35" t="s">
        <v>68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869</v>
      </c>
      <c r="B547" s="54" t="s">
        <v>872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100</v>
      </c>
      <c r="L547" s="32"/>
      <c r="M547" s="33" t="s">
        <v>93</v>
      </c>
      <c r="N547" s="33"/>
      <c r="O547" s="32">
        <v>70</v>
      </c>
      <c r="P547" s="1068" t="s">
        <v>873</v>
      </c>
      <c r="Q547" s="734"/>
      <c r="R547" s="734"/>
      <c r="S547" s="734"/>
      <c r="T547" s="735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857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869</v>
      </c>
      <c r="B548" s="54" t="s">
        <v>874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100</v>
      </c>
      <c r="L548" s="32"/>
      <c r="M548" s="33" t="s">
        <v>93</v>
      </c>
      <c r="N548" s="33"/>
      <c r="O548" s="32">
        <v>60</v>
      </c>
      <c r="P548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4"/>
      <c r="R548" s="734"/>
      <c r="S548" s="734"/>
      <c r="T548" s="735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875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876</v>
      </c>
      <c r="B549" s="54" t="s">
        <v>877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68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876</v>
      </c>
      <c r="B550" s="54" t="s">
        <v>879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806" t="s">
        <v>880</v>
      </c>
      <c r="Q550" s="734"/>
      <c r="R550" s="734"/>
      <c r="S550" s="734"/>
      <c r="T550" s="735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881</v>
      </c>
      <c r="B551" s="54" t="s">
        <v>882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100</v>
      </c>
      <c r="L551" s="32"/>
      <c r="M551" s="33" t="s">
        <v>67</v>
      </c>
      <c r="N551" s="33"/>
      <c r="O551" s="32">
        <v>60</v>
      </c>
      <c r="P551" s="10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4"/>
      <c r="R551" s="734"/>
      <c r="S551" s="734"/>
      <c r="T551" s="735"/>
      <c r="U551" s="34"/>
      <c r="V551" s="34"/>
      <c r="W551" s="35" t="s">
        <v>68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883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customHeight="1" x14ac:dyDescent="0.25">
      <c r="A552" s="54" t="s">
        <v>881</v>
      </c>
      <c r="B552" s="54" t="s">
        <v>884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70</v>
      </c>
      <c r="P552" s="780" t="s">
        <v>885</v>
      </c>
      <c r="Q552" s="734"/>
      <c r="R552" s="734"/>
      <c r="S552" s="734"/>
      <c r="T552" s="735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865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881</v>
      </c>
      <c r="B553" s="54" t="s">
        <v>886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100</v>
      </c>
      <c r="L553" s="32"/>
      <c r="M553" s="33" t="s">
        <v>67</v>
      </c>
      <c r="N553" s="33"/>
      <c r="O553" s="32">
        <v>60</v>
      </c>
      <c r="P553" s="8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4"/>
      <c r="R553" s="734"/>
      <c r="S553" s="734"/>
      <c r="T553" s="735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79</v>
      </c>
      <c r="Q554" s="737"/>
      <c r="R554" s="737"/>
      <c r="S554" s="737"/>
      <c r="T554" s="737"/>
      <c r="U554" s="737"/>
      <c r="V554" s="738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79</v>
      </c>
      <c r="Q555" s="737"/>
      <c r="R555" s="737"/>
      <c r="S555" s="737"/>
      <c r="T555" s="737"/>
      <c r="U555" s="737"/>
      <c r="V555" s="738"/>
      <c r="W555" s="37" t="s">
        <v>68</v>
      </c>
      <c r="X555" s="729">
        <f>IFERROR(SUM(X542:X553),"0")</f>
        <v>0</v>
      </c>
      <c r="Y555" s="729">
        <f>IFERROR(SUM(Y542:Y553),"0")</f>
        <v>0</v>
      </c>
      <c r="Z555" s="37"/>
      <c r="AA555" s="730"/>
      <c r="AB555" s="730"/>
      <c r="AC555" s="730"/>
    </row>
    <row r="556" spans="1:68" ht="14.25" customHeight="1" x14ac:dyDescent="0.25">
      <c r="A556" s="746" t="s">
        <v>63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customHeight="1" x14ac:dyDescent="0.25">
      <c r="A557" s="54" t="s">
        <v>887</v>
      </c>
      <c r="B557" s="54" t="s">
        <v>888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102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890</v>
      </c>
      <c r="B558" s="54" t="s">
        <v>891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893</v>
      </c>
      <c r="B559" s="54" t="s">
        <v>894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102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79</v>
      </c>
      <c r="Q560" s="737"/>
      <c r="R560" s="737"/>
      <c r="S560" s="737"/>
      <c r="T560" s="737"/>
      <c r="U560" s="737"/>
      <c r="V560" s="738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79</v>
      </c>
      <c r="Q561" s="737"/>
      <c r="R561" s="737"/>
      <c r="S561" s="737"/>
      <c r="T561" s="737"/>
      <c r="U561" s="737"/>
      <c r="V561" s="738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46" t="s">
        <v>178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customHeight="1" x14ac:dyDescent="0.25">
      <c r="A563" s="54" t="s">
        <v>896</v>
      </c>
      <c r="B563" s="54" t="s">
        <v>897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899</v>
      </c>
      <c r="B564" s="54" t="s">
        <v>900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992" t="s">
        <v>901</v>
      </c>
      <c r="Q564" s="734"/>
      <c r="R564" s="734"/>
      <c r="S564" s="734"/>
      <c r="T564" s="735"/>
      <c r="U564" s="34"/>
      <c r="V564" s="34"/>
      <c r="W564" s="35" t="s">
        <v>68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79</v>
      </c>
      <c r="Q565" s="737"/>
      <c r="R565" s="737"/>
      <c r="S565" s="737"/>
      <c r="T565" s="737"/>
      <c r="U565" s="737"/>
      <c r="V565" s="738"/>
      <c r="W565" s="37" t="s">
        <v>80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79</v>
      </c>
      <c r="Q566" s="737"/>
      <c r="R566" s="737"/>
      <c r="S566" s="737"/>
      <c r="T566" s="737"/>
      <c r="U566" s="737"/>
      <c r="V566" s="738"/>
      <c r="W566" s="37" t="s">
        <v>68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788" t="s">
        <v>902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customHeight="1" x14ac:dyDescent="0.25">
      <c r="A568" s="747" t="s">
        <v>902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customHeight="1" x14ac:dyDescent="0.25">
      <c r="A569" s="746" t="s">
        <v>89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customHeight="1" x14ac:dyDescent="0.25">
      <c r="A570" s="54" t="s">
        <v>903</v>
      </c>
      <c r="B570" s="54" t="s">
        <v>904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102</v>
      </c>
      <c r="N570" s="33"/>
      <c r="O570" s="32">
        <v>55</v>
      </c>
      <c r="P570" s="795" t="s">
        <v>905</v>
      </c>
      <c r="Q570" s="734"/>
      <c r="R570" s="734"/>
      <c r="S570" s="734"/>
      <c r="T570" s="735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832" t="s">
        <v>909</v>
      </c>
      <c r="Q571" s="734"/>
      <c r="R571" s="734"/>
      <c r="S571" s="734"/>
      <c r="T571" s="735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911</v>
      </c>
      <c r="B572" s="54" t="s">
        <v>912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841" t="s">
        <v>913</v>
      </c>
      <c r="Q572" s="734"/>
      <c r="R572" s="734"/>
      <c r="S572" s="734"/>
      <c r="T572" s="735"/>
      <c r="U572" s="34"/>
      <c r="V572" s="34"/>
      <c r="W572" s="35" t="s">
        <v>68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customHeight="1" x14ac:dyDescent="0.25">
      <c r="A573" s="54" t="s">
        <v>915</v>
      </c>
      <c r="B573" s="54" t="s">
        <v>916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838" t="s">
        <v>917</v>
      </c>
      <c r="Q573" s="734"/>
      <c r="R573" s="734"/>
      <c r="S573" s="734"/>
      <c r="T573" s="735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919</v>
      </c>
      <c r="B574" s="54" t="s">
        <v>920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102</v>
      </c>
      <c r="N574" s="33"/>
      <c r="O574" s="32">
        <v>55</v>
      </c>
      <c r="P574" s="884" t="s">
        <v>921</v>
      </c>
      <c r="Q574" s="734"/>
      <c r="R574" s="734"/>
      <c r="S574" s="734"/>
      <c r="T574" s="735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922</v>
      </c>
      <c r="B575" s="54" t="s">
        <v>923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1065" t="s">
        <v>924</v>
      </c>
      <c r="Q575" s="734"/>
      <c r="R575" s="734"/>
      <c r="S575" s="734"/>
      <c r="T575" s="735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925</v>
      </c>
      <c r="B576" s="54" t="s">
        <v>926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1073" t="s">
        <v>927</v>
      </c>
      <c r="Q576" s="734"/>
      <c r="R576" s="734"/>
      <c r="S576" s="734"/>
      <c r="T576" s="735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79</v>
      </c>
      <c r="Q577" s="737"/>
      <c r="R577" s="737"/>
      <c r="S577" s="737"/>
      <c r="T577" s="737"/>
      <c r="U577" s="737"/>
      <c r="V577" s="738"/>
      <c r="W577" s="37" t="s">
        <v>80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79</v>
      </c>
      <c r="Q578" s="737"/>
      <c r="R578" s="737"/>
      <c r="S578" s="737"/>
      <c r="T578" s="737"/>
      <c r="U578" s="737"/>
      <c r="V578" s="738"/>
      <c r="W578" s="37" t="s">
        <v>68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customHeight="1" x14ac:dyDescent="0.25">
      <c r="A579" s="746" t="s">
        <v>138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customHeight="1" x14ac:dyDescent="0.25">
      <c r="A580" s="54" t="s">
        <v>928</v>
      </c>
      <c r="B580" s="54" t="s">
        <v>929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102</v>
      </c>
      <c r="N580" s="33"/>
      <c r="O580" s="32">
        <v>50</v>
      </c>
      <c r="P580" s="1051" t="s">
        <v>930</v>
      </c>
      <c r="Q580" s="734"/>
      <c r="R580" s="734"/>
      <c r="S580" s="734"/>
      <c r="T580" s="735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932</v>
      </c>
      <c r="B581" s="54" t="s">
        <v>933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31" t="s">
        <v>934</v>
      </c>
      <c r="Q581" s="734"/>
      <c r="R581" s="734"/>
      <c r="S581" s="734"/>
      <c r="T581" s="735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935</v>
      </c>
      <c r="B582" s="54" t="s">
        <v>936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1055" t="s">
        <v>937</v>
      </c>
      <c r="Q582" s="734"/>
      <c r="R582" s="734"/>
      <c r="S582" s="734"/>
      <c r="T582" s="735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939</v>
      </c>
      <c r="B583" s="54" t="s">
        <v>940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1088" t="s">
        <v>941</v>
      </c>
      <c r="Q583" s="734"/>
      <c r="R583" s="734"/>
      <c r="S583" s="734"/>
      <c r="T583" s="735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79</v>
      </c>
      <c r="Q584" s="737"/>
      <c r="R584" s="737"/>
      <c r="S584" s="737"/>
      <c r="T584" s="737"/>
      <c r="U584" s="737"/>
      <c r="V584" s="738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79</v>
      </c>
      <c r="Q585" s="737"/>
      <c r="R585" s="737"/>
      <c r="S585" s="737"/>
      <c r="T585" s="737"/>
      <c r="U585" s="737"/>
      <c r="V585" s="738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46" t="s">
        <v>149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customHeight="1" x14ac:dyDescent="0.25">
      <c r="A587" s="54" t="s">
        <v>942</v>
      </c>
      <c r="B587" s="54" t="s">
        <v>943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911" t="s">
        <v>944</v>
      </c>
      <c r="Q587" s="734"/>
      <c r="R587" s="734"/>
      <c r="S587" s="734"/>
      <c r="T587" s="735"/>
      <c r="U587" s="34"/>
      <c r="V587" s="34"/>
      <c r="W587" s="35" t="s">
        <v>68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customHeight="1" x14ac:dyDescent="0.25">
      <c r="A588" s="54" t="s">
        <v>946</v>
      </c>
      <c r="B588" s="54" t="s">
        <v>947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1077" t="s">
        <v>948</v>
      </c>
      <c r="Q588" s="734"/>
      <c r="R588" s="734"/>
      <c r="S588" s="734"/>
      <c r="T588" s="735"/>
      <c r="U588" s="34"/>
      <c r="V588" s="34"/>
      <c r="W588" s="35" t="s">
        <v>68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customHeight="1" x14ac:dyDescent="0.25">
      <c r="A589" s="54" t="s">
        <v>950</v>
      </c>
      <c r="B589" s="54" t="s">
        <v>951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1117" t="s">
        <v>952</v>
      </c>
      <c r="Q589" s="734"/>
      <c r="R589" s="734"/>
      <c r="S589" s="734"/>
      <c r="T589" s="735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954</v>
      </c>
      <c r="B590" s="54" t="s">
        <v>955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51" t="s">
        <v>956</v>
      </c>
      <c r="Q590" s="734"/>
      <c r="R590" s="734"/>
      <c r="S590" s="734"/>
      <c r="T590" s="735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958</v>
      </c>
      <c r="B591" s="54" t="s">
        <v>959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71" t="s">
        <v>960</v>
      </c>
      <c r="Q591" s="734"/>
      <c r="R591" s="734"/>
      <c r="S591" s="734"/>
      <c r="T591" s="735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962</v>
      </c>
      <c r="B592" s="54" t="s">
        <v>963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896" t="s">
        <v>964</v>
      </c>
      <c r="Q592" s="734"/>
      <c r="R592" s="734"/>
      <c r="S592" s="734"/>
      <c r="T592" s="735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965</v>
      </c>
      <c r="B593" s="54" t="s">
        <v>966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909" t="s">
        <v>967</v>
      </c>
      <c r="Q593" s="734"/>
      <c r="R593" s="734"/>
      <c r="S593" s="734"/>
      <c r="T593" s="735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79</v>
      </c>
      <c r="Q594" s="737"/>
      <c r="R594" s="737"/>
      <c r="S594" s="737"/>
      <c r="T594" s="737"/>
      <c r="U594" s="737"/>
      <c r="V594" s="738"/>
      <c r="W594" s="37" t="s">
        <v>80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79</v>
      </c>
      <c r="Q595" s="737"/>
      <c r="R595" s="737"/>
      <c r="S595" s="737"/>
      <c r="T595" s="737"/>
      <c r="U595" s="737"/>
      <c r="V595" s="738"/>
      <c r="W595" s="37" t="s">
        <v>68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customHeight="1" x14ac:dyDescent="0.25">
      <c r="A596" s="746" t="s">
        <v>63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customHeight="1" x14ac:dyDescent="0.25">
      <c r="A597" s="54" t="s">
        <v>968</v>
      </c>
      <c r="B597" s="54" t="s">
        <v>969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102</v>
      </c>
      <c r="N597" s="33"/>
      <c r="O597" s="32">
        <v>40</v>
      </c>
      <c r="P597" s="1123" t="s">
        <v>970</v>
      </c>
      <c r="Q597" s="734"/>
      <c r="R597" s="734"/>
      <c r="S597" s="734"/>
      <c r="T597" s="735"/>
      <c r="U597" s="34"/>
      <c r="V597" s="34"/>
      <c r="W597" s="35" t="s">
        <v>68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968</v>
      </c>
      <c r="B598" s="54" t="s">
        <v>972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102</v>
      </c>
      <c r="N598" s="33"/>
      <c r="O598" s="32">
        <v>45</v>
      </c>
      <c r="P598" s="955" t="s">
        <v>973</v>
      </c>
      <c r="Q598" s="734"/>
      <c r="R598" s="734"/>
      <c r="S598" s="734"/>
      <c r="T598" s="735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974</v>
      </c>
      <c r="B599" s="54" t="s">
        <v>975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102</v>
      </c>
      <c r="N599" s="33"/>
      <c r="O599" s="32">
        <v>45</v>
      </c>
      <c r="P599" s="1147" t="s">
        <v>976</v>
      </c>
      <c r="Q599" s="734"/>
      <c r="R599" s="734"/>
      <c r="S599" s="734"/>
      <c r="T599" s="735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978</v>
      </c>
      <c r="B600" s="54" t="s">
        <v>979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134</v>
      </c>
      <c r="N600" s="33"/>
      <c r="O600" s="32">
        <v>45</v>
      </c>
      <c r="P600" s="745" t="s">
        <v>980</v>
      </c>
      <c r="Q600" s="734"/>
      <c r="R600" s="734"/>
      <c r="S600" s="734"/>
      <c r="T600" s="735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981</v>
      </c>
      <c r="B601" s="54" t="s">
        <v>982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134</v>
      </c>
      <c r="N601" s="33"/>
      <c r="O601" s="32">
        <v>45</v>
      </c>
      <c r="P601" s="1101" t="s">
        <v>983</v>
      </c>
      <c r="Q601" s="734"/>
      <c r="R601" s="734"/>
      <c r="S601" s="734"/>
      <c r="T601" s="735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79</v>
      </c>
      <c r="Q602" s="737"/>
      <c r="R602" s="737"/>
      <c r="S602" s="737"/>
      <c r="T602" s="737"/>
      <c r="U602" s="737"/>
      <c r="V602" s="738"/>
      <c r="W602" s="37" t="s">
        <v>80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79</v>
      </c>
      <c r="Q603" s="737"/>
      <c r="R603" s="737"/>
      <c r="S603" s="737"/>
      <c r="T603" s="737"/>
      <c r="U603" s="737"/>
      <c r="V603" s="738"/>
      <c r="W603" s="37" t="s">
        <v>68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customHeight="1" x14ac:dyDescent="0.25">
      <c r="A604" s="746" t="s">
        <v>178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customHeight="1" x14ac:dyDescent="0.25">
      <c r="A605" s="54" t="s">
        <v>984</v>
      </c>
      <c r="B605" s="54" t="s">
        <v>985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1023" t="s">
        <v>986</v>
      </c>
      <c r="Q605" s="734"/>
      <c r="R605" s="734"/>
      <c r="S605" s="734"/>
      <c r="T605" s="735"/>
      <c r="U605" s="34"/>
      <c r="V605" s="34"/>
      <c r="W605" s="35" t="s">
        <v>68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984</v>
      </c>
      <c r="B606" s="54" t="s">
        <v>988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27" t="s">
        <v>989</v>
      </c>
      <c r="Q606" s="734"/>
      <c r="R606" s="734"/>
      <c r="S606" s="734"/>
      <c r="T606" s="735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990</v>
      </c>
      <c r="B607" s="54" t="s">
        <v>991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1026" t="s">
        <v>992</v>
      </c>
      <c r="Q607" s="734"/>
      <c r="R607" s="734"/>
      <c r="S607" s="734"/>
      <c r="T607" s="735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990</v>
      </c>
      <c r="B608" s="54" t="s">
        <v>994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38" t="s">
        <v>995</v>
      </c>
      <c r="Q608" s="734"/>
      <c r="R608" s="734"/>
      <c r="S608" s="734"/>
      <c r="T608" s="735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79</v>
      </c>
      <c r="Q609" s="737"/>
      <c r="R609" s="737"/>
      <c r="S609" s="737"/>
      <c r="T609" s="737"/>
      <c r="U609" s="737"/>
      <c r="V609" s="738"/>
      <c r="W609" s="37" t="s">
        <v>80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79</v>
      </c>
      <c r="Q610" s="737"/>
      <c r="R610" s="737"/>
      <c r="S610" s="737"/>
      <c r="T610" s="737"/>
      <c r="U610" s="737"/>
      <c r="V610" s="738"/>
      <c r="W610" s="37" t="s">
        <v>68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47" t="s">
        <v>996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customHeight="1" x14ac:dyDescent="0.25">
      <c r="A612" s="746" t="s">
        <v>89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customHeight="1" x14ac:dyDescent="0.25">
      <c r="A613" s="54" t="s">
        <v>997</v>
      </c>
      <c r="B613" s="54" t="s">
        <v>998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740" t="s">
        <v>999</v>
      </c>
      <c r="Q613" s="734"/>
      <c r="R613" s="734"/>
      <c r="S613" s="734"/>
      <c r="T613" s="735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1001</v>
      </c>
      <c r="B614" s="54" t="s">
        <v>1002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62" t="s">
        <v>1003</v>
      </c>
      <c r="Q614" s="734"/>
      <c r="R614" s="734"/>
      <c r="S614" s="734"/>
      <c r="T614" s="735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79</v>
      </c>
      <c r="Q615" s="737"/>
      <c r="R615" s="737"/>
      <c r="S615" s="737"/>
      <c r="T615" s="737"/>
      <c r="U615" s="737"/>
      <c r="V615" s="738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79</v>
      </c>
      <c r="Q616" s="737"/>
      <c r="R616" s="737"/>
      <c r="S616" s="737"/>
      <c r="T616" s="737"/>
      <c r="U616" s="737"/>
      <c r="V616" s="738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46" t="s">
        <v>138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customHeight="1" x14ac:dyDescent="0.25">
      <c r="A618" s="54" t="s">
        <v>1005</v>
      </c>
      <c r="B618" s="54" t="s">
        <v>1006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1021" t="s">
        <v>1007</v>
      </c>
      <c r="Q618" s="734"/>
      <c r="R618" s="734"/>
      <c r="S618" s="734"/>
      <c r="T618" s="735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79</v>
      </c>
      <c r="Q619" s="737"/>
      <c r="R619" s="737"/>
      <c r="S619" s="737"/>
      <c r="T619" s="737"/>
      <c r="U619" s="737"/>
      <c r="V619" s="738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79</v>
      </c>
      <c r="Q620" s="737"/>
      <c r="R620" s="737"/>
      <c r="S620" s="737"/>
      <c r="T620" s="737"/>
      <c r="U620" s="737"/>
      <c r="V620" s="738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46" t="s">
        <v>149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customHeight="1" x14ac:dyDescent="0.25">
      <c r="A622" s="54" t="s">
        <v>1009</v>
      </c>
      <c r="B622" s="54" t="s">
        <v>1010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73" t="s">
        <v>1011</v>
      </c>
      <c r="Q622" s="734"/>
      <c r="R622" s="734"/>
      <c r="S622" s="734"/>
      <c r="T622" s="735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79</v>
      </c>
      <c r="Q623" s="737"/>
      <c r="R623" s="737"/>
      <c r="S623" s="737"/>
      <c r="T623" s="737"/>
      <c r="U623" s="737"/>
      <c r="V623" s="738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79</v>
      </c>
      <c r="Q624" s="737"/>
      <c r="R624" s="737"/>
      <c r="S624" s="737"/>
      <c r="T624" s="737"/>
      <c r="U624" s="737"/>
      <c r="V624" s="738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46" t="s">
        <v>63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customHeight="1" x14ac:dyDescent="0.25">
      <c r="A626" s="54" t="s">
        <v>1013</v>
      </c>
      <c r="B626" s="54" t="s">
        <v>1014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757" t="s">
        <v>1015</v>
      </c>
      <c r="Q626" s="734"/>
      <c r="R626" s="734"/>
      <c r="S626" s="734"/>
      <c r="T626" s="735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1017</v>
      </c>
      <c r="B627" s="54" t="s">
        <v>1018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59" t="s">
        <v>1019</v>
      </c>
      <c r="Q627" s="734"/>
      <c r="R627" s="734"/>
      <c r="S627" s="734"/>
      <c r="T627" s="735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79</v>
      </c>
      <c r="Q628" s="737"/>
      <c r="R628" s="737"/>
      <c r="S628" s="737"/>
      <c r="T628" s="737"/>
      <c r="U628" s="737"/>
      <c r="V628" s="738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79</v>
      </c>
      <c r="Q629" s="737"/>
      <c r="R629" s="737"/>
      <c r="S629" s="737"/>
      <c r="T629" s="737"/>
      <c r="U629" s="737"/>
      <c r="V629" s="738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1021</v>
      </c>
      <c r="Q630" s="786"/>
      <c r="R630" s="786"/>
      <c r="S630" s="786"/>
      <c r="T630" s="786"/>
      <c r="U630" s="786"/>
      <c r="V630" s="787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1748.8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1798.08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1022</v>
      </c>
      <c r="Q631" s="786"/>
      <c r="R631" s="786"/>
      <c r="S631" s="786"/>
      <c r="T631" s="786"/>
      <c r="U631" s="786"/>
      <c r="V631" s="787"/>
      <c r="W631" s="37" t="s">
        <v>68</v>
      </c>
      <c r="X631" s="729">
        <f>IFERROR(SUM(BM22:BM627),"0")</f>
        <v>1808.4750753690755</v>
      </c>
      <c r="Y631" s="729">
        <f>IFERROR(SUM(BN22:BN627),"0")</f>
        <v>1859.9159999999999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1023</v>
      </c>
      <c r="Q632" s="786"/>
      <c r="R632" s="786"/>
      <c r="S632" s="786"/>
      <c r="T632" s="786"/>
      <c r="U632" s="786"/>
      <c r="V632" s="787"/>
      <c r="W632" s="37" t="s">
        <v>1024</v>
      </c>
      <c r="X632" s="38">
        <f>ROUNDUP(SUM(BO22:BO627),0)</f>
        <v>3</v>
      </c>
      <c r="Y632" s="38">
        <f>ROUNDUP(SUM(BP22:BP627),0)</f>
        <v>3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1025</v>
      </c>
      <c r="Q633" s="786"/>
      <c r="R633" s="786"/>
      <c r="S633" s="786"/>
      <c r="T633" s="786"/>
      <c r="U633" s="786"/>
      <c r="V633" s="787"/>
      <c r="W633" s="37" t="s">
        <v>68</v>
      </c>
      <c r="X633" s="729">
        <f>GrossWeightTotal+PalletQtyTotal*25</f>
        <v>1883.4750753690755</v>
      </c>
      <c r="Y633" s="729">
        <f>GrossWeightTotalR+PalletQtyTotalR*25</f>
        <v>1934.9159999999999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1026</v>
      </c>
      <c r="Q634" s="786"/>
      <c r="R634" s="786"/>
      <c r="S634" s="786"/>
      <c r="T634" s="786"/>
      <c r="U634" s="786"/>
      <c r="V634" s="787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135.47345247345248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141</v>
      </c>
      <c r="Z634" s="37"/>
      <c r="AA634" s="730"/>
      <c r="AB634" s="730"/>
      <c r="AC634" s="730"/>
    </row>
    <row r="635" spans="1:68" ht="14.25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1027</v>
      </c>
      <c r="Q635" s="786"/>
      <c r="R635" s="786"/>
      <c r="S635" s="786"/>
      <c r="T635" s="786"/>
      <c r="U635" s="786"/>
      <c r="V635" s="787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2.7111099999999997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50" t="s">
        <v>87</v>
      </c>
      <c r="D637" s="873"/>
      <c r="E637" s="873"/>
      <c r="F637" s="873"/>
      <c r="G637" s="873"/>
      <c r="H637" s="816"/>
      <c r="I637" s="750" t="s">
        <v>302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637</v>
      </c>
      <c r="Y637" s="816"/>
      <c r="Z637" s="750" t="s">
        <v>721</v>
      </c>
      <c r="AA637" s="873"/>
      <c r="AB637" s="873"/>
      <c r="AC637" s="816"/>
      <c r="AD637" s="724" t="s">
        <v>800</v>
      </c>
      <c r="AE637" s="750" t="s">
        <v>902</v>
      </c>
      <c r="AF637" s="816"/>
    </row>
    <row r="638" spans="1:68" ht="14.25" customHeight="1" thickTop="1" x14ac:dyDescent="0.2">
      <c r="A638" s="885" t="s">
        <v>1030</v>
      </c>
      <c r="B638" s="750" t="s">
        <v>62</v>
      </c>
      <c r="C638" s="750" t="s">
        <v>88</v>
      </c>
      <c r="D638" s="750" t="s">
        <v>115</v>
      </c>
      <c r="E638" s="750" t="s">
        <v>186</v>
      </c>
      <c r="F638" s="750" t="s">
        <v>220</v>
      </c>
      <c r="G638" s="750" t="s">
        <v>268</v>
      </c>
      <c r="H638" s="750" t="s">
        <v>87</v>
      </c>
      <c r="I638" s="750" t="s">
        <v>303</v>
      </c>
      <c r="J638" s="750" t="s">
        <v>331</v>
      </c>
      <c r="K638" s="750" t="s">
        <v>407</v>
      </c>
      <c r="L638" s="750" t="s">
        <v>418</v>
      </c>
      <c r="M638" s="750" t="s">
        <v>444</v>
      </c>
      <c r="N638" s="725"/>
      <c r="O638" s="750" t="s">
        <v>471</v>
      </c>
      <c r="P638" s="750" t="s">
        <v>474</v>
      </c>
      <c r="Q638" s="750" t="s">
        <v>483</v>
      </c>
      <c r="R638" s="750" t="s">
        <v>499</v>
      </c>
      <c r="S638" s="750" t="s">
        <v>509</v>
      </c>
      <c r="T638" s="750" t="s">
        <v>522</v>
      </c>
      <c r="U638" s="750" t="s">
        <v>533</v>
      </c>
      <c r="V638" s="750" t="s">
        <v>541</v>
      </c>
      <c r="W638" s="750" t="s">
        <v>624</v>
      </c>
      <c r="X638" s="750" t="s">
        <v>638</v>
      </c>
      <c r="Y638" s="750" t="s">
        <v>679</v>
      </c>
      <c r="Z638" s="750" t="s">
        <v>722</v>
      </c>
      <c r="AA638" s="750" t="s">
        <v>765</v>
      </c>
      <c r="AB638" s="750" t="s">
        <v>785</v>
      </c>
      <c r="AC638" s="750" t="s">
        <v>793</v>
      </c>
      <c r="AD638" s="750" t="s">
        <v>800</v>
      </c>
      <c r="AE638" s="750" t="s">
        <v>902</v>
      </c>
      <c r="AF638" s="750" t="s">
        <v>996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0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0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93.600000000000009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1620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84.48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92 X112 X291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100 X129 X348 X406 X408 X411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2025-03-18T08:23:14Z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