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5 Павленко ЗПФ НВ\"/>
    </mc:Choice>
  </mc:AlternateContent>
  <xr:revisionPtr revIDLastSave="0" documentId="13_ncr:1_{84D2890C-34B1-4381-AF0A-E55E6958D3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Y335" i="1"/>
  <c r="X335" i="1"/>
  <c r="Z334" i="1"/>
  <c r="X334" i="1"/>
  <c r="BO333" i="1"/>
  <c r="BM333" i="1"/>
  <c r="Z333" i="1"/>
  <c r="Y333" i="1"/>
  <c r="X330" i="1"/>
  <c r="X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Z329" i="1" s="1"/>
  <c r="Y308" i="1"/>
  <c r="Y330" i="1" s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Y283" i="1"/>
  <c r="X283" i="1"/>
  <c r="Z282" i="1"/>
  <c r="X282" i="1"/>
  <c r="BO281" i="1"/>
  <c r="BM281" i="1"/>
  <c r="Z281" i="1"/>
  <c r="Y281" i="1"/>
  <c r="P281" i="1"/>
  <c r="X279" i="1"/>
  <c r="Z278" i="1"/>
  <c r="X278" i="1"/>
  <c r="BO277" i="1"/>
  <c r="BM277" i="1"/>
  <c r="Z277" i="1"/>
  <c r="Y277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1" i="1"/>
  <c r="X261" i="1"/>
  <c r="Z260" i="1"/>
  <c r="X260" i="1"/>
  <c r="BO259" i="1"/>
  <c r="BM259" i="1"/>
  <c r="Z259" i="1"/>
  <c r="Y259" i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Y238" i="1"/>
  <c r="X238" i="1"/>
  <c r="Z237" i="1"/>
  <c r="X237" i="1"/>
  <c r="BO236" i="1"/>
  <c r="BM236" i="1"/>
  <c r="Z236" i="1"/>
  <c r="Y236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Z227" i="1" s="1"/>
  <c r="Y223" i="1"/>
  <c r="P223" i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Z219" i="1" s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4" i="1"/>
  <c r="Z193" i="1"/>
  <c r="X193" i="1"/>
  <c r="BO192" i="1"/>
  <c r="BM192" i="1"/>
  <c r="Z192" i="1"/>
  <c r="Y192" i="1"/>
  <c r="P192" i="1"/>
  <c r="X189" i="1"/>
  <c r="Z188" i="1"/>
  <c r="X188" i="1"/>
  <c r="BO187" i="1"/>
  <c r="BM187" i="1"/>
  <c r="Z187" i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Z176" i="1" s="1"/>
  <c r="Y174" i="1"/>
  <c r="Y177" i="1" s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Z157" i="1"/>
  <c r="X157" i="1"/>
  <c r="BO156" i="1"/>
  <c r="BM156" i="1"/>
  <c r="Z156" i="1"/>
  <c r="Y156" i="1"/>
  <c r="Y157" i="1" s="1"/>
  <c r="P156" i="1"/>
  <c r="X153" i="1"/>
  <c r="X152" i="1"/>
  <c r="BO151" i="1"/>
  <c r="BM151" i="1"/>
  <c r="Z151" i="1"/>
  <c r="Y151" i="1"/>
  <c r="BP151" i="1" s="1"/>
  <c r="P151" i="1"/>
  <c r="BP150" i="1"/>
  <c r="BO150" i="1"/>
  <c r="BN150" i="1"/>
  <c r="BM150" i="1"/>
  <c r="Z150" i="1"/>
  <c r="Z152" i="1" s="1"/>
  <c r="Y150" i="1"/>
  <c r="Y152" i="1" s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X137" i="1"/>
  <c r="X136" i="1"/>
  <c r="BO135" i="1"/>
  <c r="BM135" i="1"/>
  <c r="Z135" i="1"/>
  <c r="Y135" i="1"/>
  <c r="BP135" i="1" s="1"/>
  <c r="P135" i="1"/>
  <c r="BP134" i="1"/>
  <c r="BO134" i="1"/>
  <c r="BN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P128" i="1"/>
  <c r="Y125" i="1"/>
  <c r="X125" i="1"/>
  <c r="Z124" i="1"/>
  <c r="X124" i="1"/>
  <c r="BO123" i="1"/>
  <c r="BM123" i="1"/>
  <c r="Z123" i="1"/>
  <c r="Y123" i="1"/>
  <c r="P123" i="1"/>
  <c r="BP122" i="1"/>
  <c r="BO122" i="1"/>
  <c r="BN122" i="1"/>
  <c r="BM122" i="1"/>
  <c r="Z122" i="1"/>
  <c r="Y122" i="1"/>
  <c r="Y124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P116" i="1"/>
  <c r="BP115" i="1"/>
  <c r="BO115" i="1"/>
  <c r="BN115" i="1"/>
  <c r="BM115" i="1"/>
  <c r="Z115" i="1"/>
  <c r="Y115" i="1"/>
  <c r="P115" i="1"/>
  <c r="BO114" i="1"/>
  <c r="BM114" i="1"/>
  <c r="Z114" i="1"/>
  <c r="Y114" i="1"/>
  <c r="P114" i="1"/>
  <c r="BP113" i="1"/>
  <c r="BO113" i="1"/>
  <c r="BN113" i="1"/>
  <c r="BM113" i="1"/>
  <c r="Z113" i="1"/>
  <c r="Z118" i="1" s="1"/>
  <c r="Y113" i="1"/>
  <c r="Y119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09" i="1" s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P100" i="1"/>
  <c r="BP99" i="1"/>
  <c r="BO99" i="1"/>
  <c r="BN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Z102" i="1" s="1"/>
  <c r="Y96" i="1"/>
  <c r="X93" i="1"/>
  <c r="X92" i="1"/>
  <c r="BO91" i="1"/>
  <c r="BM91" i="1"/>
  <c r="Z91" i="1"/>
  <c r="Y91" i="1"/>
  <c r="P91" i="1"/>
  <c r="BO90" i="1"/>
  <c r="BM90" i="1"/>
  <c r="Z90" i="1"/>
  <c r="Z92" i="1" s="1"/>
  <c r="Y90" i="1"/>
  <c r="Y92" i="1" s="1"/>
  <c r="X87" i="1"/>
  <c r="X86" i="1"/>
  <c r="BO85" i="1"/>
  <c r="BN85" i="1"/>
  <c r="BM85" i="1"/>
  <c r="Z85" i="1"/>
  <c r="Z86" i="1" s="1"/>
  <c r="Y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BO73" i="1"/>
  <c r="BN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5" i="1" s="1"/>
  <c r="Y70" i="1"/>
  <c r="Y76" i="1" s="1"/>
  <c r="P70" i="1"/>
  <c r="X68" i="1"/>
  <c r="X67" i="1"/>
  <c r="BO66" i="1"/>
  <c r="BM66" i="1"/>
  <c r="Z66" i="1"/>
  <c r="Y66" i="1"/>
  <c r="BP66" i="1" s="1"/>
  <c r="P66" i="1"/>
  <c r="BO65" i="1"/>
  <c r="BM65" i="1"/>
  <c r="Z65" i="1"/>
  <c r="Z67" i="1" s="1"/>
  <c r="Y65" i="1"/>
  <c r="Y67" i="1" s="1"/>
  <c r="P65" i="1"/>
  <c r="X63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52" i="1" s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N30" i="1"/>
  <c r="BM30" i="1"/>
  <c r="Z30" i="1"/>
  <c r="Y30" i="1"/>
  <c r="BP30" i="1" s="1"/>
  <c r="BP29" i="1"/>
  <c r="BO29" i="1"/>
  <c r="BN29" i="1"/>
  <c r="BM29" i="1"/>
  <c r="Z29" i="1"/>
  <c r="Y29" i="1"/>
  <c r="BP28" i="1"/>
  <c r="BO28" i="1"/>
  <c r="BN28" i="1"/>
  <c r="BM28" i="1"/>
  <c r="Z28" i="1"/>
  <c r="Y28" i="1"/>
  <c r="Y33" i="1" s="1"/>
  <c r="X24" i="1"/>
  <c r="X23" i="1"/>
  <c r="X340" i="1" s="1"/>
  <c r="BO22" i="1"/>
  <c r="BM22" i="1"/>
  <c r="X337" i="1" s="1"/>
  <c r="Z22" i="1"/>
  <c r="Z23" i="1" s="1"/>
  <c r="Y22" i="1"/>
  <c r="Y23" i="1" s="1"/>
  <c r="P22" i="1"/>
  <c r="H10" i="1"/>
  <c r="A9" i="1"/>
  <c r="F10" i="1" s="1"/>
  <c r="D7" i="1"/>
  <c r="Q6" i="1"/>
  <c r="P2" i="1"/>
  <c r="X336" i="1" l="1"/>
  <c r="Z32" i="1"/>
  <c r="BN90" i="1"/>
  <c r="BP90" i="1"/>
  <c r="Y93" i="1"/>
  <c r="X338" i="1"/>
  <c r="X339" i="1" s="1"/>
  <c r="BN31" i="1"/>
  <c r="H9" i="1"/>
  <c r="A10" i="1"/>
  <c r="Y24" i="1"/>
  <c r="Y32" i="1"/>
  <c r="Y340" i="1" s="1"/>
  <c r="Y40" i="1"/>
  <c r="Y53" i="1"/>
  <c r="Y62" i="1"/>
  <c r="BN65" i="1"/>
  <c r="BP65" i="1"/>
  <c r="Y68" i="1"/>
  <c r="Y75" i="1"/>
  <c r="Y82" i="1"/>
  <c r="BP97" i="1"/>
  <c r="BN97" i="1"/>
  <c r="BP98" i="1"/>
  <c r="BN98" i="1"/>
  <c r="BP100" i="1"/>
  <c r="BN100" i="1"/>
  <c r="Y102" i="1"/>
  <c r="BP107" i="1"/>
  <c r="BN107" i="1"/>
  <c r="Y109" i="1"/>
  <c r="BP114" i="1"/>
  <c r="BN114" i="1"/>
  <c r="BP116" i="1"/>
  <c r="BN116" i="1"/>
  <c r="Y118" i="1"/>
  <c r="BP123" i="1"/>
  <c r="BN123" i="1"/>
  <c r="F9" i="1"/>
  <c r="J9" i="1"/>
  <c r="BN22" i="1"/>
  <c r="BP22" i="1"/>
  <c r="BN36" i="1"/>
  <c r="BP36" i="1"/>
  <c r="BN37" i="1"/>
  <c r="BN38" i="1"/>
  <c r="BN43" i="1"/>
  <c r="BP43" i="1"/>
  <c r="BN45" i="1"/>
  <c r="BN47" i="1"/>
  <c r="BN49" i="1"/>
  <c r="BN51" i="1"/>
  <c r="BN66" i="1"/>
  <c r="BN70" i="1"/>
  <c r="BP70" i="1"/>
  <c r="BN71" i="1"/>
  <c r="BN72" i="1"/>
  <c r="BN80" i="1"/>
  <c r="Y86" i="1"/>
  <c r="BP85" i="1"/>
  <c r="Y87" i="1"/>
  <c r="BP91" i="1"/>
  <c r="BN91" i="1"/>
  <c r="Y103" i="1"/>
  <c r="Y131" i="1"/>
  <c r="BP128" i="1"/>
  <c r="BN128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Z341" i="1" s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Y337" i="1" l="1"/>
  <c r="Y338" i="1"/>
  <c r="Y336" i="1"/>
  <c r="B349" i="1" l="1"/>
  <c r="Y339" i="1"/>
  <c r="A349" i="1"/>
  <c r="C349" i="1"/>
</calcChain>
</file>

<file path=xl/sharedStrings.xml><?xml version="1.0" encoding="utf-8"?>
<sst xmlns="http://schemas.openxmlformats.org/spreadsheetml/2006/main" count="1668" uniqueCount="552">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</sst>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topLeftCell="A324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523" t="s">
        <v>0</v>
      </c>
      <c r="E1" s="370"/>
      <c r="F1" s="370"/>
      <c r="G1" s="12" t="s">
        <v>1</v>
      </c>
      <c r="H1" s="523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548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0"/>
      <c r="Q3" s="350"/>
      <c r="R3" s="350"/>
      <c r="S3" s="350"/>
      <c r="T3" s="350"/>
      <c r="U3" s="350"/>
      <c r="V3" s="350"/>
      <c r="W3" s="350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504" t="s">
        <v>8</v>
      </c>
      <c r="B5" s="424"/>
      <c r="C5" s="377"/>
      <c r="D5" s="429"/>
      <c r="E5" s="431"/>
      <c r="F5" s="397" t="s">
        <v>9</v>
      </c>
      <c r="G5" s="377"/>
      <c r="H5" s="429"/>
      <c r="I5" s="430"/>
      <c r="J5" s="430"/>
      <c r="K5" s="430"/>
      <c r="L5" s="430"/>
      <c r="M5" s="431"/>
      <c r="N5" s="61"/>
      <c r="P5" s="24" t="s">
        <v>10</v>
      </c>
      <c r="Q5" s="382">
        <v>45740</v>
      </c>
      <c r="R5" s="383"/>
      <c r="T5" s="475" t="s">
        <v>11</v>
      </c>
      <c r="U5" s="476"/>
      <c r="V5" s="477" t="s">
        <v>12</v>
      </c>
      <c r="W5" s="383"/>
      <c r="AB5" s="51"/>
      <c r="AC5" s="51"/>
      <c r="AD5" s="51"/>
      <c r="AE5" s="51"/>
    </row>
    <row r="6" spans="1:32" s="336" customFormat="1" ht="24" customHeight="1" x14ac:dyDescent="0.2">
      <c r="A6" s="504" t="s">
        <v>13</v>
      </c>
      <c r="B6" s="424"/>
      <c r="C6" s="377"/>
      <c r="D6" s="434" t="s">
        <v>14</v>
      </c>
      <c r="E6" s="435"/>
      <c r="F6" s="435"/>
      <c r="G6" s="435"/>
      <c r="H6" s="435"/>
      <c r="I6" s="435"/>
      <c r="J6" s="435"/>
      <c r="K6" s="435"/>
      <c r="L6" s="435"/>
      <c r="M6" s="383"/>
      <c r="N6" s="62"/>
      <c r="P6" s="24" t="s">
        <v>15</v>
      </c>
      <c r="Q6" s="388" t="str">
        <f>IF(Q5=0," ",CHOOSE(WEEKDAY(Q5,2),"Понедельник","Вторник","Среда","Четверг","Пятница","Суббота","Воскресенье"))</f>
        <v>Понедельник</v>
      </c>
      <c r="R6" s="353"/>
      <c r="T6" s="482" t="s">
        <v>16</v>
      </c>
      <c r="U6" s="476"/>
      <c r="V6" s="440" t="s">
        <v>17</v>
      </c>
      <c r="W6" s="441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533" t="str">
        <f>IFERROR(VLOOKUP(DeliveryAddress,Table,3,0),1)</f>
        <v>4</v>
      </c>
      <c r="E7" s="534"/>
      <c r="F7" s="534"/>
      <c r="G7" s="534"/>
      <c r="H7" s="534"/>
      <c r="I7" s="534"/>
      <c r="J7" s="534"/>
      <c r="K7" s="534"/>
      <c r="L7" s="534"/>
      <c r="M7" s="479"/>
      <c r="N7" s="63"/>
      <c r="P7" s="24"/>
      <c r="Q7" s="42"/>
      <c r="R7" s="42"/>
      <c r="T7" s="350"/>
      <c r="U7" s="476"/>
      <c r="V7" s="442"/>
      <c r="W7" s="443"/>
      <c r="AB7" s="51"/>
      <c r="AC7" s="51"/>
      <c r="AD7" s="51"/>
      <c r="AE7" s="51"/>
    </row>
    <row r="8" spans="1:32" s="336" customFormat="1" ht="25.5" customHeight="1" x14ac:dyDescent="0.2">
      <c r="A8" s="346" t="s">
        <v>18</v>
      </c>
      <c r="B8" s="347"/>
      <c r="C8" s="348"/>
      <c r="D8" s="541"/>
      <c r="E8" s="542"/>
      <c r="F8" s="542"/>
      <c r="G8" s="542"/>
      <c r="H8" s="542"/>
      <c r="I8" s="542"/>
      <c r="J8" s="542"/>
      <c r="K8" s="542"/>
      <c r="L8" s="542"/>
      <c r="M8" s="543"/>
      <c r="N8" s="64"/>
      <c r="P8" s="24" t="s">
        <v>19</v>
      </c>
      <c r="Q8" s="478">
        <v>0.41666666666666669</v>
      </c>
      <c r="R8" s="479"/>
      <c r="T8" s="350"/>
      <c r="U8" s="476"/>
      <c r="V8" s="442"/>
      <c r="W8" s="443"/>
      <c r="AB8" s="51"/>
      <c r="AC8" s="51"/>
      <c r="AD8" s="51"/>
      <c r="AE8" s="51"/>
    </row>
    <row r="9" spans="1:32" s="336" customFormat="1" ht="39.950000000000003" customHeight="1" x14ac:dyDescent="0.2">
      <c r="A9" s="3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0"/>
      <c r="E9" s="411"/>
      <c r="F9" s="3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488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411"/>
      <c r="N9" s="334"/>
      <c r="P9" s="26" t="s">
        <v>20</v>
      </c>
      <c r="Q9" s="508"/>
      <c r="R9" s="402"/>
      <c r="T9" s="350"/>
      <c r="U9" s="476"/>
      <c r="V9" s="444"/>
      <c r="W9" s="445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3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0"/>
      <c r="E10" s="411"/>
      <c r="F10" s="3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53" t="str">
        <f>IFERROR(VLOOKUP($D$10,Proxy,2,FALSE),"")</f>
        <v/>
      </c>
      <c r="I10" s="350"/>
      <c r="J10" s="350"/>
      <c r="K10" s="350"/>
      <c r="L10" s="350"/>
      <c r="M10" s="350"/>
      <c r="N10" s="335"/>
      <c r="P10" s="26" t="s">
        <v>21</v>
      </c>
      <c r="Q10" s="483"/>
      <c r="R10" s="484"/>
      <c r="U10" s="24" t="s">
        <v>22</v>
      </c>
      <c r="V10" s="556" t="s">
        <v>23</v>
      </c>
      <c r="W10" s="441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0"/>
      <c r="R11" s="383"/>
      <c r="U11" s="24" t="s">
        <v>26</v>
      </c>
      <c r="V11" s="401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86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377"/>
      <c r="N12" s="65"/>
      <c r="P12" s="24" t="s">
        <v>29</v>
      </c>
      <c r="Q12" s="478"/>
      <c r="R12" s="479"/>
      <c r="S12" s="23"/>
      <c r="U12" s="24"/>
      <c r="V12" s="370"/>
      <c r="W12" s="350"/>
      <c r="AB12" s="51"/>
      <c r="AC12" s="51"/>
      <c r="AD12" s="51"/>
      <c r="AE12" s="51"/>
    </row>
    <row r="13" spans="1:32" s="336" customFormat="1" ht="23.25" customHeight="1" x14ac:dyDescent="0.2">
      <c r="A13" s="486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377"/>
      <c r="N13" s="65"/>
      <c r="O13" s="26"/>
      <c r="P13" s="26" t="s">
        <v>31</v>
      </c>
      <c r="Q13" s="401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86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87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377"/>
      <c r="N15" s="66"/>
      <c r="P15" s="495" t="s">
        <v>34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96"/>
      <c r="Q16" s="496"/>
      <c r="R16" s="496"/>
      <c r="S16" s="496"/>
      <c r="T16" s="4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35</v>
      </c>
      <c r="B17" s="363" t="s">
        <v>36</v>
      </c>
      <c r="C17" s="505" t="s">
        <v>37</v>
      </c>
      <c r="D17" s="363" t="s">
        <v>38</v>
      </c>
      <c r="E17" s="364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363" t="s">
        <v>48</v>
      </c>
      <c r="P17" s="363" t="s">
        <v>49</v>
      </c>
      <c r="Q17" s="527"/>
      <c r="R17" s="527"/>
      <c r="S17" s="527"/>
      <c r="T17" s="364"/>
      <c r="U17" s="376" t="s">
        <v>50</v>
      </c>
      <c r="V17" s="377"/>
      <c r="W17" s="363" t="s">
        <v>51</v>
      </c>
      <c r="X17" s="363" t="s">
        <v>52</v>
      </c>
      <c r="Y17" s="378" t="s">
        <v>53</v>
      </c>
      <c r="Z17" s="450" t="s">
        <v>54</v>
      </c>
      <c r="AA17" s="391" t="s">
        <v>55</v>
      </c>
      <c r="AB17" s="391" t="s">
        <v>56</v>
      </c>
      <c r="AC17" s="391" t="s">
        <v>57</v>
      </c>
      <c r="AD17" s="391" t="s">
        <v>58</v>
      </c>
      <c r="AE17" s="392"/>
      <c r="AF17" s="393"/>
      <c r="AG17" s="69"/>
      <c r="BD17" s="68" t="s">
        <v>59</v>
      </c>
    </row>
    <row r="18" spans="1:68" ht="14.25" customHeight="1" x14ac:dyDescent="0.2">
      <c r="A18" s="369"/>
      <c r="B18" s="369"/>
      <c r="C18" s="369"/>
      <c r="D18" s="365"/>
      <c r="E18" s="366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5"/>
      <c r="Q18" s="528"/>
      <c r="R18" s="528"/>
      <c r="S18" s="528"/>
      <c r="T18" s="366"/>
      <c r="U18" s="70" t="s">
        <v>60</v>
      </c>
      <c r="V18" s="70" t="s">
        <v>61</v>
      </c>
      <c r="W18" s="369"/>
      <c r="X18" s="369"/>
      <c r="Y18" s="379"/>
      <c r="Z18" s="451"/>
      <c r="AA18" s="452"/>
      <c r="AB18" s="452"/>
      <c r="AC18" s="452"/>
      <c r="AD18" s="394"/>
      <c r="AE18" s="395"/>
      <c r="AF18" s="396"/>
      <c r="AG18" s="69"/>
      <c r="BD18" s="68"/>
    </row>
    <row r="19" spans="1:68" ht="27.75" customHeight="1" x14ac:dyDescent="0.2">
      <c r="A19" s="398" t="s">
        <v>62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48"/>
      <c r="AB19" s="48"/>
      <c r="AC19" s="48"/>
    </row>
    <row r="20" spans="1:68" ht="16.5" customHeight="1" x14ac:dyDescent="0.25">
      <c r="A20" s="372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37"/>
      <c r="AB20" s="337"/>
      <c r="AC20" s="337"/>
    </row>
    <row r="21" spans="1:68" ht="14.25" customHeight="1" x14ac:dyDescent="0.25">
      <c r="A21" s="362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38"/>
      <c r="AB21" s="338"/>
      <c r="AC21" s="33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6"/>
      <c r="R22" s="356"/>
      <c r="S22" s="356"/>
      <c r="T22" s="357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1"/>
      <c r="P23" s="354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1"/>
      <c r="P24" s="354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customHeight="1" x14ac:dyDescent="0.2">
      <c r="A25" s="398" t="s">
        <v>74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48"/>
      <c r="AB25" s="48"/>
      <c r="AC25" s="48"/>
    </row>
    <row r="26" spans="1:68" ht="16.5" customHeight="1" x14ac:dyDescent="0.25">
      <c r="A26" s="372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37"/>
      <c r="AB26" s="337"/>
      <c r="AC26" s="337"/>
    </row>
    <row r="27" spans="1:68" ht="14.25" customHeight="1" x14ac:dyDescent="0.25">
      <c r="A27" s="362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550" t="s">
        <v>80</v>
      </c>
      <c r="Q28" s="356"/>
      <c r="R28" s="356"/>
      <c r="S28" s="356"/>
      <c r="T28" s="357"/>
      <c r="U28" s="34"/>
      <c r="V28" s="34"/>
      <c r="W28" s="35" t="s">
        <v>69</v>
      </c>
      <c r="X28" s="342">
        <v>70</v>
      </c>
      <c r="Y28" s="343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2">
        <v>4607111036537</v>
      </c>
      <c r="E29" s="353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37" t="s">
        <v>85</v>
      </c>
      <c r="Q29" s="356"/>
      <c r="R29" s="356"/>
      <c r="S29" s="356"/>
      <c r="T29" s="357"/>
      <c r="U29" s="34"/>
      <c r="V29" s="34"/>
      <c r="W29" s="35" t="s">
        <v>69</v>
      </c>
      <c r="X29" s="342">
        <v>70</v>
      </c>
      <c r="Y29" s="34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2">
        <v>4607111036599</v>
      </c>
      <c r="E30" s="353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53" t="s">
        <v>88</v>
      </c>
      <c r="Q30" s="356"/>
      <c r="R30" s="356"/>
      <c r="S30" s="356"/>
      <c r="T30" s="357"/>
      <c r="U30" s="34"/>
      <c r="V30" s="34"/>
      <c r="W30" s="35" t="s">
        <v>69</v>
      </c>
      <c r="X30" s="342">
        <v>70</v>
      </c>
      <c r="Y30" s="343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2">
        <v>4607111036605</v>
      </c>
      <c r="E31" s="353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545" t="s">
        <v>91</v>
      </c>
      <c r="Q31" s="356"/>
      <c r="R31" s="356"/>
      <c r="S31" s="356"/>
      <c r="T31" s="357"/>
      <c r="U31" s="34"/>
      <c r="V31" s="34"/>
      <c r="W31" s="35" t="s">
        <v>69</v>
      </c>
      <c r="X31" s="342">
        <v>140</v>
      </c>
      <c r="Y31" s="343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1"/>
      <c r="P32" s="354" t="s">
        <v>72</v>
      </c>
      <c r="Q32" s="347"/>
      <c r="R32" s="347"/>
      <c r="S32" s="347"/>
      <c r="T32" s="347"/>
      <c r="U32" s="347"/>
      <c r="V32" s="348"/>
      <c r="W32" s="37" t="s">
        <v>69</v>
      </c>
      <c r="X32" s="344">
        <f>IFERROR(SUM(X28:X31),"0")</f>
        <v>350</v>
      </c>
      <c r="Y32" s="344">
        <f>IFERROR(SUM(Y28:Y31),"0")</f>
        <v>350</v>
      </c>
      <c r="Z32" s="344">
        <f>IFERROR(IF(Z28="",0,Z28),"0")+IFERROR(IF(Z29="",0,Z29),"0")+IFERROR(IF(Z30="",0,Z30),"0")+IFERROR(IF(Z31="",0,Z31),"0")</f>
        <v>3.2934999999999999</v>
      </c>
      <c r="AA32" s="345"/>
      <c r="AB32" s="345"/>
      <c r="AC32" s="345"/>
    </row>
    <row r="33" spans="1:68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1"/>
      <c r="P33" s="354" t="s">
        <v>72</v>
      </c>
      <c r="Q33" s="347"/>
      <c r="R33" s="347"/>
      <c r="S33" s="347"/>
      <c r="T33" s="347"/>
      <c r="U33" s="347"/>
      <c r="V33" s="348"/>
      <c r="W33" s="37" t="s">
        <v>73</v>
      </c>
      <c r="X33" s="344">
        <f>IFERROR(SUMPRODUCT(X28:X31*H28:H31),"0")</f>
        <v>525</v>
      </c>
      <c r="Y33" s="344">
        <f>IFERROR(SUMPRODUCT(Y28:Y31*H28:H31),"0")</f>
        <v>525</v>
      </c>
      <c r="Z33" s="37"/>
      <c r="AA33" s="345"/>
      <c r="AB33" s="345"/>
      <c r="AC33" s="345"/>
    </row>
    <row r="34" spans="1:68" ht="16.5" customHeight="1" x14ac:dyDescent="0.25">
      <c r="A34" s="372" t="s">
        <v>92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37"/>
      <c r="AB34" s="337"/>
      <c r="AC34" s="337"/>
    </row>
    <row r="35" spans="1:68" ht="14.25" customHeight="1" x14ac:dyDescent="0.25">
      <c r="A35" s="362" t="s">
        <v>63</v>
      </c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38"/>
      <c r="AB35" s="338"/>
      <c r="AC35" s="338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2">
        <v>4620207490075</v>
      </c>
      <c r="E36" s="353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18" t="s">
        <v>95</v>
      </c>
      <c r="Q36" s="356"/>
      <c r="R36" s="356"/>
      <c r="S36" s="356"/>
      <c r="T36" s="357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2">
        <v>4620207490174</v>
      </c>
      <c r="E37" s="353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92" t="s">
        <v>99</v>
      </c>
      <c r="Q37" s="356"/>
      <c r="R37" s="356"/>
      <c r="S37" s="356"/>
      <c r="T37" s="357"/>
      <c r="U37" s="34"/>
      <c r="V37" s="34"/>
      <c r="W37" s="35" t="s">
        <v>69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2">
        <v>4620207490044</v>
      </c>
      <c r="E38" s="353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57" t="s">
        <v>103</v>
      </c>
      <c r="Q38" s="356"/>
      <c r="R38" s="356"/>
      <c r="S38" s="356"/>
      <c r="T38" s="357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49"/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1"/>
      <c r="P39" s="354" t="s">
        <v>72</v>
      </c>
      <c r="Q39" s="347"/>
      <c r="R39" s="347"/>
      <c r="S39" s="347"/>
      <c r="T39" s="347"/>
      <c r="U39" s="347"/>
      <c r="V39" s="348"/>
      <c r="W39" s="37" t="s">
        <v>69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x14ac:dyDescent="0.2">
      <c r="A40" s="350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1"/>
      <c r="P40" s="354" t="s">
        <v>72</v>
      </c>
      <c r="Q40" s="347"/>
      <c r="R40" s="347"/>
      <c r="S40" s="347"/>
      <c r="T40" s="347"/>
      <c r="U40" s="347"/>
      <c r="V40" s="348"/>
      <c r="W40" s="37" t="s">
        <v>73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customHeight="1" x14ac:dyDescent="0.25">
      <c r="A41" s="372" t="s">
        <v>105</v>
      </c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  <c r="AA41" s="337"/>
      <c r="AB41" s="337"/>
      <c r="AC41" s="337"/>
    </row>
    <row r="42" spans="1:68" ht="14.25" customHeight="1" x14ac:dyDescent="0.25">
      <c r="A42" s="362" t="s">
        <v>63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  <c r="AA42" s="338"/>
      <c r="AB42" s="338"/>
      <c r="AC42" s="338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2">
        <v>4607111038999</v>
      </c>
      <c r="E43" s="353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6"/>
      <c r="R43" s="356"/>
      <c r="S43" s="356"/>
      <c r="T43" s="357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52">
        <v>4607111037183</v>
      </c>
      <c r="E44" s="353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54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6"/>
      <c r="R44" s="356"/>
      <c r="S44" s="356"/>
      <c r="T44" s="357"/>
      <c r="U44" s="34"/>
      <c r="V44" s="34"/>
      <c r="W44" s="35" t="s">
        <v>69</v>
      </c>
      <c r="X44" s="342">
        <v>252</v>
      </c>
      <c r="Y44" s="343">
        <f t="shared" si="0"/>
        <v>252</v>
      </c>
      <c r="Z44" s="36">
        <f t="shared" si="1"/>
        <v>3.9060000000000001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1886.472</v>
      </c>
      <c r="BN44" s="67">
        <f t="shared" si="3"/>
        <v>1886.472</v>
      </c>
      <c r="BO44" s="67">
        <f t="shared" si="4"/>
        <v>3</v>
      </c>
      <c r="BP44" s="67">
        <f t="shared" si="5"/>
        <v>3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52">
        <v>4607111039385</v>
      </c>
      <c r="E45" s="353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6"/>
      <c r="R45" s="356"/>
      <c r="S45" s="356"/>
      <c r="T45" s="357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2">
        <v>4607111039392</v>
      </c>
      <c r="E46" s="353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5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6"/>
      <c r="R46" s="356"/>
      <c r="S46" s="356"/>
      <c r="T46" s="357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52">
        <v>4607111036902</v>
      </c>
      <c r="E47" s="353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5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6"/>
      <c r="R47" s="356"/>
      <c r="S47" s="356"/>
      <c r="T47" s="357"/>
      <c r="U47" s="34"/>
      <c r="V47" s="34"/>
      <c r="W47" s="35" t="s">
        <v>69</v>
      </c>
      <c r="X47" s="342">
        <v>252</v>
      </c>
      <c r="Y47" s="343">
        <f t="shared" si="0"/>
        <v>252</v>
      </c>
      <c r="Z47" s="36">
        <f t="shared" si="1"/>
        <v>3.9060000000000001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1872.36</v>
      </c>
      <c r="BN47" s="67">
        <f t="shared" si="3"/>
        <v>1872.36</v>
      </c>
      <c r="BO47" s="67">
        <f t="shared" si="4"/>
        <v>3</v>
      </c>
      <c r="BP47" s="67">
        <f t="shared" si="5"/>
        <v>3</v>
      </c>
    </row>
    <row r="48" spans="1:68" ht="27" customHeight="1" x14ac:dyDescent="0.25">
      <c r="A48" s="54" t="s">
        <v>118</v>
      </c>
      <c r="B48" s="54" t="s">
        <v>119</v>
      </c>
      <c r="C48" s="31">
        <v>4301071031</v>
      </c>
      <c r="D48" s="352">
        <v>4607111038982</v>
      </c>
      <c r="E48" s="353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6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6"/>
      <c r="R48" s="356"/>
      <c r="S48" s="356"/>
      <c r="T48" s="357"/>
      <c r="U48" s="34"/>
      <c r="V48" s="34"/>
      <c r="W48" s="35" t="s">
        <v>69</v>
      </c>
      <c r="X48" s="342">
        <v>0</v>
      </c>
      <c r="Y48" s="343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52">
        <v>4607111039354</v>
      </c>
      <c r="E49" s="353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6"/>
      <c r="R49" s="356"/>
      <c r="S49" s="356"/>
      <c r="T49" s="357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52">
        <v>4607111036889</v>
      </c>
      <c r="E50" s="353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6"/>
      <c r="R50" s="356"/>
      <c r="S50" s="356"/>
      <c r="T50" s="357"/>
      <c r="U50" s="34"/>
      <c r="V50" s="34"/>
      <c r="W50" s="35" t="s">
        <v>69</v>
      </c>
      <c r="X50" s="342">
        <v>84</v>
      </c>
      <c r="Y50" s="343">
        <f t="shared" si="0"/>
        <v>84</v>
      </c>
      <c r="Z50" s="36">
        <f t="shared" si="1"/>
        <v>1.302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628.82399999999996</v>
      </c>
      <c r="BN50" s="67">
        <f t="shared" si="3"/>
        <v>628.82399999999996</v>
      </c>
      <c r="BO50" s="67">
        <f t="shared" si="4"/>
        <v>1</v>
      </c>
      <c r="BP50" s="67">
        <f t="shared" si="5"/>
        <v>1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52">
        <v>4607111039330</v>
      </c>
      <c r="E51" s="353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6"/>
      <c r="R51" s="356"/>
      <c r="S51" s="356"/>
      <c r="T51" s="357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49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1"/>
      <c r="P52" s="354" t="s">
        <v>72</v>
      </c>
      <c r="Q52" s="347"/>
      <c r="R52" s="347"/>
      <c r="S52" s="347"/>
      <c r="T52" s="347"/>
      <c r="U52" s="347"/>
      <c r="V52" s="348"/>
      <c r="W52" s="37" t="s">
        <v>69</v>
      </c>
      <c r="X52" s="344">
        <f>IFERROR(SUM(X43:X51),"0")</f>
        <v>588</v>
      </c>
      <c r="Y52" s="344">
        <f>IFERROR(SUM(Y43:Y51),"0")</f>
        <v>588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9.1140000000000008</v>
      </c>
      <c r="AA52" s="345"/>
      <c r="AB52" s="345"/>
      <c r="AC52" s="345"/>
    </row>
    <row r="53" spans="1:68" x14ac:dyDescent="0.2">
      <c r="A53" s="350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1"/>
      <c r="P53" s="354" t="s">
        <v>72</v>
      </c>
      <c r="Q53" s="347"/>
      <c r="R53" s="347"/>
      <c r="S53" s="347"/>
      <c r="T53" s="347"/>
      <c r="U53" s="347"/>
      <c r="V53" s="348"/>
      <c r="W53" s="37" t="s">
        <v>73</v>
      </c>
      <c r="X53" s="344">
        <f>IFERROR(SUMPRODUCT(X43:X51*H43:H51),"0")</f>
        <v>4233.6000000000004</v>
      </c>
      <c r="Y53" s="344">
        <f>IFERROR(SUMPRODUCT(Y43:Y51*H43:H51),"0")</f>
        <v>4233.6000000000004</v>
      </c>
      <c r="Z53" s="37"/>
      <c r="AA53" s="345"/>
      <c r="AB53" s="345"/>
      <c r="AC53" s="345"/>
    </row>
    <row r="54" spans="1:68" ht="16.5" customHeight="1" x14ac:dyDescent="0.25">
      <c r="A54" s="372" t="s">
        <v>126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  <c r="AA54" s="337"/>
      <c r="AB54" s="337"/>
      <c r="AC54" s="337"/>
    </row>
    <row r="55" spans="1:68" ht="14.25" customHeight="1" x14ac:dyDescent="0.25">
      <c r="A55" s="362" t="s">
        <v>127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  <c r="AA55" s="338"/>
      <c r="AB55" s="338"/>
      <c r="AC55" s="338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52">
        <v>4607111039743</v>
      </c>
      <c r="E56" s="353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555" t="s">
        <v>130</v>
      </c>
      <c r="Q56" s="356"/>
      <c r="R56" s="356"/>
      <c r="S56" s="356"/>
      <c r="T56" s="357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49"/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1"/>
      <c r="P57" s="354" t="s">
        <v>72</v>
      </c>
      <c r="Q57" s="347"/>
      <c r="R57" s="347"/>
      <c r="S57" s="347"/>
      <c r="T57" s="347"/>
      <c r="U57" s="347"/>
      <c r="V57" s="348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x14ac:dyDescent="0.2">
      <c r="A58" s="350"/>
      <c r="B58" s="350"/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1"/>
      <c r="P58" s="354" t="s">
        <v>72</v>
      </c>
      <c r="Q58" s="347"/>
      <c r="R58" s="347"/>
      <c r="S58" s="347"/>
      <c r="T58" s="347"/>
      <c r="U58" s="347"/>
      <c r="V58" s="348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customHeight="1" x14ac:dyDescent="0.25">
      <c r="A59" s="362" t="s">
        <v>76</v>
      </c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  <c r="AA59" s="338"/>
      <c r="AB59" s="338"/>
      <c r="AC59" s="338"/>
    </row>
    <row r="60" spans="1:68" ht="27" customHeight="1" x14ac:dyDescent="0.25">
      <c r="A60" s="54" t="s">
        <v>132</v>
      </c>
      <c r="B60" s="54" t="s">
        <v>133</v>
      </c>
      <c r="C60" s="31">
        <v>4301132044</v>
      </c>
      <c r="D60" s="352">
        <v>4607111036971</v>
      </c>
      <c r="E60" s="353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37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56"/>
      <c r="R60" s="356"/>
      <c r="S60" s="356"/>
      <c r="T60" s="357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customHeight="1" x14ac:dyDescent="0.25">
      <c r="A61" s="54" t="s">
        <v>135</v>
      </c>
      <c r="B61" s="54" t="s">
        <v>136</v>
      </c>
      <c r="C61" s="31">
        <v>4301132194</v>
      </c>
      <c r="D61" s="352">
        <v>4607111039712</v>
      </c>
      <c r="E61" s="353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60" t="s">
        <v>137</v>
      </c>
      <c r="Q61" s="356"/>
      <c r="R61" s="356"/>
      <c r="S61" s="356"/>
      <c r="T61" s="357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9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1"/>
      <c r="P62" s="354" t="s">
        <v>72</v>
      </c>
      <c r="Q62" s="347"/>
      <c r="R62" s="347"/>
      <c r="S62" s="347"/>
      <c r="T62" s="347"/>
      <c r="U62" s="347"/>
      <c r="V62" s="348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x14ac:dyDescent="0.2">
      <c r="A63" s="350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1"/>
      <c r="P63" s="354" t="s">
        <v>72</v>
      </c>
      <c r="Q63" s="347"/>
      <c r="R63" s="347"/>
      <c r="S63" s="347"/>
      <c r="T63" s="347"/>
      <c r="U63" s="347"/>
      <c r="V63" s="348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customHeight="1" x14ac:dyDescent="0.25">
      <c r="A64" s="362" t="s">
        <v>139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  <c r="AA64" s="338"/>
      <c r="AB64" s="338"/>
      <c r="AC64" s="338"/>
    </row>
    <row r="65" spans="1:68" ht="16.5" customHeight="1" x14ac:dyDescent="0.25">
      <c r="A65" s="54" t="s">
        <v>140</v>
      </c>
      <c r="B65" s="54" t="s">
        <v>141</v>
      </c>
      <c r="C65" s="31">
        <v>4301136018</v>
      </c>
      <c r="D65" s="352">
        <v>4607111037008</v>
      </c>
      <c r="E65" s="353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38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6"/>
      <c r="R65" s="356"/>
      <c r="S65" s="356"/>
      <c r="T65" s="357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143</v>
      </c>
      <c r="B66" s="54" t="s">
        <v>144</v>
      </c>
      <c r="C66" s="31">
        <v>4301136015</v>
      </c>
      <c r="D66" s="352">
        <v>4607111037398</v>
      </c>
      <c r="E66" s="353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50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6"/>
      <c r="R66" s="356"/>
      <c r="S66" s="356"/>
      <c r="T66" s="357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9"/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1"/>
      <c r="P67" s="354" t="s">
        <v>72</v>
      </c>
      <c r="Q67" s="347"/>
      <c r="R67" s="347"/>
      <c r="S67" s="347"/>
      <c r="T67" s="347"/>
      <c r="U67" s="347"/>
      <c r="V67" s="348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x14ac:dyDescent="0.2">
      <c r="A68" s="350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1"/>
      <c r="P68" s="354" t="s">
        <v>72</v>
      </c>
      <c r="Q68" s="347"/>
      <c r="R68" s="347"/>
      <c r="S68" s="347"/>
      <c r="T68" s="347"/>
      <c r="U68" s="347"/>
      <c r="V68" s="348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customHeight="1" x14ac:dyDescent="0.25">
      <c r="A69" s="362" t="s">
        <v>145</v>
      </c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  <c r="AA69" s="338"/>
      <c r="AB69" s="338"/>
      <c r="AC69" s="338"/>
    </row>
    <row r="70" spans="1:68" ht="16.5" customHeight="1" x14ac:dyDescent="0.25">
      <c r="A70" s="54" t="s">
        <v>146</v>
      </c>
      <c r="B70" s="54" t="s">
        <v>147</v>
      </c>
      <c r="C70" s="31">
        <v>4301135127</v>
      </c>
      <c r="D70" s="352">
        <v>4607111036995</v>
      </c>
      <c r="E70" s="353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38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56"/>
      <c r="R70" s="356"/>
      <c r="S70" s="356"/>
      <c r="T70" s="357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customHeight="1" x14ac:dyDescent="0.25">
      <c r="A71" s="54" t="s">
        <v>148</v>
      </c>
      <c r="B71" s="54" t="s">
        <v>149</v>
      </c>
      <c r="C71" s="31">
        <v>4301135664</v>
      </c>
      <c r="D71" s="352">
        <v>4607111039705</v>
      </c>
      <c r="E71" s="353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367" t="s">
        <v>150</v>
      </c>
      <c r="Q71" s="356"/>
      <c r="R71" s="356"/>
      <c r="S71" s="356"/>
      <c r="T71" s="357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151</v>
      </c>
      <c r="B72" s="54" t="s">
        <v>152</v>
      </c>
      <c r="C72" s="31">
        <v>4301135665</v>
      </c>
      <c r="D72" s="352">
        <v>4607111039729</v>
      </c>
      <c r="E72" s="353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416" t="s">
        <v>153</v>
      </c>
      <c r="Q72" s="356"/>
      <c r="R72" s="356"/>
      <c r="S72" s="356"/>
      <c r="T72" s="357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4301135200</v>
      </c>
      <c r="D73" s="352">
        <v>4607111038159</v>
      </c>
      <c r="E73" s="353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63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56"/>
      <c r="R73" s="356"/>
      <c r="S73" s="356"/>
      <c r="T73" s="357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157</v>
      </c>
      <c r="B74" s="54" t="s">
        <v>158</v>
      </c>
      <c r="C74" s="31">
        <v>4301135702</v>
      </c>
      <c r="D74" s="352">
        <v>4620207490228</v>
      </c>
      <c r="E74" s="353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89" t="s">
        <v>159</v>
      </c>
      <c r="Q74" s="356"/>
      <c r="R74" s="356"/>
      <c r="S74" s="356"/>
      <c r="T74" s="357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49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1"/>
      <c r="P75" s="354" t="s">
        <v>72</v>
      </c>
      <c r="Q75" s="347"/>
      <c r="R75" s="347"/>
      <c r="S75" s="347"/>
      <c r="T75" s="347"/>
      <c r="U75" s="347"/>
      <c r="V75" s="348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x14ac:dyDescent="0.2">
      <c r="A76" s="350"/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1"/>
      <c r="P76" s="354" t="s">
        <v>72</v>
      </c>
      <c r="Q76" s="347"/>
      <c r="R76" s="347"/>
      <c r="S76" s="347"/>
      <c r="T76" s="347"/>
      <c r="U76" s="347"/>
      <c r="V76" s="348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customHeight="1" x14ac:dyDescent="0.25">
      <c r="A77" s="372" t="s">
        <v>160</v>
      </c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  <c r="AA77" s="337"/>
      <c r="AB77" s="337"/>
      <c r="AC77" s="337"/>
    </row>
    <row r="78" spans="1:68" ht="14.25" customHeight="1" x14ac:dyDescent="0.25">
      <c r="A78" s="362" t="s">
        <v>63</v>
      </c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  <c r="AA78" s="338"/>
      <c r="AB78" s="338"/>
      <c r="AC78" s="338"/>
    </row>
    <row r="79" spans="1:68" ht="27" customHeight="1" x14ac:dyDescent="0.25">
      <c r="A79" s="54" t="s">
        <v>161</v>
      </c>
      <c r="B79" s="54" t="s">
        <v>162</v>
      </c>
      <c r="C79" s="31">
        <v>4301070977</v>
      </c>
      <c r="D79" s="352">
        <v>4607111037411</v>
      </c>
      <c r="E79" s="353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56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56"/>
      <c r="R79" s="356"/>
      <c r="S79" s="356"/>
      <c r="T79" s="357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customHeight="1" x14ac:dyDescent="0.25">
      <c r="A80" s="54" t="s">
        <v>165</v>
      </c>
      <c r="B80" s="54" t="s">
        <v>166</v>
      </c>
      <c r="C80" s="31">
        <v>4301070981</v>
      </c>
      <c r="D80" s="352">
        <v>4607111036728</v>
      </c>
      <c r="E80" s="353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56"/>
      <c r="R80" s="356"/>
      <c r="S80" s="356"/>
      <c r="T80" s="357"/>
      <c r="U80" s="34"/>
      <c r="V80" s="34"/>
      <c r="W80" s="35" t="s">
        <v>69</v>
      </c>
      <c r="X80" s="342">
        <v>0</v>
      </c>
      <c r="Y80" s="343">
        <f>IFERROR(IF(X80="","",X80),"")</f>
        <v>0</v>
      </c>
      <c r="Z80" s="36">
        <f>IFERROR(IF(X80="","",X80*0.00866),"")</f>
        <v>0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49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1"/>
      <c r="P81" s="354" t="s">
        <v>72</v>
      </c>
      <c r="Q81" s="347"/>
      <c r="R81" s="347"/>
      <c r="S81" s="347"/>
      <c r="T81" s="347"/>
      <c r="U81" s="347"/>
      <c r="V81" s="348"/>
      <c r="W81" s="37" t="s">
        <v>69</v>
      </c>
      <c r="X81" s="344">
        <f>IFERROR(SUM(X79:X80),"0")</f>
        <v>0</v>
      </c>
      <c r="Y81" s="344">
        <f>IFERROR(SUM(Y79:Y80),"0")</f>
        <v>0</v>
      </c>
      <c r="Z81" s="344">
        <f>IFERROR(IF(Z79="",0,Z79),"0")+IFERROR(IF(Z80="",0,Z80),"0")</f>
        <v>0</v>
      </c>
      <c r="AA81" s="345"/>
      <c r="AB81" s="345"/>
      <c r="AC81" s="345"/>
    </row>
    <row r="82" spans="1:68" x14ac:dyDescent="0.2">
      <c r="A82" s="350"/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1"/>
      <c r="P82" s="354" t="s">
        <v>72</v>
      </c>
      <c r="Q82" s="347"/>
      <c r="R82" s="347"/>
      <c r="S82" s="347"/>
      <c r="T82" s="347"/>
      <c r="U82" s="347"/>
      <c r="V82" s="348"/>
      <c r="W82" s="37" t="s">
        <v>73</v>
      </c>
      <c r="X82" s="344">
        <f>IFERROR(SUMPRODUCT(X79:X80*H79:H80),"0")</f>
        <v>0</v>
      </c>
      <c r="Y82" s="344">
        <f>IFERROR(SUMPRODUCT(Y79:Y80*H79:H80),"0")</f>
        <v>0</v>
      </c>
      <c r="Z82" s="37"/>
      <c r="AA82" s="345"/>
      <c r="AB82" s="345"/>
      <c r="AC82" s="345"/>
    </row>
    <row r="83" spans="1:68" ht="16.5" customHeight="1" x14ac:dyDescent="0.25">
      <c r="A83" s="372" t="s">
        <v>167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337"/>
      <c r="AB83" s="337"/>
      <c r="AC83" s="337"/>
    </row>
    <row r="84" spans="1:68" ht="14.25" customHeight="1" x14ac:dyDescent="0.25">
      <c r="A84" s="362" t="s">
        <v>145</v>
      </c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  <c r="AA84" s="338"/>
      <c r="AB84" s="338"/>
      <c r="AC84" s="338"/>
    </row>
    <row r="85" spans="1:68" ht="27" customHeight="1" x14ac:dyDescent="0.25">
      <c r="A85" s="54" t="s">
        <v>168</v>
      </c>
      <c r="B85" s="54" t="s">
        <v>169</v>
      </c>
      <c r="C85" s="31">
        <v>4301135584</v>
      </c>
      <c r="D85" s="352">
        <v>4607111033659</v>
      </c>
      <c r="E85" s="353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73" t="s">
        <v>170</v>
      </c>
      <c r="Q85" s="356"/>
      <c r="R85" s="356"/>
      <c r="S85" s="356"/>
      <c r="T85" s="357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49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1"/>
      <c r="P86" s="354" t="s">
        <v>72</v>
      </c>
      <c r="Q86" s="347"/>
      <c r="R86" s="347"/>
      <c r="S86" s="347"/>
      <c r="T86" s="347"/>
      <c r="U86" s="347"/>
      <c r="V86" s="348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x14ac:dyDescent="0.2">
      <c r="A87" s="350"/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1"/>
      <c r="P87" s="354" t="s">
        <v>72</v>
      </c>
      <c r="Q87" s="347"/>
      <c r="R87" s="347"/>
      <c r="S87" s="347"/>
      <c r="T87" s="347"/>
      <c r="U87" s="347"/>
      <c r="V87" s="348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customHeight="1" x14ac:dyDescent="0.25">
      <c r="A88" s="372" t="s">
        <v>172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337"/>
      <c r="AB88" s="337"/>
      <c r="AC88" s="337"/>
    </row>
    <row r="89" spans="1:68" ht="14.25" customHeight="1" x14ac:dyDescent="0.25">
      <c r="A89" s="362" t="s">
        <v>173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52">
        <v>4607111034120</v>
      </c>
      <c r="E90" s="353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65" t="s">
        <v>176</v>
      </c>
      <c r="Q90" s="356"/>
      <c r="R90" s="356"/>
      <c r="S90" s="356"/>
      <c r="T90" s="357"/>
      <c r="U90" s="34"/>
      <c r="V90" s="34"/>
      <c r="W90" s="35" t="s">
        <v>69</v>
      </c>
      <c r="X90" s="342">
        <v>210</v>
      </c>
      <c r="Y90" s="343">
        <f>IFERROR(IF(X90="","",X90),"")</f>
        <v>210</v>
      </c>
      <c r="Z90" s="36">
        <f>IFERROR(IF(X90="","",X90*0.01788),"")</f>
        <v>3.7547999999999999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903.75600000000009</v>
      </c>
      <c r="BN90" s="67">
        <f>IFERROR(Y90*I90,"0")</f>
        <v>903.75600000000009</v>
      </c>
      <c r="BO90" s="67">
        <f>IFERROR(X90/J90,"0")</f>
        <v>3</v>
      </c>
      <c r="BP90" s="67">
        <f>IFERROR(Y90/J90,"0")</f>
        <v>3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52">
        <v>4607111034137</v>
      </c>
      <c r="E91" s="353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56"/>
      <c r="R91" s="356"/>
      <c r="S91" s="356"/>
      <c r="T91" s="357"/>
      <c r="U91" s="34"/>
      <c r="V91" s="34"/>
      <c r="W91" s="35" t="s">
        <v>69</v>
      </c>
      <c r="X91" s="342">
        <v>210</v>
      </c>
      <c r="Y91" s="343">
        <f>IFERROR(IF(X91="","",X91),"")</f>
        <v>210</v>
      </c>
      <c r="Z91" s="36">
        <f>IFERROR(IF(X91="","",X91*0.01788),"")</f>
        <v>3.7547999999999999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903.75600000000009</v>
      </c>
      <c r="BN91" s="67">
        <f>IFERROR(Y91*I91,"0")</f>
        <v>903.75600000000009</v>
      </c>
      <c r="BO91" s="67">
        <f>IFERROR(X91/J91,"0")</f>
        <v>3</v>
      </c>
      <c r="BP91" s="67">
        <f>IFERROR(Y91/J91,"0")</f>
        <v>3</v>
      </c>
    </row>
    <row r="92" spans="1:68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1"/>
      <c r="P92" s="354" t="s">
        <v>72</v>
      </c>
      <c r="Q92" s="347"/>
      <c r="R92" s="347"/>
      <c r="S92" s="347"/>
      <c r="T92" s="347"/>
      <c r="U92" s="347"/>
      <c r="V92" s="348"/>
      <c r="W92" s="37" t="s">
        <v>69</v>
      </c>
      <c r="X92" s="344">
        <f>IFERROR(SUM(X90:X91),"0")</f>
        <v>420</v>
      </c>
      <c r="Y92" s="344">
        <f>IFERROR(SUM(Y90:Y91),"0")</f>
        <v>420</v>
      </c>
      <c r="Z92" s="344">
        <f>IFERROR(IF(Z90="",0,Z90),"0")+IFERROR(IF(Z91="",0,Z91),"0")</f>
        <v>7.5095999999999998</v>
      </c>
      <c r="AA92" s="345"/>
      <c r="AB92" s="345"/>
      <c r="AC92" s="345"/>
    </row>
    <row r="93" spans="1:68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1"/>
      <c r="P93" s="354" t="s">
        <v>72</v>
      </c>
      <c r="Q93" s="347"/>
      <c r="R93" s="347"/>
      <c r="S93" s="347"/>
      <c r="T93" s="347"/>
      <c r="U93" s="347"/>
      <c r="V93" s="348"/>
      <c r="W93" s="37" t="s">
        <v>73</v>
      </c>
      <c r="X93" s="344">
        <f>IFERROR(SUMPRODUCT(X90:X91*H90:H91),"0")</f>
        <v>1512</v>
      </c>
      <c r="Y93" s="344">
        <f>IFERROR(SUMPRODUCT(Y90:Y91*H90:H91),"0")</f>
        <v>1512</v>
      </c>
      <c r="Z93" s="37"/>
      <c r="AA93" s="345"/>
      <c r="AB93" s="345"/>
      <c r="AC93" s="345"/>
    </row>
    <row r="94" spans="1:68" ht="16.5" customHeight="1" x14ac:dyDescent="0.25">
      <c r="A94" s="372" t="s">
        <v>181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37"/>
      <c r="AB94" s="337"/>
      <c r="AC94" s="337"/>
    </row>
    <row r="95" spans="1:68" ht="14.25" customHeight="1" x14ac:dyDescent="0.25">
      <c r="A95" s="362" t="s">
        <v>145</v>
      </c>
      <c r="B95" s="350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52">
        <v>4607111033628</v>
      </c>
      <c r="E96" s="353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4" t="s">
        <v>184</v>
      </c>
      <c r="Q96" s="356"/>
      <c r="R96" s="356"/>
      <c r="S96" s="356"/>
      <c r="T96" s="357"/>
      <c r="U96" s="34"/>
      <c r="V96" s="34"/>
      <c r="W96" s="35" t="s">
        <v>69</v>
      </c>
      <c r="X96" s="342">
        <v>70</v>
      </c>
      <c r="Y96" s="343">
        <f t="shared" ref="Y96:Y101" si="6">IFERROR(IF(X96="","",X96),"")</f>
        <v>70</v>
      </c>
      <c r="Z96" s="36">
        <f t="shared" ref="Z96:Z101" si="7">IFERROR(IF(X96="","",X96*0.01788),"")</f>
        <v>1.2516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301.25200000000001</v>
      </c>
      <c r="BN96" s="67">
        <f t="shared" ref="BN96:BN101" si="9">IFERROR(Y96*I96,"0")</f>
        <v>301.25200000000001</v>
      </c>
      <c r="BO96" s="67">
        <f t="shared" ref="BO96:BO101" si="10">IFERROR(X96/J96,"0")</f>
        <v>1</v>
      </c>
      <c r="BP96" s="67">
        <f t="shared" ref="BP96:BP101" si="11">IFERROR(Y96/J96,"0")</f>
        <v>1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52">
        <v>4607111033451</v>
      </c>
      <c r="E97" s="353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2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6"/>
      <c r="R97" s="356"/>
      <c r="S97" s="356"/>
      <c r="T97" s="357"/>
      <c r="U97" s="34"/>
      <c r="V97" s="34"/>
      <c r="W97" s="35" t="s">
        <v>69</v>
      </c>
      <c r="X97" s="342">
        <v>42</v>
      </c>
      <c r="Y97" s="343">
        <f t="shared" si="6"/>
        <v>42</v>
      </c>
      <c r="Z97" s="36">
        <f t="shared" si="7"/>
        <v>0.75095999999999996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180.75120000000001</v>
      </c>
      <c r="BN97" s="67">
        <f t="shared" si="9"/>
        <v>180.75120000000001</v>
      </c>
      <c r="BO97" s="67">
        <f t="shared" si="10"/>
        <v>0.6</v>
      </c>
      <c r="BP97" s="67">
        <f t="shared" si="11"/>
        <v>0.6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52">
        <v>4607111035141</v>
      </c>
      <c r="E98" s="353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32" t="s">
        <v>189</v>
      </c>
      <c r="Q98" s="356"/>
      <c r="R98" s="356"/>
      <c r="S98" s="356"/>
      <c r="T98" s="357"/>
      <c r="U98" s="34"/>
      <c r="V98" s="34"/>
      <c r="W98" s="35" t="s">
        <v>69</v>
      </c>
      <c r="X98" s="342">
        <v>70</v>
      </c>
      <c r="Y98" s="343">
        <f t="shared" si="6"/>
        <v>70</v>
      </c>
      <c r="Z98" s="36">
        <f t="shared" si="7"/>
        <v>1.2516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301.25200000000001</v>
      </c>
      <c r="BN98" s="67">
        <f t="shared" si="9"/>
        <v>301.25200000000001</v>
      </c>
      <c r="BO98" s="67">
        <f t="shared" si="10"/>
        <v>1</v>
      </c>
      <c r="BP98" s="67">
        <f t="shared" si="11"/>
        <v>1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52">
        <v>4607111033444</v>
      </c>
      <c r="E99" s="353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5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56"/>
      <c r="R99" s="356"/>
      <c r="S99" s="356"/>
      <c r="T99" s="357"/>
      <c r="U99" s="34"/>
      <c r="V99" s="34"/>
      <c r="W99" s="35" t="s">
        <v>69</v>
      </c>
      <c r="X99" s="342">
        <v>70</v>
      </c>
      <c r="Y99" s="343">
        <f t="shared" si="6"/>
        <v>70</v>
      </c>
      <c r="Z99" s="36">
        <f t="shared" si="7"/>
        <v>1.2516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301.25200000000001</v>
      </c>
      <c r="BN99" s="67">
        <f t="shared" si="9"/>
        <v>301.25200000000001</v>
      </c>
      <c r="BO99" s="67">
        <f t="shared" si="10"/>
        <v>1</v>
      </c>
      <c r="BP99" s="67">
        <f t="shared" si="11"/>
        <v>1</v>
      </c>
    </row>
    <row r="100" spans="1:68" ht="27" customHeight="1" x14ac:dyDescent="0.25">
      <c r="A100" s="54" t="s">
        <v>193</v>
      </c>
      <c r="B100" s="54" t="s">
        <v>194</v>
      </c>
      <c r="C100" s="31">
        <v>4301135290</v>
      </c>
      <c r="D100" s="352">
        <v>4607111035028</v>
      </c>
      <c r="E100" s="353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5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56"/>
      <c r="R100" s="356"/>
      <c r="S100" s="356"/>
      <c r="T100" s="357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52">
        <v>4607111036407</v>
      </c>
      <c r="E101" s="353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56"/>
      <c r="R101" s="356"/>
      <c r="S101" s="356"/>
      <c r="T101" s="357"/>
      <c r="U101" s="34"/>
      <c r="V101" s="34"/>
      <c r="W101" s="35" t="s">
        <v>69</v>
      </c>
      <c r="X101" s="342">
        <v>42</v>
      </c>
      <c r="Y101" s="343">
        <f t="shared" si="6"/>
        <v>42</v>
      </c>
      <c r="Z101" s="36">
        <f t="shared" si="7"/>
        <v>0.75095999999999996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190.22640000000001</v>
      </c>
      <c r="BN101" s="67">
        <f t="shared" si="9"/>
        <v>190.22640000000001</v>
      </c>
      <c r="BO101" s="67">
        <f t="shared" si="10"/>
        <v>0.6</v>
      </c>
      <c r="BP101" s="67">
        <f t="shared" si="11"/>
        <v>0.6</v>
      </c>
    </row>
    <row r="102" spans="1:68" x14ac:dyDescent="0.2">
      <c r="A102" s="349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1"/>
      <c r="P102" s="354" t="s">
        <v>72</v>
      </c>
      <c r="Q102" s="347"/>
      <c r="R102" s="347"/>
      <c r="S102" s="347"/>
      <c r="T102" s="347"/>
      <c r="U102" s="347"/>
      <c r="V102" s="348"/>
      <c r="W102" s="37" t="s">
        <v>69</v>
      </c>
      <c r="X102" s="344">
        <f>IFERROR(SUM(X96:X101),"0")</f>
        <v>294</v>
      </c>
      <c r="Y102" s="344">
        <f>IFERROR(SUM(Y96:Y101),"0")</f>
        <v>294</v>
      </c>
      <c r="Z102" s="344">
        <f>IFERROR(IF(Z96="",0,Z96),"0")+IFERROR(IF(Z97="",0,Z97),"0")+IFERROR(IF(Z98="",0,Z98),"0")+IFERROR(IF(Z99="",0,Z99),"0")+IFERROR(IF(Z100="",0,Z100),"0")+IFERROR(IF(Z101="",0,Z101),"0")</f>
        <v>5.2567199999999996</v>
      </c>
      <c r="AA102" s="345"/>
      <c r="AB102" s="345"/>
      <c r="AC102" s="345"/>
    </row>
    <row r="103" spans="1:68" x14ac:dyDescent="0.2">
      <c r="A103" s="350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1"/>
      <c r="P103" s="354" t="s">
        <v>72</v>
      </c>
      <c r="Q103" s="347"/>
      <c r="R103" s="347"/>
      <c r="S103" s="347"/>
      <c r="T103" s="347"/>
      <c r="U103" s="347"/>
      <c r="V103" s="348"/>
      <c r="W103" s="37" t="s">
        <v>73</v>
      </c>
      <c r="X103" s="344">
        <f>IFERROR(SUMPRODUCT(X96:X101*H96:H101),"0")</f>
        <v>1083.6000000000001</v>
      </c>
      <c r="Y103" s="344">
        <f>IFERROR(SUMPRODUCT(Y96:Y101*H96:H101),"0")</f>
        <v>1083.6000000000001</v>
      </c>
      <c r="Z103" s="37"/>
      <c r="AA103" s="345"/>
      <c r="AB103" s="345"/>
      <c r="AC103" s="345"/>
    </row>
    <row r="104" spans="1:68" ht="16.5" customHeight="1" x14ac:dyDescent="0.25">
      <c r="A104" s="372" t="s">
        <v>198</v>
      </c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  <c r="AA104" s="337"/>
      <c r="AB104" s="337"/>
      <c r="AC104" s="337"/>
    </row>
    <row r="105" spans="1:68" ht="14.25" customHeight="1" x14ac:dyDescent="0.25">
      <c r="A105" s="362" t="s">
        <v>139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338"/>
      <c r="AB105" s="338"/>
      <c r="AC105" s="338"/>
    </row>
    <row r="106" spans="1:68" ht="27" customHeight="1" x14ac:dyDescent="0.25">
      <c r="A106" s="54" t="s">
        <v>199</v>
      </c>
      <c r="B106" s="54" t="s">
        <v>200</v>
      </c>
      <c r="C106" s="31">
        <v>4301136042</v>
      </c>
      <c r="D106" s="352">
        <v>4607025784012</v>
      </c>
      <c r="E106" s="353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3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56"/>
      <c r="R106" s="356"/>
      <c r="S106" s="356"/>
      <c r="T106" s="357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202</v>
      </c>
      <c r="B107" s="54" t="s">
        <v>203</v>
      </c>
      <c r="C107" s="31">
        <v>4301136040</v>
      </c>
      <c r="D107" s="352">
        <v>4607025784319</v>
      </c>
      <c r="E107" s="353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41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56"/>
      <c r="R107" s="356"/>
      <c r="S107" s="356"/>
      <c r="T107" s="357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4301136039</v>
      </c>
      <c r="D108" s="352">
        <v>4607111035370</v>
      </c>
      <c r="E108" s="353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5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56"/>
      <c r="R108" s="356"/>
      <c r="S108" s="356"/>
      <c r="T108" s="357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9"/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1"/>
      <c r="P109" s="354" t="s">
        <v>72</v>
      </c>
      <c r="Q109" s="347"/>
      <c r="R109" s="347"/>
      <c r="S109" s="347"/>
      <c r="T109" s="347"/>
      <c r="U109" s="347"/>
      <c r="V109" s="348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x14ac:dyDescent="0.2">
      <c r="A110" s="350"/>
      <c r="B110" s="350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1"/>
      <c r="P110" s="354" t="s">
        <v>72</v>
      </c>
      <c r="Q110" s="347"/>
      <c r="R110" s="347"/>
      <c r="S110" s="347"/>
      <c r="T110" s="347"/>
      <c r="U110" s="347"/>
      <c r="V110" s="348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customHeight="1" x14ac:dyDescent="0.25">
      <c r="A111" s="372" t="s">
        <v>208</v>
      </c>
      <c r="B111" s="350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  <c r="AA111" s="337"/>
      <c r="AB111" s="337"/>
      <c r="AC111" s="337"/>
    </row>
    <row r="112" spans="1:68" ht="14.25" customHeight="1" x14ac:dyDescent="0.25">
      <c r="A112" s="362" t="s">
        <v>63</v>
      </c>
      <c r="B112" s="350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  <c r="AA112" s="338"/>
      <c r="AB112" s="338"/>
      <c r="AC112" s="338"/>
    </row>
    <row r="113" spans="1:68" ht="27" customHeight="1" x14ac:dyDescent="0.25">
      <c r="A113" s="54" t="s">
        <v>209</v>
      </c>
      <c r="B113" s="54" t="s">
        <v>210</v>
      </c>
      <c r="C113" s="31">
        <v>4301071051</v>
      </c>
      <c r="D113" s="352">
        <v>4607111039262</v>
      </c>
      <c r="E113" s="353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5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56"/>
      <c r="R113" s="356"/>
      <c r="S113" s="356"/>
      <c r="T113" s="357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52">
        <v>4607111034144</v>
      </c>
      <c r="E114" s="353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2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56"/>
      <c r="R114" s="356"/>
      <c r="S114" s="356"/>
      <c r="T114" s="357"/>
      <c r="U114" s="34"/>
      <c r="V114" s="34"/>
      <c r="W114" s="35" t="s">
        <v>69</v>
      </c>
      <c r="X114" s="342">
        <v>252</v>
      </c>
      <c r="Y114" s="343">
        <f>IFERROR(IF(X114="","",X114),"")</f>
        <v>252</v>
      </c>
      <c r="Z114" s="36">
        <f>IFERROR(IF(X114="","",X114*0.0155),"")</f>
        <v>3.9060000000000001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1886.472</v>
      </c>
      <c r="BN114" s="67">
        <f>IFERROR(Y114*I114,"0")</f>
        <v>1886.472</v>
      </c>
      <c r="BO114" s="67">
        <f>IFERROR(X114/J114,"0")</f>
        <v>3</v>
      </c>
      <c r="BP114" s="67">
        <f>IFERROR(Y114/J114,"0")</f>
        <v>3</v>
      </c>
    </row>
    <row r="115" spans="1:68" ht="27" customHeight="1" x14ac:dyDescent="0.25">
      <c r="A115" s="54" t="s">
        <v>213</v>
      </c>
      <c r="B115" s="54" t="s">
        <v>214</v>
      </c>
      <c r="C115" s="31">
        <v>4301071038</v>
      </c>
      <c r="D115" s="352">
        <v>4607111039248</v>
      </c>
      <c r="E115" s="353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7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56"/>
      <c r="R115" s="356"/>
      <c r="S115" s="356"/>
      <c r="T115" s="357"/>
      <c r="U115" s="34"/>
      <c r="V115" s="34"/>
      <c r="W115" s="35" t="s">
        <v>69</v>
      </c>
      <c r="X115" s="342">
        <v>0</v>
      </c>
      <c r="Y115" s="343">
        <f>IFERROR(IF(X115="","",X115),"")</f>
        <v>0</v>
      </c>
      <c r="Z115" s="36">
        <f>IFERROR(IF(X115="","",X115*0.0155),"")</f>
        <v>0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215</v>
      </c>
      <c r="B116" s="54" t="s">
        <v>216</v>
      </c>
      <c r="C116" s="31">
        <v>4301071049</v>
      </c>
      <c r="D116" s="352">
        <v>4607111039293</v>
      </c>
      <c r="E116" s="353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56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56"/>
      <c r="R116" s="356"/>
      <c r="S116" s="356"/>
      <c r="T116" s="357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217</v>
      </c>
      <c r="B117" s="54" t="s">
        <v>218</v>
      </c>
      <c r="C117" s="31">
        <v>4301071039</v>
      </c>
      <c r="D117" s="352">
        <v>4607111039279</v>
      </c>
      <c r="E117" s="353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5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56"/>
      <c r="R117" s="356"/>
      <c r="S117" s="356"/>
      <c r="T117" s="357"/>
      <c r="U117" s="34"/>
      <c r="V117" s="34"/>
      <c r="W117" s="35" t="s">
        <v>69</v>
      </c>
      <c r="X117" s="342">
        <v>0</v>
      </c>
      <c r="Y117" s="343">
        <f>IFERROR(IF(X117="","",X117),"")</f>
        <v>0</v>
      </c>
      <c r="Z117" s="36">
        <f>IFERROR(IF(X117="","",X117*0.0155),"")</f>
        <v>0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49"/>
      <c r="B118" s="350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1"/>
      <c r="P118" s="354" t="s">
        <v>72</v>
      </c>
      <c r="Q118" s="347"/>
      <c r="R118" s="347"/>
      <c r="S118" s="347"/>
      <c r="T118" s="347"/>
      <c r="U118" s="347"/>
      <c r="V118" s="348"/>
      <c r="W118" s="37" t="s">
        <v>69</v>
      </c>
      <c r="X118" s="344">
        <f>IFERROR(SUM(X113:X117),"0")</f>
        <v>252</v>
      </c>
      <c r="Y118" s="344">
        <f>IFERROR(SUM(Y113:Y117),"0")</f>
        <v>252</v>
      </c>
      <c r="Z118" s="344">
        <f>IFERROR(IF(Z113="",0,Z113),"0")+IFERROR(IF(Z114="",0,Z114),"0")+IFERROR(IF(Z115="",0,Z115),"0")+IFERROR(IF(Z116="",0,Z116),"0")+IFERROR(IF(Z117="",0,Z117),"0")</f>
        <v>3.9060000000000001</v>
      </c>
      <c r="AA118" s="345"/>
      <c r="AB118" s="345"/>
      <c r="AC118" s="345"/>
    </row>
    <row r="119" spans="1:68" x14ac:dyDescent="0.2">
      <c r="A119" s="350"/>
      <c r="B119" s="350"/>
      <c r="C119" s="35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1"/>
      <c r="P119" s="354" t="s">
        <v>72</v>
      </c>
      <c r="Q119" s="347"/>
      <c r="R119" s="347"/>
      <c r="S119" s="347"/>
      <c r="T119" s="347"/>
      <c r="U119" s="347"/>
      <c r="V119" s="348"/>
      <c r="W119" s="37" t="s">
        <v>73</v>
      </c>
      <c r="X119" s="344">
        <f>IFERROR(SUMPRODUCT(X113:X117*H113:H117),"0")</f>
        <v>1814.4</v>
      </c>
      <c r="Y119" s="344">
        <f>IFERROR(SUMPRODUCT(Y113:Y117*H113:H117),"0")</f>
        <v>1814.4</v>
      </c>
      <c r="Z119" s="37"/>
      <c r="AA119" s="345"/>
      <c r="AB119" s="345"/>
      <c r="AC119" s="345"/>
    </row>
    <row r="120" spans="1:68" ht="16.5" customHeight="1" x14ac:dyDescent="0.25">
      <c r="A120" s="372" t="s">
        <v>219</v>
      </c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  <c r="AA120" s="337"/>
      <c r="AB120" s="337"/>
      <c r="AC120" s="337"/>
    </row>
    <row r="121" spans="1:68" ht="14.25" customHeight="1" x14ac:dyDescent="0.25">
      <c r="A121" s="362" t="s">
        <v>145</v>
      </c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52">
        <v>4607111034014</v>
      </c>
      <c r="E122" s="353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9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56"/>
      <c r="R122" s="356"/>
      <c r="S122" s="356"/>
      <c r="T122" s="357"/>
      <c r="U122" s="34"/>
      <c r="V122" s="34"/>
      <c r="W122" s="35" t="s">
        <v>69</v>
      </c>
      <c r="X122" s="342">
        <v>140</v>
      </c>
      <c r="Y122" s="343">
        <f>IFERROR(IF(X122="","",X122),"")</f>
        <v>140</v>
      </c>
      <c r="Z122" s="36">
        <f>IFERROR(IF(X122="","",X122*0.01788),"")</f>
        <v>2.5032000000000001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518.50400000000002</v>
      </c>
      <c r="BN122" s="67">
        <f>IFERROR(Y122*I122,"0")</f>
        <v>518.50400000000002</v>
      </c>
      <c r="BO122" s="67">
        <f>IFERROR(X122/J122,"0")</f>
        <v>2</v>
      </c>
      <c r="BP122" s="67">
        <f>IFERROR(Y122/J122,"0")</f>
        <v>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52">
        <v>4607111033994</v>
      </c>
      <c r="E123" s="353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56"/>
      <c r="R123" s="356"/>
      <c r="S123" s="356"/>
      <c r="T123" s="357"/>
      <c r="U123" s="34"/>
      <c r="V123" s="34"/>
      <c r="W123" s="35" t="s">
        <v>69</v>
      </c>
      <c r="X123" s="342">
        <v>140</v>
      </c>
      <c r="Y123" s="343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349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1"/>
      <c r="P124" s="354" t="s">
        <v>72</v>
      </c>
      <c r="Q124" s="347"/>
      <c r="R124" s="347"/>
      <c r="S124" s="347"/>
      <c r="T124" s="347"/>
      <c r="U124" s="347"/>
      <c r="V124" s="348"/>
      <c r="W124" s="37" t="s">
        <v>69</v>
      </c>
      <c r="X124" s="344">
        <f>IFERROR(SUM(X122:X123),"0")</f>
        <v>280</v>
      </c>
      <c r="Y124" s="344">
        <f>IFERROR(SUM(Y122:Y123),"0")</f>
        <v>280</v>
      </c>
      <c r="Z124" s="344">
        <f>IFERROR(IF(Z122="",0,Z122),"0")+IFERROR(IF(Z123="",0,Z123),"0")</f>
        <v>5.0064000000000002</v>
      </c>
      <c r="AA124" s="345"/>
      <c r="AB124" s="345"/>
      <c r="AC124" s="345"/>
    </row>
    <row r="125" spans="1:68" x14ac:dyDescent="0.2">
      <c r="A125" s="350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1"/>
      <c r="P125" s="354" t="s">
        <v>72</v>
      </c>
      <c r="Q125" s="347"/>
      <c r="R125" s="347"/>
      <c r="S125" s="347"/>
      <c r="T125" s="347"/>
      <c r="U125" s="347"/>
      <c r="V125" s="348"/>
      <c r="W125" s="37" t="s">
        <v>73</v>
      </c>
      <c r="X125" s="344">
        <f>IFERROR(SUMPRODUCT(X122:X123*H122:H123),"0")</f>
        <v>840</v>
      </c>
      <c r="Y125" s="344">
        <f>IFERROR(SUMPRODUCT(Y122:Y123*H122:H123),"0")</f>
        <v>840</v>
      </c>
      <c r="Z125" s="37"/>
      <c r="AA125" s="345"/>
      <c r="AB125" s="345"/>
      <c r="AC125" s="345"/>
    </row>
    <row r="126" spans="1:68" ht="16.5" customHeight="1" x14ac:dyDescent="0.25">
      <c r="A126" s="372" t="s">
        <v>225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337"/>
      <c r="AB126" s="337"/>
      <c r="AC126" s="337"/>
    </row>
    <row r="127" spans="1:68" ht="14.25" customHeight="1" x14ac:dyDescent="0.25">
      <c r="A127" s="362" t="s">
        <v>145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52">
        <v>4607111039095</v>
      </c>
      <c r="E128" s="353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41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56"/>
      <c r="R128" s="356"/>
      <c r="S128" s="356"/>
      <c r="T128" s="357"/>
      <c r="U128" s="34"/>
      <c r="V128" s="34"/>
      <c r="W128" s="35" t="s">
        <v>69</v>
      </c>
      <c r="X128" s="342">
        <v>70</v>
      </c>
      <c r="Y128" s="343">
        <f>IFERROR(IF(X128="","",X128),"")</f>
        <v>70</v>
      </c>
      <c r="Z128" s="36">
        <f>IFERROR(IF(X128="","",X128*0.01788),"")</f>
        <v>1.2516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262.36</v>
      </c>
      <c r="BN128" s="67">
        <f>IFERROR(Y128*I128,"0")</f>
        <v>262.36</v>
      </c>
      <c r="BO128" s="67">
        <f>IFERROR(X128/J128,"0")</f>
        <v>1</v>
      </c>
      <c r="BP128" s="67">
        <f>IFERROR(Y128/J128,"0")</f>
        <v>1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52">
        <v>4607111034199</v>
      </c>
      <c r="E129" s="353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52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56"/>
      <c r="R129" s="356"/>
      <c r="S129" s="356"/>
      <c r="T129" s="357"/>
      <c r="U129" s="34"/>
      <c r="V129" s="34"/>
      <c r="W129" s="35" t="s">
        <v>69</v>
      </c>
      <c r="X129" s="342">
        <v>70</v>
      </c>
      <c r="Y129" s="343">
        <f>IFERROR(IF(X129="","",X129),"")</f>
        <v>70</v>
      </c>
      <c r="Z129" s="36">
        <f>IFERROR(IF(X129="","",X129*0.01788),"")</f>
        <v>1.2516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49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1"/>
      <c r="P130" s="354" t="s">
        <v>72</v>
      </c>
      <c r="Q130" s="347"/>
      <c r="R130" s="347"/>
      <c r="S130" s="347"/>
      <c r="T130" s="347"/>
      <c r="U130" s="347"/>
      <c r="V130" s="348"/>
      <c r="W130" s="37" t="s">
        <v>69</v>
      </c>
      <c r="X130" s="344">
        <f>IFERROR(SUM(X128:X129),"0")</f>
        <v>140</v>
      </c>
      <c r="Y130" s="344">
        <f>IFERROR(SUM(Y128:Y129),"0")</f>
        <v>140</v>
      </c>
      <c r="Z130" s="344">
        <f>IFERROR(IF(Z128="",0,Z128),"0")+IFERROR(IF(Z129="",0,Z129),"0")</f>
        <v>2.5032000000000001</v>
      </c>
      <c r="AA130" s="345"/>
      <c r="AB130" s="345"/>
      <c r="AC130" s="345"/>
    </row>
    <row r="131" spans="1:68" x14ac:dyDescent="0.2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1"/>
      <c r="P131" s="354" t="s">
        <v>72</v>
      </c>
      <c r="Q131" s="347"/>
      <c r="R131" s="347"/>
      <c r="S131" s="347"/>
      <c r="T131" s="347"/>
      <c r="U131" s="347"/>
      <c r="V131" s="348"/>
      <c r="W131" s="37" t="s">
        <v>73</v>
      </c>
      <c r="X131" s="344">
        <f>IFERROR(SUMPRODUCT(X128:X129*H128:H129),"0")</f>
        <v>420</v>
      </c>
      <c r="Y131" s="344">
        <f>IFERROR(SUMPRODUCT(Y128:Y129*H128:H129),"0")</f>
        <v>420</v>
      </c>
      <c r="Z131" s="37"/>
      <c r="AA131" s="345"/>
      <c r="AB131" s="345"/>
      <c r="AC131" s="345"/>
    </row>
    <row r="132" spans="1:68" ht="16.5" customHeight="1" x14ac:dyDescent="0.25">
      <c r="A132" s="372" t="s">
        <v>232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337"/>
      <c r="AB132" s="337"/>
      <c r="AC132" s="337"/>
    </row>
    <row r="133" spans="1:68" ht="14.25" customHeight="1" x14ac:dyDescent="0.25">
      <c r="A133" s="362" t="s">
        <v>145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52">
        <v>4607111034380</v>
      </c>
      <c r="E134" s="353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56"/>
      <c r="R134" s="356"/>
      <c r="S134" s="356"/>
      <c r="T134" s="357"/>
      <c r="U134" s="34"/>
      <c r="V134" s="34"/>
      <c r="W134" s="35" t="s">
        <v>69</v>
      </c>
      <c r="X134" s="342">
        <v>42</v>
      </c>
      <c r="Y134" s="34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137.76</v>
      </c>
      <c r="BN134" s="67">
        <f>IFERROR(Y134*I134,"0")</f>
        <v>137.76</v>
      </c>
      <c r="BO134" s="67">
        <f>IFERROR(X134/J134,"0")</f>
        <v>0.6</v>
      </c>
      <c r="BP134" s="67">
        <f>IFERROR(Y134/J134,"0")</f>
        <v>0.6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52">
        <v>4607111034397</v>
      </c>
      <c r="E135" s="353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1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56"/>
      <c r="R135" s="356"/>
      <c r="S135" s="356"/>
      <c r="T135" s="357"/>
      <c r="U135" s="34"/>
      <c r="V135" s="34"/>
      <c r="W135" s="35" t="s">
        <v>69</v>
      </c>
      <c r="X135" s="342">
        <v>42</v>
      </c>
      <c r="Y135" s="34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137.76</v>
      </c>
      <c r="BN135" s="67">
        <f>IFERROR(Y135*I135,"0")</f>
        <v>137.76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49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1"/>
      <c r="P136" s="354" t="s">
        <v>72</v>
      </c>
      <c r="Q136" s="347"/>
      <c r="R136" s="347"/>
      <c r="S136" s="347"/>
      <c r="T136" s="347"/>
      <c r="U136" s="347"/>
      <c r="V136" s="348"/>
      <c r="W136" s="37" t="s">
        <v>69</v>
      </c>
      <c r="X136" s="344">
        <f>IFERROR(SUM(X134:X135),"0")</f>
        <v>84</v>
      </c>
      <c r="Y136" s="344">
        <f>IFERROR(SUM(Y134:Y135),"0")</f>
        <v>84</v>
      </c>
      <c r="Z136" s="344">
        <f>IFERROR(IF(Z134="",0,Z134),"0")+IFERROR(IF(Z135="",0,Z135),"0")</f>
        <v>1.5019199999999999</v>
      </c>
      <c r="AA136" s="345"/>
      <c r="AB136" s="345"/>
      <c r="AC136" s="345"/>
    </row>
    <row r="137" spans="1:68" x14ac:dyDescent="0.2">
      <c r="A137" s="350"/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1"/>
      <c r="P137" s="354" t="s">
        <v>72</v>
      </c>
      <c r="Q137" s="347"/>
      <c r="R137" s="347"/>
      <c r="S137" s="347"/>
      <c r="T137" s="347"/>
      <c r="U137" s="347"/>
      <c r="V137" s="348"/>
      <c r="W137" s="37" t="s">
        <v>73</v>
      </c>
      <c r="X137" s="344">
        <f>IFERROR(SUMPRODUCT(X134:X135*H134:H135),"0")</f>
        <v>252</v>
      </c>
      <c r="Y137" s="344">
        <f>IFERROR(SUMPRODUCT(Y134:Y135*H134:H135),"0")</f>
        <v>252</v>
      </c>
      <c r="Z137" s="37"/>
      <c r="AA137" s="345"/>
      <c r="AB137" s="345"/>
      <c r="AC137" s="345"/>
    </row>
    <row r="138" spans="1:68" ht="16.5" customHeight="1" x14ac:dyDescent="0.25">
      <c r="A138" s="372" t="s">
        <v>238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337"/>
      <c r="AB138" s="337"/>
      <c r="AC138" s="337"/>
    </row>
    <row r="139" spans="1:68" ht="14.25" customHeight="1" x14ac:dyDescent="0.25">
      <c r="A139" s="362" t="s">
        <v>145</v>
      </c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  <c r="AA139" s="338"/>
      <c r="AB139" s="338"/>
      <c r="AC139" s="338"/>
    </row>
    <row r="140" spans="1:68" ht="27" customHeight="1" x14ac:dyDescent="0.25">
      <c r="A140" s="54" t="s">
        <v>239</v>
      </c>
      <c r="B140" s="54" t="s">
        <v>240</v>
      </c>
      <c r="C140" s="31">
        <v>4301135570</v>
      </c>
      <c r="D140" s="352">
        <v>4607111035806</v>
      </c>
      <c r="E140" s="353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81" t="s">
        <v>241</v>
      </c>
      <c r="Q140" s="356"/>
      <c r="R140" s="356"/>
      <c r="S140" s="356"/>
      <c r="T140" s="357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1"/>
      <c r="P141" s="354" t="s">
        <v>72</v>
      </c>
      <c r="Q141" s="347"/>
      <c r="R141" s="347"/>
      <c r="S141" s="347"/>
      <c r="T141" s="347"/>
      <c r="U141" s="347"/>
      <c r="V141" s="348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1"/>
      <c r="P142" s="354" t="s">
        <v>72</v>
      </c>
      <c r="Q142" s="347"/>
      <c r="R142" s="347"/>
      <c r="S142" s="347"/>
      <c r="T142" s="347"/>
      <c r="U142" s="347"/>
      <c r="V142" s="348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customHeight="1" x14ac:dyDescent="0.25">
      <c r="A143" s="372" t="s">
        <v>243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337"/>
      <c r="AB143" s="337"/>
      <c r="AC143" s="337"/>
    </row>
    <row r="144" spans="1:68" ht="14.25" customHeight="1" x14ac:dyDescent="0.25">
      <c r="A144" s="362" t="s">
        <v>145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  <c r="AA144" s="338"/>
      <c r="AB144" s="338"/>
      <c r="AC144" s="338"/>
    </row>
    <row r="145" spans="1:68" ht="16.5" customHeight="1" x14ac:dyDescent="0.25">
      <c r="A145" s="54" t="s">
        <v>244</v>
      </c>
      <c r="B145" s="54" t="s">
        <v>245</v>
      </c>
      <c r="C145" s="31">
        <v>4301135596</v>
      </c>
      <c r="D145" s="352">
        <v>4607111039613</v>
      </c>
      <c r="E145" s="353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6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56"/>
      <c r="R145" s="356"/>
      <c r="S145" s="356"/>
      <c r="T145" s="357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49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1"/>
      <c r="P146" s="354" t="s">
        <v>72</v>
      </c>
      <c r="Q146" s="347"/>
      <c r="R146" s="347"/>
      <c r="S146" s="347"/>
      <c r="T146" s="347"/>
      <c r="U146" s="347"/>
      <c r="V146" s="348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1"/>
      <c r="P147" s="354" t="s">
        <v>72</v>
      </c>
      <c r="Q147" s="347"/>
      <c r="R147" s="347"/>
      <c r="S147" s="347"/>
      <c r="T147" s="347"/>
      <c r="U147" s="347"/>
      <c r="V147" s="348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customHeight="1" x14ac:dyDescent="0.25">
      <c r="A148" s="372" t="s">
        <v>246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  <c r="AA148" s="337"/>
      <c r="AB148" s="337"/>
      <c r="AC148" s="337"/>
    </row>
    <row r="149" spans="1:68" ht="14.25" customHeight="1" x14ac:dyDescent="0.25">
      <c r="A149" s="362" t="s">
        <v>247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52">
        <v>4607111035639</v>
      </c>
      <c r="E150" s="353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54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56"/>
      <c r="R150" s="356"/>
      <c r="S150" s="356"/>
      <c r="T150" s="357"/>
      <c r="U150" s="34"/>
      <c r="V150" s="34"/>
      <c r="W150" s="35" t="s">
        <v>69</v>
      </c>
      <c r="X150" s="342">
        <v>72</v>
      </c>
      <c r="Y150" s="343">
        <f>IFERROR(IF(X150="","",X150),"")</f>
        <v>72</v>
      </c>
      <c r="Z150" s="36">
        <f>IFERROR(IF(X150="","",X150*0.01157),"")</f>
        <v>0.83304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152.64000000000001</v>
      </c>
      <c r="BN150" s="67">
        <f>IFERROR(Y150*I150,"0")</f>
        <v>152.64000000000001</v>
      </c>
      <c r="BO150" s="67">
        <f>IFERROR(X150/J150,"0")</f>
        <v>1</v>
      </c>
      <c r="BP150" s="67">
        <f>IFERROR(Y150/J150,"0")</f>
        <v>1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52">
        <v>4607111035646</v>
      </c>
      <c r="E151" s="353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6"/>
      <c r="R151" s="356"/>
      <c r="S151" s="356"/>
      <c r="T151" s="357"/>
      <c r="U151" s="34"/>
      <c r="V151" s="34"/>
      <c r="W151" s="35" t="s">
        <v>69</v>
      </c>
      <c r="X151" s="342">
        <v>72</v>
      </c>
      <c r="Y151" s="343">
        <f>IFERROR(IF(X151="","",X151),"")</f>
        <v>72</v>
      </c>
      <c r="Z151" s="36">
        <f>IFERROR(IF(X151="","",X151*0.01157),"")</f>
        <v>0.83304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152.64000000000001</v>
      </c>
      <c r="BN151" s="67">
        <f>IFERROR(Y151*I151,"0")</f>
        <v>152.64000000000001</v>
      </c>
      <c r="BO151" s="67">
        <f>IFERROR(X151/J151,"0")</f>
        <v>1</v>
      </c>
      <c r="BP151" s="67">
        <f>IFERROR(Y151/J151,"0")</f>
        <v>1</v>
      </c>
    </row>
    <row r="152" spans="1:68" x14ac:dyDescent="0.2">
      <c r="A152" s="349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1"/>
      <c r="P152" s="354" t="s">
        <v>72</v>
      </c>
      <c r="Q152" s="347"/>
      <c r="R152" s="347"/>
      <c r="S152" s="347"/>
      <c r="T152" s="347"/>
      <c r="U152" s="347"/>
      <c r="V152" s="348"/>
      <c r="W152" s="37" t="s">
        <v>69</v>
      </c>
      <c r="X152" s="344">
        <f>IFERROR(SUM(X150:X151),"0")</f>
        <v>144</v>
      </c>
      <c r="Y152" s="344">
        <f>IFERROR(SUM(Y150:Y151),"0")</f>
        <v>144</v>
      </c>
      <c r="Z152" s="344">
        <f>IFERROR(IF(Z150="",0,Z150),"0")+IFERROR(IF(Z151="",0,Z151),"0")</f>
        <v>1.66608</v>
      </c>
      <c r="AA152" s="345"/>
      <c r="AB152" s="345"/>
      <c r="AC152" s="345"/>
    </row>
    <row r="153" spans="1:68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1"/>
      <c r="P153" s="354" t="s">
        <v>72</v>
      </c>
      <c r="Q153" s="347"/>
      <c r="R153" s="347"/>
      <c r="S153" s="347"/>
      <c r="T153" s="347"/>
      <c r="U153" s="347"/>
      <c r="V153" s="348"/>
      <c r="W153" s="37" t="s">
        <v>73</v>
      </c>
      <c r="X153" s="344">
        <f>IFERROR(SUMPRODUCT(X150:X151*H150:H151),"0")</f>
        <v>230.4</v>
      </c>
      <c r="Y153" s="344">
        <f>IFERROR(SUMPRODUCT(Y150:Y151*H150:H151),"0")</f>
        <v>230.4</v>
      </c>
      <c r="Z153" s="37"/>
      <c r="AA153" s="345"/>
      <c r="AB153" s="345"/>
      <c r="AC153" s="345"/>
    </row>
    <row r="154" spans="1:68" ht="16.5" customHeight="1" x14ac:dyDescent="0.25">
      <c r="A154" s="372" t="s">
        <v>254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  <c r="AA154" s="337"/>
      <c r="AB154" s="337"/>
      <c r="AC154" s="337"/>
    </row>
    <row r="155" spans="1:68" ht="14.25" customHeight="1" x14ac:dyDescent="0.25">
      <c r="A155" s="362" t="s">
        <v>145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52">
        <v>4607111036568</v>
      </c>
      <c r="E156" s="353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9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56"/>
      <c r="R156" s="356"/>
      <c r="S156" s="356"/>
      <c r="T156" s="357"/>
      <c r="U156" s="34"/>
      <c r="V156" s="34"/>
      <c r="W156" s="35" t="s">
        <v>69</v>
      </c>
      <c r="X156" s="342">
        <v>140</v>
      </c>
      <c r="Y156" s="343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349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1"/>
      <c r="P157" s="354" t="s">
        <v>72</v>
      </c>
      <c r="Q157" s="347"/>
      <c r="R157" s="347"/>
      <c r="S157" s="347"/>
      <c r="T157" s="347"/>
      <c r="U157" s="347"/>
      <c r="V157" s="348"/>
      <c r="W157" s="37" t="s">
        <v>69</v>
      </c>
      <c r="X157" s="344">
        <f>IFERROR(SUM(X156:X156),"0")</f>
        <v>140</v>
      </c>
      <c r="Y157" s="344">
        <f>IFERROR(SUM(Y156:Y156),"0")</f>
        <v>140</v>
      </c>
      <c r="Z157" s="344">
        <f>IFERROR(IF(Z156="",0,Z156),"0")</f>
        <v>1.3173999999999999</v>
      </c>
      <c r="AA157" s="345"/>
      <c r="AB157" s="345"/>
      <c r="AC157" s="345"/>
    </row>
    <row r="158" spans="1:68" x14ac:dyDescent="0.2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1"/>
      <c r="P158" s="354" t="s">
        <v>72</v>
      </c>
      <c r="Q158" s="347"/>
      <c r="R158" s="347"/>
      <c r="S158" s="347"/>
      <c r="T158" s="347"/>
      <c r="U158" s="347"/>
      <c r="V158" s="348"/>
      <c r="W158" s="37" t="s">
        <v>73</v>
      </c>
      <c r="X158" s="344">
        <f>IFERROR(SUMPRODUCT(X156:X156*H156:H156),"0")</f>
        <v>235.2</v>
      </c>
      <c r="Y158" s="344">
        <f>IFERROR(SUMPRODUCT(Y156:Y156*H156:H156),"0")</f>
        <v>235.2</v>
      </c>
      <c r="Z158" s="37"/>
      <c r="AA158" s="345"/>
      <c r="AB158" s="345"/>
      <c r="AC158" s="345"/>
    </row>
    <row r="159" spans="1:68" ht="27.75" customHeight="1" x14ac:dyDescent="0.2">
      <c r="A159" s="398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48"/>
      <c r="AB159" s="48"/>
      <c r="AC159" s="48"/>
    </row>
    <row r="160" spans="1:68" ht="16.5" customHeight="1" x14ac:dyDescent="0.25">
      <c r="A160" s="372" t="s">
        <v>259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37"/>
      <c r="AB160" s="337"/>
      <c r="AC160" s="337"/>
    </row>
    <row r="161" spans="1:68" ht="14.25" customHeight="1" x14ac:dyDescent="0.25">
      <c r="A161" s="362" t="s">
        <v>145</v>
      </c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  <c r="AA161" s="338"/>
      <c r="AB161" s="338"/>
      <c r="AC161" s="338"/>
    </row>
    <row r="162" spans="1:68" ht="27" customHeight="1" x14ac:dyDescent="0.25">
      <c r="A162" s="54" t="s">
        <v>260</v>
      </c>
      <c r="B162" s="54" t="s">
        <v>261</v>
      </c>
      <c r="C162" s="31">
        <v>4301135317</v>
      </c>
      <c r="D162" s="352">
        <v>4607111039057</v>
      </c>
      <c r="E162" s="353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437" t="s">
        <v>262</v>
      </c>
      <c r="Q162" s="356"/>
      <c r="R162" s="356"/>
      <c r="S162" s="356"/>
      <c r="T162" s="357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9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1"/>
      <c r="P163" s="354" t="s">
        <v>72</v>
      </c>
      <c r="Q163" s="347"/>
      <c r="R163" s="347"/>
      <c r="S163" s="347"/>
      <c r="T163" s="347"/>
      <c r="U163" s="347"/>
      <c r="V163" s="348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1"/>
      <c r="P164" s="354" t="s">
        <v>72</v>
      </c>
      <c r="Q164" s="347"/>
      <c r="R164" s="347"/>
      <c r="S164" s="347"/>
      <c r="T164" s="347"/>
      <c r="U164" s="347"/>
      <c r="V164" s="348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customHeight="1" x14ac:dyDescent="0.25">
      <c r="A165" s="372" t="s">
        <v>263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37"/>
      <c r="AB165" s="337"/>
      <c r="AC165" s="337"/>
    </row>
    <row r="166" spans="1:68" ht="14.25" customHeight="1" x14ac:dyDescent="0.25">
      <c r="A166" s="362" t="s">
        <v>63</v>
      </c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38"/>
      <c r="AB166" s="338"/>
      <c r="AC166" s="338"/>
    </row>
    <row r="167" spans="1:68" ht="16.5" customHeight="1" x14ac:dyDescent="0.25">
      <c r="A167" s="54" t="s">
        <v>264</v>
      </c>
      <c r="B167" s="54" t="s">
        <v>265</v>
      </c>
      <c r="C167" s="31">
        <v>4301071062</v>
      </c>
      <c r="D167" s="352">
        <v>4607111036384</v>
      </c>
      <c r="E167" s="353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511" t="s">
        <v>266</v>
      </c>
      <c r="Q167" s="356"/>
      <c r="R167" s="356"/>
      <c r="S167" s="356"/>
      <c r="T167" s="357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268</v>
      </c>
      <c r="B168" s="54" t="s">
        <v>269</v>
      </c>
      <c r="C168" s="31">
        <v>4301071056</v>
      </c>
      <c r="D168" s="352">
        <v>4640242180250</v>
      </c>
      <c r="E168" s="353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522" t="s">
        <v>270</v>
      </c>
      <c r="Q168" s="356"/>
      <c r="R168" s="356"/>
      <c r="S168" s="356"/>
      <c r="T168" s="357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272</v>
      </c>
      <c r="B169" s="54" t="s">
        <v>273</v>
      </c>
      <c r="C169" s="31">
        <v>4301071050</v>
      </c>
      <c r="D169" s="352">
        <v>4607111036216</v>
      </c>
      <c r="E169" s="353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51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56"/>
      <c r="R169" s="356"/>
      <c r="S169" s="356"/>
      <c r="T169" s="357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275</v>
      </c>
      <c r="B170" s="54" t="s">
        <v>276</v>
      </c>
      <c r="C170" s="31">
        <v>4301071061</v>
      </c>
      <c r="D170" s="352">
        <v>4607111036278</v>
      </c>
      <c r="E170" s="353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56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56"/>
      <c r="R170" s="356"/>
      <c r="S170" s="356"/>
      <c r="T170" s="357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9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1"/>
      <c r="P171" s="354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x14ac:dyDescent="0.2">
      <c r="A172" s="350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1"/>
      <c r="P172" s="354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customHeight="1" x14ac:dyDescent="0.25">
      <c r="A173" s="362" t="s">
        <v>278</v>
      </c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  <c r="AA173" s="338"/>
      <c r="AB173" s="338"/>
      <c r="AC173" s="338"/>
    </row>
    <row r="174" spans="1:68" ht="27" customHeight="1" x14ac:dyDescent="0.25">
      <c r="A174" s="54" t="s">
        <v>279</v>
      </c>
      <c r="B174" s="54" t="s">
        <v>280</v>
      </c>
      <c r="C174" s="31">
        <v>4301080153</v>
      </c>
      <c r="D174" s="352">
        <v>4607111036827</v>
      </c>
      <c r="E174" s="353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3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56"/>
      <c r="R174" s="356"/>
      <c r="S174" s="356"/>
      <c r="T174" s="357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282</v>
      </c>
      <c r="B175" s="54" t="s">
        <v>283</v>
      </c>
      <c r="C175" s="31">
        <v>4301080154</v>
      </c>
      <c r="D175" s="352">
        <v>4607111036834</v>
      </c>
      <c r="E175" s="353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43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56"/>
      <c r="R175" s="356"/>
      <c r="S175" s="356"/>
      <c r="T175" s="357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9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1"/>
      <c r="P176" s="354" t="s">
        <v>72</v>
      </c>
      <c r="Q176" s="347"/>
      <c r="R176" s="347"/>
      <c r="S176" s="347"/>
      <c r="T176" s="347"/>
      <c r="U176" s="347"/>
      <c r="V176" s="348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x14ac:dyDescent="0.2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1"/>
      <c r="P177" s="354" t="s">
        <v>72</v>
      </c>
      <c r="Q177" s="347"/>
      <c r="R177" s="347"/>
      <c r="S177" s="347"/>
      <c r="T177" s="347"/>
      <c r="U177" s="347"/>
      <c r="V177" s="348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customHeight="1" x14ac:dyDescent="0.2">
      <c r="A178" s="398" t="s">
        <v>284</v>
      </c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399"/>
      <c r="P178" s="399"/>
      <c r="Q178" s="399"/>
      <c r="R178" s="399"/>
      <c r="S178" s="399"/>
      <c r="T178" s="399"/>
      <c r="U178" s="399"/>
      <c r="V178" s="399"/>
      <c r="W178" s="399"/>
      <c r="X178" s="399"/>
      <c r="Y178" s="399"/>
      <c r="Z178" s="399"/>
      <c r="AA178" s="48"/>
      <c r="AB178" s="48"/>
      <c r="AC178" s="48"/>
    </row>
    <row r="179" spans="1:68" ht="16.5" customHeight="1" x14ac:dyDescent="0.25">
      <c r="A179" s="372" t="s">
        <v>285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337"/>
      <c r="AB179" s="337"/>
      <c r="AC179" s="337"/>
    </row>
    <row r="180" spans="1:68" ht="14.25" customHeight="1" x14ac:dyDescent="0.25">
      <c r="A180" s="362" t="s">
        <v>76</v>
      </c>
      <c r="B180" s="350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  <c r="AA180" s="338"/>
      <c r="AB180" s="338"/>
      <c r="AC180" s="338"/>
    </row>
    <row r="181" spans="1:68" ht="27" customHeight="1" x14ac:dyDescent="0.25">
      <c r="A181" s="54" t="s">
        <v>286</v>
      </c>
      <c r="B181" s="54" t="s">
        <v>287</v>
      </c>
      <c r="C181" s="31">
        <v>4301132097</v>
      </c>
      <c r="D181" s="352">
        <v>4607111035721</v>
      </c>
      <c r="E181" s="353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40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56"/>
      <c r="R181" s="356"/>
      <c r="S181" s="356"/>
      <c r="T181" s="357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289</v>
      </c>
      <c r="B182" s="54" t="s">
        <v>290</v>
      </c>
      <c r="C182" s="31">
        <v>4301132100</v>
      </c>
      <c r="D182" s="352">
        <v>4607111035691</v>
      </c>
      <c r="E182" s="353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51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56"/>
      <c r="R182" s="356"/>
      <c r="S182" s="356"/>
      <c r="T182" s="357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292</v>
      </c>
      <c r="B183" s="54" t="s">
        <v>293</v>
      </c>
      <c r="C183" s="31">
        <v>4301132170</v>
      </c>
      <c r="D183" s="352">
        <v>4607111038487</v>
      </c>
      <c r="E183" s="353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1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56"/>
      <c r="R183" s="356"/>
      <c r="S183" s="356"/>
      <c r="T183" s="357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49"/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1"/>
      <c r="P184" s="354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4">
        <f>IFERROR(SUM(X181:X183),"0")</f>
        <v>0</v>
      </c>
      <c r="Y184" s="344">
        <f>IFERROR(SUM(Y181:Y183),"0")</f>
        <v>0</v>
      </c>
      <c r="Z184" s="344">
        <f>IFERROR(IF(Z181="",0,Z181),"0")+IFERROR(IF(Z182="",0,Z182),"0")+IFERROR(IF(Z183="",0,Z183),"0")</f>
        <v>0</v>
      </c>
      <c r="AA184" s="345"/>
      <c r="AB184" s="345"/>
      <c r="AC184" s="345"/>
    </row>
    <row r="185" spans="1:68" x14ac:dyDescent="0.2">
      <c r="A185" s="350"/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1"/>
      <c r="P185" s="354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4">
        <f>IFERROR(SUMPRODUCT(X181:X183*H181:H183),"0")</f>
        <v>0</v>
      </c>
      <c r="Y185" s="344">
        <f>IFERROR(SUMPRODUCT(Y181:Y183*H181:H183),"0")</f>
        <v>0</v>
      </c>
      <c r="Z185" s="37"/>
      <c r="AA185" s="345"/>
      <c r="AB185" s="345"/>
      <c r="AC185" s="345"/>
    </row>
    <row r="186" spans="1:68" ht="14.25" customHeight="1" x14ac:dyDescent="0.25">
      <c r="A186" s="362" t="s">
        <v>295</v>
      </c>
      <c r="B186" s="350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  <c r="AA186" s="338"/>
      <c r="AB186" s="338"/>
      <c r="AC186" s="338"/>
    </row>
    <row r="187" spans="1:68" ht="27" customHeight="1" x14ac:dyDescent="0.25">
      <c r="A187" s="54" t="s">
        <v>296</v>
      </c>
      <c r="B187" s="54" t="s">
        <v>297</v>
      </c>
      <c r="C187" s="31">
        <v>4301051855</v>
      </c>
      <c r="D187" s="352">
        <v>4680115885875</v>
      </c>
      <c r="E187" s="353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516" t="s">
        <v>300</v>
      </c>
      <c r="Q187" s="356"/>
      <c r="R187" s="356"/>
      <c r="S187" s="356"/>
      <c r="T187" s="357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9"/>
      <c r="B188" s="350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1"/>
      <c r="P188" s="354" t="s">
        <v>72</v>
      </c>
      <c r="Q188" s="347"/>
      <c r="R188" s="347"/>
      <c r="S188" s="347"/>
      <c r="T188" s="347"/>
      <c r="U188" s="347"/>
      <c r="V188" s="348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x14ac:dyDescent="0.2">
      <c r="A189" s="350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1"/>
      <c r="P189" s="354" t="s">
        <v>72</v>
      </c>
      <c r="Q189" s="347"/>
      <c r="R189" s="347"/>
      <c r="S189" s="347"/>
      <c r="T189" s="347"/>
      <c r="U189" s="347"/>
      <c r="V189" s="348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customHeight="1" x14ac:dyDescent="0.25">
      <c r="A190" s="372" t="s">
        <v>303</v>
      </c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37"/>
      <c r="AB190" s="337"/>
      <c r="AC190" s="337"/>
    </row>
    <row r="191" spans="1:68" ht="14.25" customHeight="1" x14ac:dyDescent="0.25">
      <c r="A191" s="362" t="s">
        <v>303</v>
      </c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38"/>
      <c r="AB191" s="338"/>
      <c r="AC191" s="338"/>
    </row>
    <row r="192" spans="1:68" ht="27" customHeight="1" x14ac:dyDescent="0.25">
      <c r="A192" s="54" t="s">
        <v>304</v>
      </c>
      <c r="B192" s="54" t="s">
        <v>305</v>
      </c>
      <c r="C192" s="31">
        <v>4301133002</v>
      </c>
      <c r="D192" s="352">
        <v>4607111035783</v>
      </c>
      <c r="E192" s="353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52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56"/>
      <c r="R192" s="356"/>
      <c r="S192" s="356"/>
      <c r="T192" s="357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49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1"/>
      <c r="P193" s="354" t="s">
        <v>72</v>
      </c>
      <c r="Q193" s="347"/>
      <c r="R193" s="347"/>
      <c r="S193" s="347"/>
      <c r="T193" s="347"/>
      <c r="U193" s="347"/>
      <c r="V193" s="348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x14ac:dyDescent="0.2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1"/>
      <c r="P194" s="354" t="s">
        <v>72</v>
      </c>
      <c r="Q194" s="347"/>
      <c r="R194" s="347"/>
      <c r="S194" s="347"/>
      <c r="T194" s="347"/>
      <c r="U194" s="347"/>
      <c r="V194" s="348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customHeight="1" x14ac:dyDescent="0.2">
      <c r="A195" s="398" t="s">
        <v>307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48"/>
      <c r="AB195" s="48"/>
      <c r="AC195" s="48"/>
    </row>
    <row r="196" spans="1:68" ht="16.5" customHeight="1" x14ac:dyDescent="0.25">
      <c r="A196" s="372" t="s">
        <v>308</v>
      </c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37"/>
      <c r="AB196" s="337"/>
      <c r="AC196" s="337"/>
    </row>
    <row r="197" spans="1:68" ht="14.25" customHeight="1" x14ac:dyDescent="0.25">
      <c r="A197" s="362" t="s">
        <v>145</v>
      </c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38"/>
      <c r="AB197" s="338"/>
      <c r="AC197" s="338"/>
    </row>
    <row r="198" spans="1:68" ht="27" customHeight="1" x14ac:dyDescent="0.25">
      <c r="A198" s="54" t="s">
        <v>309</v>
      </c>
      <c r="B198" s="54" t="s">
        <v>310</v>
      </c>
      <c r="C198" s="31">
        <v>4301135707</v>
      </c>
      <c r="D198" s="352">
        <v>4620207490198</v>
      </c>
      <c r="E198" s="353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56"/>
      <c r="R198" s="356"/>
      <c r="S198" s="356"/>
      <c r="T198" s="357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312</v>
      </c>
      <c r="B199" s="54" t="s">
        <v>313</v>
      </c>
      <c r="C199" s="31">
        <v>4301135719</v>
      </c>
      <c r="D199" s="352">
        <v>4620207490235</v>
      </c>
      <c r="E199" s="353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3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56"/>
      <c r="R199" s="356"/>
      <c r="S199" s="356"/>
      <c r="T199" s="357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315</v>
      </c>
      <c r="B200" s="54" t="s">
        <v>316</v>
      </c>
      <c r="C200" s="31">
        <v>4301135697</v>
      </c>
      <c r="D200" s="352">
        <v>4620207490259</v>
      </c>
      <c r="E200" s="353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56"/>
      <c r="R200" s="356"/>
      <c r="S200" s="356"/>
      <c r="T200" s="357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317</v>
      </c>
      <c r="B201" s="54" t="s">
        <v>318</v>
      </c>
      <c r="C201" s="31">
        <v>4301135681</v>
      </c>
      <c r="D201" s="352">
        <v>4620207490143</v>
      </c>
      <c r="E201" s="353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2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56"/>
      <c r="R201" s="356"/>
      <c r="S201" s="356"/>
      <c r="T201" s="357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49"/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1"/>
      <c r="P202" s="354" t="s">
        <v>72</v>
      </c>
      <c r="Q202" s="347"/>
      <c r="R202" s="347"/>
      <c r="S202" s="347"/>
      <c r="T202" s="347"/>
      <c r="U202" s="347"/>
      <c r="V202" s="348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x14ac:dyDescent="0.2">
      <c r="A203" s="350"/>
      <c r="B203" s="350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1"/>
      <c r="P203" s="354" t="s">
        <v>72</v>
      </c>
      <c r="Q203" s="347"/>
      <c r="R203" s="347"/>
      <c r="S203" s="347"/>
      <c r="T203" s="347"/>
      <c r="U203" s="347"/>
      <c r="V203" s="348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customHeight="1" x14ac:dyDescent="0.25">
      <c r="A204" s="372" t="s">
        <v>320</v>
      </c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  <c r="AA204" s="337"/>
      <c r="AB204" s="337"/>
      <c r="AC204" s="337"/>
    </row>
    <row r="205" spans="1:68" ht="14.25" customHeight="1" x14ac:dyDescent="0.25">
      <c r="A205" s="362" t="s">
        <v>63</v>
      </c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  <c r="AA205" s="338"/>
      <c r="AB205" s="338"/>
      <c r="AC205" s="338"/>
    </row>
    <row r="206" spans="1:68" ht="16.5" customHeight="1" x14ac:dyDescent="0.25">
      <c r="A206" s="54" t="s">
        <v>321</v>
      </c>
      <c r="B206" s="54" t="s">
        <v>322</v>
      </c>
      <c r="C206" s="31">
        <v>4301070948</v>
      </c>
      <c r="D206" s="352">
        <v>4607111037022</v>
      </c>
      <c r="E206" s="353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56"/>
      <c r="R206" s="356"/>
      <c r="S206" s="356"/>
      <c r="T206" s="357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324</v>
      </c>
      <c r="B207" s="54" t="s">
        <v>325</v>
      </c>
      <c r="C207" s="31">
        <v>4301070990</v>
      </c>
      <c r="D207" s="352">
        <v>4607111038494</v>
      </c>
      <c r="E207" s="353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56"/>
      <c r="R207" s="356"/>
      <c r="S207" s="356"/>
      <c r="T207" s="357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4301070966</v>
      </c>
      <c r="D208" s="352">
        <v>4607111038135</v>
      </c>
      <c r="E208" s="353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5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56"/>
      <c r="R208" s="356"/>
      <c r="S208" s="356"/>
      <c r="T208" s="357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49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1"/>
      <c r="P209" s="354" t="s">
        <v>72</v>
      </c>
      <c r="Q209" s="347"/>
      <c r="R209" s="347"/>
      <c r="S209" s="347"/>
      <c r="T209" s="347"/>
      <c r="U209" s="347"/>
      <c r="V209" s="348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x14ac:dyDescent="0.2">
      <c r="A210" s="350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1"/>
      <c r="P210" s="354" t="s">
        <v>72</v>
      </c>
      <c r="Q210" s="347"/>
      <c r="R210" s="347"/>
      <c r="S210" s="347"/>
      <c r="T210" s="347"/>
      <c r="U210" s="347"/>
      <c r="V210" s="348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customHeight="1" x14ac:dyDescent="0.25">
      <c r="A211" s="372" t="s">
        <v>330</v>
      </c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  <c r="AA211" s="337"/>
      <c r="AB211" s="337"/>
      <c r="AC211" s="337"/>
    </row>
    <row r="212" spans="1:68" ht="14.25" customHeight="1" x14ac:dyDescent="0.25">
      <c r="A212" s="362" t="s">
        <v>63</v>
      </c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  <c r="AA212" s="338"/>
      <c r="AB212" s="338"/>
      <c r="AC212" s="338"/>
    </row>
    <row r="213" spans="1:68" ht="27" customHeight="1" x14ac:dyDescent="0.25">
      <c r="A213" s="54" t="s">
        <v>331</v>
      </c>
      <c r="B213" s="54" t="s">
        <v>332</v>
      </c>
      <c r="C213" s="31">
        <v>4301070996</v>
      </c>
      <c r="D213" s="352">
        <v>4607111038654</v>
      </c>
      <c r="E213" s="353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5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56"/>
      <c r="R213" s="356"/>
      <c r="S213" s="356"/>
      <c r="T213" s="357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4301070997</v>
      </c>
      <c r="D214" s="352">
        <v>4607111038586</v>
      </c>
      <c r="E214" s="353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56"/>
      <c r="R214" s="356"/>
      <c r="S214" s="356"/>
      <c r="T214" s="357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4301070962</v>
      </c>
      <c r="D215" s="352">
        <v>4607111038609</v>
      </c>
      <c r="E215" s="353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56"/>
      <c r="R215" s="356"/>
      <c r="S215" s="356"/>
      <c r="T215" s="357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339</v>
      </c>
      <c r="B216" s="54" t="s">
        <v>340</v>
      </c>
      <c r="C216" s="31">
        <v>4301070963</v>
      </c>
      <c r="D216" s="352">
        <v>4607111038630</v>
      </c>
      <c r="E216" s="353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8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56"/>
      <c r="R216" s="356"/>
      <c r="S216" s="356"/>
      <c r="T216" s="357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customHeight="1" x14ac:dyDescent="0.25">
      <c r="A217" s="54" t="s">
        <v>341</v>
      </c>
      <c r="B217" s="54" t="s">
        <v>342</v>
      </c>
      <c r="C217" s="31">
        <v>4301070959</v>
      </c>
      <c r="D217" s="352">
        <v>4607111038616</v>
      </c>
      <c r="E217" s="353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56"/>
      <c r="R217" s="356"/>
      <c r="S217" s="356"/>
      <c r="T217" s="357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4301070960</v>
      </c>
      <c r="D218" s="352">
        <v>4607111038623</v>
      </c>
      <c r="E218" s="353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3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56"/>
      <c r="R218" s="356"/>
      <c r="S218" s="356"/>
      <c r="T218" s="357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x14ac:dyDescent="0.2">
      <c r="A219" s="349"/>
      <c r="B219" s="350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1"/>
      <c r="P219" s="354" t="s">
        <v>72</v>
      </c>
      <c r="Q219" s="347"/>
      <c r="R219" s="347"/>
      <c r="S219" s="347"/>
      <c r="T219" s="347"/>
      <c r="U219" s="347"/>
      <c r="V219" s="348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x14ac:dyDescent="0.2">
      <c r="A220" s="350"/>
      <c r="B220" s="350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1"/>
      <c r="P220" s="354" t="s">
        <v>72</v>
      </c>
      <c r="Q220" s="347"/>
      <c r="R220" s="347"/>
      <c r="S220" s="347"/>
      <c r="T220" s="347"/>
      <c r="U220" s="347"/>
      <c r="V220" s="348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customHeight="1" x14ac:dyDescent="0.25">
      <c r="A221" s="372" t="s">
        <v>345</v>
      </c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  <c r="AA221" s="337"/>
      <c r="AB221" s="337"/>
      <c r="AC221" s="337"/>
    </row>
    <row r="222" spans="1:68" ht="14.25" customHeight="1" x14ac:dyDescent="0.25">
      <c r="A222" s="362" t="s">
        <v>63</v>
      </c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  <c r="AA222" s="338"/>
      <c r="AB222" s="338"/>
      <c r="AC222" s="338"/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52">
        <v>4607111035912</v>
      </c>
      <c r="E223" s="353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51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56"/>
      <c r="R223" s="356"/>
      <c r="S223" s="356"/>
      <c r="T223" s="357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52">
        <v>4607111035929</v>
      </c>
      <c r="E224" s="353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56"/>
      <c r="R224" s="356"/>
      <c r="S224" s="356"/>
      <c r="T224" s="357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351</v>
      </c>
      <c r="B225" s="54" t="s">
        <v>352</v>
      </c>
      <c r="C225" s="31">
        <v>4301070915</v>
      </c>
      <c r="D225" s="352">
        <v>4607111035882</v>
      </c>
      <c r="E225" s="353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56"/>
      <c r="R225" s="356"/>
      <c r="S225" s="356"/>
      <c r="T225" s="357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354</v>
      </c>
      <c r="B226" s="54" t="s">
        <v>355</v>
      </c>
      <c r="C226" s="31">
        <v>4301070921</v>
      </c>
      <c r="D226" s="352">
        <v>4607111035905</v>
      </c>
      <c r="E226" s="353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56"/>
      <c r="R226" s="356"/>
      <c r="S226" s="356"/>
      <c r="T226" s="357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49"/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1"/>
      <c r="P227" s="354" t="s">
        <v>72</v>
      </c>
      <c r="Q227" s="347"/>
      <c r="R227" s="347"/>
      <c r="S227" s="347"/>
      <c r="T227" s="347"/>
      <c r="U227" s="347"/>
      <c r="V227" s="348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x14ac:dyDescent="0.2">
      <c r="A228" s="350"/>
      <c r="B228" s="350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1"/>
      <c r="P228" s="354" t="s">
        <v>72</v>
      </c>
      <c r="Q228" s="347"/>
      <c r="R228" s="347"/>
      <c r="S228" s="347"/>
      <c r="T228" s="347"/>
      <c r="U228" s="347"/>
      <c r="V228" s="348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customHeight="1" x14ac:dyDescent="0.25">
      <c r="A229" s="372" t="s">
        <v>356</v>
      </c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337"/>
      <c r="AB229" s="337"/>
      <c r="AC229" s="337"/>
    </row>
    <row r="230" spans="1:68" ht="14.25" customHeight="1" x14ac:dyDescent="0.25">
      <c r="A230" s="362" t="s">
        <v>63</v>
      </c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338"/>
      <c r="AB230" s="338"/>
      <c r="AC230" s="338"/>
    </row>
    <row r="231" spans="1:68" ht="16.5" customHeight="1" x14ac:dyDescent="0.25">
      <c r="A231" s="54" t="s">
        <v>357</v>
      </c>
      <c r="B231" s="54" t="s">
        <v>358</v>
      </c>
      <c r="C231" s="31">
        <v>4301070912</v>
      </c>
      <c r="D231" s="352">
        <v>4607111037213</v>
      </c>
      <c r="E231" s="353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56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56"/>
      <c r="R231" s="356"/>
      <c r="S231" s="356"/>
      <c r="T231" s="357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9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1"/>
      <c r="P232" s="354" t="s">
        <v>72</v>
      </c>
      <c r="Q232" s="347"/>
      <c r="R232" s="347"/>
      <c r="S232" s="347"/>
      <c r="T232" s="347"/>
      <c r="U232" s="347"/>
      <c r="V232" s="348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x14ac:dyDescent="0.2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1"/>
      <c r="P233" s="354" t="s">
        <v>72</v>
      </c>
      <c r="Q233" s="347"/>
      <c r="R233" s="347"/>
      <c r="S233" s="347"/>
      <c r="T233" s="347"/>
      <c r="U233" s="347"/>
      <c r="V233" s="348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customHeight="1" x14ac:dyDescent="0.25">
      <c r="A234" s="372" t="s">
        <v>360</v>
      </c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  <c r="AA234" s="337"/>
      <c r="AB234" s="337"/>
      <c r="AC234" s="337"/>
    </row>
    <row r="235" spans="1:68" ht="14.25" customHeight="1" x14ac:dyDescent="0.25">
      <c r="A235" s="362" t="s">
        <v>63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338"/>
      <c r="AB235" s="338"/>
      <c r="AC235" s="338"/>
    </row>
    <row r="236" spans="1:68" ht="27" customHeight="1" x14ac:dyDescent="0.25">
      <c r="A236" s="54" t="s">
        <v>361</v>
      </c>
      <c r="B236" s="54" t="s">
        <v>362</v>
      </c>
      <c r="C236" s="31">
        <v>4301071093</v>
      </c>
      <c r="D236" s="352">
        <v>4620207490709</v>
      </c>
      <c r="E236" s="353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535" t="s">
        <v>363</v>
      </c>
      <c r="Q236" s="356"/>
      <c r="R236" s="356"/>
      <c r="S236" s="356"/>
      <c r="T236" s="357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49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1"/>
      <c r="P237" s="354" t="s">
        <v>72</v>
      </c>
      <c r="Q237" s="347"/>
      <c r="R237" s="347"/>
      <c r="S237" s="347"/>
      <c r="T237" s="347"/>
      <c r="U237" s="347"/>
      <c r="V237" s="348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x14ac:dyDescent="0.2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1"/>
      <c r="P238" s="354" t="s">
        <v>72</v>
      </c>
      <c r="Q238" s="347"/>
      <c r="R238" s="347"/>
      <c r="S238" s="347"/>
      <c r="T238" s="347"/>
      <c r="U238" s="347"/>
      <c r="V238" s="348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customHeight="1" x14ac:dyDescent="0.25">
      <c r="A239" s="362" t="s">
        <v>145</v>
      </c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  <c r="AA239" s="338"/>
      <c r="AB239" s="338"/>
      <c r="AC239" s="338"/>
    </row>
    <row r="240" spans="1:68" ht="27" customHeight="1" x14ac:dyDescent="0.25">
      <c r="A240" s="54" t="s">
        <v>366</v>
      </c>
      <c r="B240" s="54" t="s">
        <v>367</v>
      </c>
      <c r="C240" s="31">
        <v>4301135692</v>
      </c>
      <c r="D240" s="352">
        <v>4620207490570</v>
      </c>
      <c r="E240" s="353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532" t="s">
        <v>368</v>
      </c>
      <c r="Q240" s="356"/>
      <c r="R240" s="356"/>
      <c r="S240" s="356"/>
      <c r="T240" s="357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370</v>
      </c>
      <c r="B241" s="54" t="s">
        <v>371</v>
      </c>
      <c r="C241" s="31">
        <v>4301135691</v>
      </c>
      <c r="D241" s="352">
        <v>4620207490549</v>
      </c>
      <c r="E241" s="353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28" t="s">
        <v>372</v>
      </c>
      <c r="Q241" s="356"/>
      <c r="R241" s="356"/>
      <c r="S241" s="356"/>
      <c r="T241" s="357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373</v>
      </c>
      <c r="B242" s="54" t="s">
        <v>374</v>
      </c>
      <c r="C242" s="31">
        <v>4301135694</v>
      </c>
      <c r="D242" s="352">
        <v>4620207490501</v>
      </c>
      <c r="E242" s="353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530" t="s">
        <v>375</v>
      </c>
      <c r="Q242" s="356"/>
      <c r="R242" s="356"/>
      <c r="S242" s="356"/>
      <c r="T242" s="357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9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1"/>
      <c r="P243" s="354" t="s">
        <v>72</v>
      </c>
      <c r="Q243" s="347"/>
      <c r="R243" s="347"/>
      <c r="S243" s="347"/>
      <c r="T243" s="347"/>
      <c r="U243" s="347"/>
      <c r="V243" s="348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x14ac:dyDescent="0.2">
      <c r="A244" s="350"/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1"/>
      <c r="P244" s="354" t="s">
        <v>72</v>
      </c>
      <c r="Q244" s="347"/>
      <c r="R244" s="347"/>
      <c r="S244" s="347"/>
      <c r="T244" s="347"/>
      <c r="U244" s="347"/>
      <c r="V244" s="348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customHeight="1" x14ac:dyDescent="0.25">
      <c r="A245" s="372" t="s">
        <v>376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337"/>
      <c r="AB245" s="337"/>
      <c r="AC245" s="337"/>
    </row>
    <row r="246" spans="1:68" ht="14.25" customHeight="1" x14ac:dyDescent="0.25">
      <c r="A246" s="362" t="s">
        <v>295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338"/>
      <c r="AB246" s="338"/>
      <c r="AC246" s="338"/>
    </row>
    <row r="247" spans="1:68" ht="27" customHeight="1" x14ac:dyDescent="0.25">
      <c r="A247" s="54" t="s">
        <v>377</v>
      </c>
      <c r="B247" s="54" t="s">
        <v>378</v>
      </c>
      <c r="C247" s="31">
        <v>4301051320</v>
      </c>
      <c r="D247" s="352">
        <v>4680115881334</v>
      </c>
      <c r="E247" s="353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42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56"/>
      <c r="R247" s="356"/>
      <c r="S247" s="356"/>
      <c r="T247" s="357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9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1"/>
      <c r="P248" s="354" t="s">
        <v>72</v>
      </c>
      <c r="Q248" s="347"/>
      <c r="R248" s="347"/>
      <c r="S248" s="347"/>
      <c r="T248" s="347"/>
      <c r="U248" s="347"/>
      <c r="V248" s="348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x14ac:dyDescent="0.2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1"/>
      <c r="P249" s="354" t="s">
        <v>72</v>
      </c>
      <c r="Q249" s="347"/>
      <c r="R249" s="347"/>
      <c r="S249" s="347"/>
      <c r="T249" s="347"/>
      <c r="U249" s="347"/>
      <c r="V249" s="348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customHeight="1" x14ac:dyDescent="0.25">
      <c r="A250" s="372" t="s">
        <v>380</v>
      </c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  <c r="AA250" s="337"/>
      <c r="AB250" s="337"/>
      <c r="AC250" s="337"/>
    </row>
    <row r="251" spans="1:68" ht="14.25" customHeight="1" x14ac:dyDescent="0.25">
      <c r="A251" s="362" t="s">
        <v>63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338"/>
      <c r="AB251" s="338"/>
      <c r="AC251" s="338"/>
    </row>
    <row r="252" spans="1:68" ht="16.5" customHeight="1" x14ac:dyDescent="0.25">
      <c r="A252" s="54" t="s">
        <v>381</v>
      </c>
      <c r="B252" s="54" t="s">
        <v>382</v>
      </c>
      <c r="C252" s="31">
        <v>4301071063</v>
      </c>
      <c r="D252" s="352">
        <v>4607111039019</v>
      </c>
      <c r="E252" s="353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5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56"/>
      <c r="R252" s="356"/>
      <c r="S252" s="356"/>
      <c r="T252" s="357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384</v>
      </c>
      <c r="B253" s="54" t="s">
        <v>385</v>
      </c>
      <c r="C253" s="31">
        <v>4301071000</v>
      </c>
      <c r="D253" s="352">
        <v>4607111038708</v>
      </c>
      <c r="E253" s="353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56"/>
      <c r="R253" s="356"/>
      <c r="S253" s="356"/>
      <c r="T253" s="357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9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1"/>
      <c r="P254" s="354" t="s">
        <v>72</v>
      </c>
      <c r="Q254" s="347"/>
      <c r="R254" s="347"/>
      <c r="S254" s="347"/>
      <c r="T254" s="347"/>
      <c r="U254" s="347"/>
      <c r="V254" s="348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x14ac:dyDescent="0.2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1"/>
      <c r="P255" s="354" t="s">
        <v>72</v>
      </c>
      <c r="Q255" s="347"/>
      <c r="R255" s="347"/>
      <c r="S255" s="347"/>
      <c r="T255" s="347"/>
      <c r="U255" s="347"/>
      <c r="V255" s="348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customHeight="1" x14ac:dyDescent="0.2">
      <c r="A256" s="398" t="s">
        <v>386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48"/>
      <c r="AB256" s="48"/>
      <c r="AC256" s="48"/>
    </row>
    <row r="257" spans="1:68" ht="16.5" customHeight="1" x14ac:dyDescent="0.25">
      <c r="A257" s="372" t="s">
        <v>387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337"/>
      <c r="AB257" s="337"/>
      <c r="AC257" s="337"/>
    </row>
    <row r="258" spans="1:68" ht="14.25" customHeight="1" x14ac:dyDescent="0.25">
      <c r="A258" s="362" t="s">
        <v>63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338"/>
      <c r="AB258" s="338"/>
      <c r="AC258" s="338"/>
    </row>
    <row r="259" spans="1:68" ht="27" customHeight="1" x14ac:dyDescent="0.25">
      <c r="A259" s="54" t="s">
        <v>388</v>
      </c>
      <c r="B259" s="54" t="s">
        <v>389</v>
      </c>
      <c r="C259" s="31">
        <v>4301071036</v>
      </c>
      <c r="D259" s="352">
        <v>4607111036162</v>
      </c>
      <c r="E259" s="353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53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56"/>
      <c r="R259" s="356"/>
      <c r="S259" s="356"/>
      <c r="T259" s="357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9"/>
      <c r="B260" s="350"/>
      <c r="C260" s="35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1"/>
      <c r="P260" s="354" t="s">
        <v>72</v>
      </c>
      <c r="Q260" s="347"/>
      <c r="R260" s="347"/>
      <c r="S260" s="347"/>
      <c r="T260" s="347"/>
      <c r="U260" s="347"/>
      <c r="V260" s="348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x14ac:dyDescent="0.2">
      <c r="A261" s="350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1"/>
      <c r="P261" s="354" t="s">
        <v>72</v>
      </c>
      <c r="Q261" s="347"/>
      <c r="R261" s="347"/>
      <c r="S261" s="347"/>
      <c r="T261" s="347"/>
      <c r="U261" s="347"/>
      <c r="V261" s="348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customHeight="1" x14ac:dyDescent="0.2">
      <c r="A262" s="398" t="s">
        <v>391</v>
      </c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399"/>
      <c r="P262" s="399"/>
      <c r="Q262" s="399"/>
      <c r="R262" s="399"/>
      <c r="S262" s="399"/>
      <c r="T262" s="399"/>
      <c r="U262" s="399"/>
      <c r="V262" s="399"/>
      <c r="W262" s="399"/>
      <c r="X262" s="399"/>
      <c r="Y262" s="399"/>
      <c r="Z262" s="399"/>
      <c r="AA262" s="48"/>
      <c r="AB262" s="48"/>
      <c r="AC262" s="48"/>
    </row>
    <row r="263" spans="1:68" ht="16.5" customHeight="1" x14ac:dyDescent="0.25">
      <c r="A263" s="372" t="s">
        <v>392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337"/>
      <c r="AB263" s="337"/>
      <c r="AC263" s="337"/>
    </row>
    <row r="264" spans="1:68" ht="14.25" customHeight="1" x14ac:dyDescent="0.25">
      <c r="A264" s="362" t="s">
        <v>63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338"/>
      <c r="AB264" s="338"/>
      <c r="AC264" s="338"/>
    </row>
    <row r="265" spans="1:68" ht="27" customHeight="1" x14ac:dyDescent="0.25">
      <c r="A265" s="54" t="s">
        <v>393</v>
      </c>
      <c r="B265" s="54" t="s">
        <v>394</v>
      </c>
      <c r="C265" s="31">
        <v>4301071029</v>
      </c>
      <c r="D265" s="352">
        <v>4607111035899</v>
      </c>
      <c r="E265" s="353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5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56"/>
      <c r="R265" s="356"/>
      <c r="S265" s="356"/>
      <c r="T265" s="357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395</v>
      </c>
      <c r="B266" s="54" t="s">
        <v>396</v>
      </c>
      <c r="C266" s="31">
        <v>4301070991</v>
      </c>
      <c r="D266" s="352">
        <v>4607111038180</v>
      </c>
      <c r="E266" s="353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5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56"/>
      <c r="R266" s="356"/>
      <c r="S266" s="356"/>
      <c r="T266" s="357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1"/>
      <c r="P267" s="354" t="s">
        <v>72</v>
      </c>
      <c r="Q267" s="347"/>
      <c r="R267" s="347"/>
      <c r="S267" s="347"/>
      <c r="T267" s="347"/>
      <c r="U267" s="347"/>
      <c r="V267" s="348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1"/>
      <c r="P268" s="354" t="s">
        <v>72</v>
      </c>
      <c r="Q268" s="347"/>
      <c r="R268" s="347"/>
      <c r="S268" s="347"/>
      <c r="T268" s="347"/>
      <c r="U268" s="347"/>
      <c r="V268" s="348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customHeight="1" x14ac:dyDescent="0.25">
      <c r="A269" s="372" t="s">
        <v>398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  <c r="AA269" s="337"/>
      <c r="AB269" s="337"/>
      <c r="AC269" s="337"/>
    </row>
    <row r="270" spans="1:68" ht="14.25" customHeight="1" x14ac:dyDescent="0.25">
      <c r="A270" s="362" t="s">
        <v>63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  <c r="AA270" s="338"/>
      <c r="AB270" s="338"/>
      <c r="AC270" s="338"/>
    </row>
    <row r="271" spans="1:68" ht="27" customHeight="1" x14ac:dyDescent="0.25">
      <c r="A271" s="54" t="s">
        <v>399</v>
      </c>
      <c r="B271" s="54" t="s">
        <v>400</v>
      </c>
      <c r="C271" s="31">
        <v>4301070870</v>
      </c>
      <c r="D271" s="352">
        <v>4607111036711</v>
      </c>
      <c r="E271" s="353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53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56"/>
      <c r="R271" s="356"/>
      <c r="S271" s="356"/>
      <c r="T271" s="357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9"/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1"/>
      <c r="P272" s="354" t="s">
        <v>72</v>
      </c>
      <c r="Q272" s="347"/>
      <c r="R272" s="347"/>
      <c r="S272" s="347"/>
      <c r="T272" s="347"/>
      <c r="U272" s="347"/>
      <c r="V272" s="348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x14ac:dyDescent="0.2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1"/>
      <c r="P273" s="354" t="s">
        <v>72</v>
      </c>
      <c r="Q273" s="347"/>
      <c r="R273" s="347"/>
      <c r="S273" s="347"/>
      <c r="T273" s="347"/>
      <c r="U273" s="347"/>
      <c r="V273" s="348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customHeight="1" x14ac:dyDescent="0.2">
      <c r="A274" s="398" t="s">
        <v>401</v>
      </c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399"/>
      <c r="P274" s="399"/>
      <c r="Q274" s="399"/>
      <c r="R274" s="399"/>
      <c r="S274" s="399"/>
      <c r="T274" s="399"/>
      <c r="U274" s="399"/>
      <c r="V274" s="399"/>
      <c r="W274" s="399"/>
      <c r="X274" s="399"/>
      <c r="Y274" s="399"/>
      <c r="Z274" s="399"/>
      <c r="AA274" s="48"/>
      <c r="AB274" s="48"/>
      <c r="AC274" s="48"/>
    </row>
    <row r="275" spans="1:68" ht="16.5" customHeight="1" x14ac:dyDescent="0.25">
      <c r="A275" s="372" t="s">
        <v>402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  <c r="AA275" s="337"/>
      <c r="AB275" s="337"/>
      <c r="AC275" s="337"/>
    </row>
    <row r="276" spans="1:68" ht="14.25" customHeight="1" x14ac:dyDescent="0.25">
      <c r="A276" s="362" t="s">
        <v>303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  <c r="AA276" s="338"/>
      <c r="AB276" s="338"/>
      <c r="AC276" s="338"/>
    </row>
    <row r="277" spans="1:68" ht="27" customHeight="1" x14ac:dyDescent="0.25">
      <c r="A277" s="54" t="s">
        <v>403</v>
      </c>
      <c r="B277" s="54" t="s">
        <v>404</v>
      </c>
      <c r="C277" s="31">
        <v>4301133004</v>
      </c>
      <c r="D277" s="352">
        <v>4607111039774</v>
      </c>
      <c r="E277" s="353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98" t="s">
        <v>405</v>
      </c>
      <c r="Q277" s="356"/>
      <c r="R277" s="356"/>
      <c r="S277" s="356"/>
      <c r="T277" s="357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9"/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1"/>
      <c r="P278" s="354" t="s">
        <v>72</v>
      </c>
      <c r="Q278" s="347"/>
      <c r="R278" s="347"/>
      <c r="S278" s="347"/>
      <c r="T278" s="347"/>
      <c r="U278" s="347"/>
      <c r="V278" s="348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x14ac:dyDescent="0.2">
      <c r="A279" s="350"/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1"/>
      <c r="P279" s="354" t="s">
        <v>72</v>
      </c>
      <c r="Q279" s="347"/>
      <c r="R279" s="347"/>
      <c r="S279" s="347"/>
      <c r="T279" s="347"/>
      <c r="U279" s="347"/>
      <c r="V279" s="348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customHeight="1" x14ac:dyDescent="0.25">
      <c r="A280" s="362" t="s">
        <v>145</v>
      </c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  <c r="AA280" s="338"/>
      <c r="AB280" s="338"/>
      <c r="AC280" s="338"/>
    </row>
    <row r="281" spans="1:68" ht="37.5" customHeight="1" x14ac:dyDescent="0.25">
      <c r="A281" s="54" t="s">
        <v>407</v>
      </c>
      <c r="B281" s="54" t="s">
        <v>408</v>
      </c>
      <c r="C281" s="31">
        <v>4301135400</v>
      </c>
      <c r="D281" s="352">
        <v>4607111039361</v>
      </c>
      <c r="E281" s="353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5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56"/>
      <c r="R281" s="356"/>
      <c r="S281" s="356"/>
      <c r="T281" s="357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49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1"/>
      <c r="P282" s="354" t="s">
        <v>72</v>
      </c>
      <c r="Q282" s="347"/>
      <c r="R282" s="347"/>
      <c r="S282" s="347"/>
      <c r="T282" s="347"/>
      <c r="U282" s="347"/>
      <c r="V282" s="348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1"/>
      <c r="P283" s="354" t="s">
        <v>72</v>
      </c>
      <c r="Q283" s="347"/>
      <c r="R283" s="347"/>
      <c r="S283" s="347"/>
      <c r="T283" s="347"/>
      <c r="U283" s="347"/>
      <c r="V283" s="348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customHeight="1" x14ac:dyDescent="0.2">
      <c r="A284" s="398" t="s">
        <v>259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48"/>
      <c r="AB284" s="48"/>
      <c r="AC284" s="48"/>
    </row>
    <row r="285" spans="1:68" ht="16.5" customHeight="1" x14ac:dyDescent="0.25">
      <c r="A285" s="372" t="s">
        <v>259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  <c r="AA285" s="337"/>
      <c r="AB285" s="337"/>
      <c r="AC285" s="337"/>
    </row>
    <row r="286" spans="1:68" ht="14.25" customHeight="1" x14ac:dyDescent="0.25">
      <c r="A286" s="362" t="s">
        <v>63</v>
      </c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  <c r="AA286" s="338"/>
      <c r="AB286" s="338"/>
      <c r="AC286" s="338"/>
    </row>
    <row r="287" spans="1:68" ht="27" customHeight="1" x14ac:dyDescent="0.25">
      <c r="A287" s="54" t="s">
        <v>409</v>
      </c>
      <c r="B287" s="54" t="s">
        <v>410</v>
      </c>
      <c r="C287" s="31">
        <v>4301071014</v>
      </c>
      <c r="D287" s="352">
        <v>4640242181264</v>
      </c>
      <c r="E287" s="353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518" t="s">
        <v>411</v>
      </c>
      <c r="Q287" s="356"/>
      <c r="R287" s="356"/>
      <c r="S287" s="356"/>
      <c r="T287" s="357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413</v>
      </c>
      <c r="B288" s="54" t="s">
        <v>414</v>
      </c>
      <c r="C288" s="31">
        <v>4301071021</v>
      </c>
      <c r="D288" s="352">
        <v>4640242181325</v>
      </c>
      <c r="E288" s="353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384" t="s">
        <v>415</v>
      </c>
      <c r="Q288" s="356"/>
      <c r="R288" s="356"/>
      <c r="S288" s="356"/>
      <c r="T288" s="357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customHeight="1" x14ac:dyDescent="0.25">
      <c r="A289" s="54" t="s">
        <v>416</v>
      </c>
      <c r="B289" s="54" t="s">
        <v>417</v>
      </c>
      <c r="C289" s="31">
        <v>4301070993</v>
      </c>
      <c r="D289" s="352">
        <v>4640242180670</v>
      </c>
      <c r="E289" s="353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507" t="s">
        <v>418</v>
      </c>
      <c r="Q289" s="356"/>
      <c r="R289" s="356"/>
      <c r="S289" s="356"/>
      <c r="T289" s="357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1"/>
      <c r="P290" s="354" t="s">
        <v>72</v>
      </c>
      <c r="Q290" s="347"/>
      <c r="R290" s="347"/>
      <c r="S290" s="347"/>
      <c r="T290" s="347"/>
      <c r="U290" s="347"/>
      <c r="V290" s="348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1"/>
      <c r="P291" s="354" t="s">
        <v>72</v>
      </c>
      <c r="Q291" s="347"/>
      <c r="R291" s="347"/>
      <c r="S291" s="347"/>
      <c r="T291" s="347"/>
      <c r="U291" s="347"/>
      <c r="V291" s="348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customHeight="1" x14ac:dyDescent="0.25">
      <c r="A292" s="362" t="s">
        <v>173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  <c r="AA292" s="338"/>
      <c r="AB292" s="338"/>
      <c r="AC292" s="338"/>
    </row>
    <row r="293" spans="1:68" ht="27" customHeight="1" x14ac:dyDescent="0.25">
      <c r="A293" s="54" t="s">
        <v>420</v>
      </c>
      <c r="B293" s="54" t="s">
        <v>421</v>
      </c>
      <c r="C293" s="31">
        <v>4301131019</v>
      </c>
      <c r="D293" s="352">
        <v>4640242180427</v>
      </c>
      <c r="E293" s="353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38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56"/>
      <c r="R293" s="356"/>
      <c r="S293" s="356"/>
      <c r="T293" s="357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9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1"/>
      <c r="P294" s="354" t="s">
        <v>72</v>
      </c>
      <c r="Q294" s="347"/>
      <c r="R294" s="347"/>
      <c r="S294" s="347"/>
      <c r="T294" s="347"/>
      <c r="U294" s="347"/>
      <c r="V294" s="348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1"/>
      <c r="P295" s="354" t="s">
        <v>72</v>
      </c>
      <c r="Q295" s="347"/>
      <c r="R295" s="347"/>
      <c r="S295" s="347"/>
      <c r="T295" s="347"/>
      <c r="U295" s="347"/>
      <c r="V295" s="348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customHeight="1" x14ac:dyDescent="0.25">
      <c r="A296" s="362" t="s">
        <v>76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  <c r="AA296" s="338"/>
      <c r="AB296" s="338"/>
      <c r="AC296" s="338"/>
    </row>
    <row r="297" spans="1:68" ht="27" customHeight="1" x14ac:dyDescent="0.25">
      <c r="A297" s="54" t="s">
        <v>423</v>
      </c>
      <c r="B297" s="54" t="s">
        <v>424</v>
      </c>
      <c r="C297" s="31">
        <v>4301132080</v>
      </c>
      <c r="D297" s="352">
        <v>4640242180397</v>
      </c>
      <c r="E297" s="353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56"/>
      <c r="R297" s="356"/>
      <c r="S297" s="356"/>
      <c r="T297" s="357"/>
      <c r="U297" s="34"/>
      <c r="V297" s="34"/>
      <c r="W297" s="35" t="s">
        <v>69</v>
      </c>
      <c r="X297" s="342">
        <v>0</v>
      </c>
      <c r="Y297" s="343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426</v>
      </c>
      <c r="B298" s="54" t="s">
        <v>427</v>
      </c>
      <c r="C298" s="31">
        <v>4301132104</v>
      </c>
      <c r="D298" s="352">
        <v>4640242181219</v>
      </c>
      <c r="E298" s="353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408" t="s">
        <v>428</v>
      </c>
      <c r="Q298" s="356"/>
      <c r="R298" s="356"/>
      <c r="S298" s="356"/>
      <c r="T298" s="357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1"/>
      <c r="P299" s="354" t="s">
        <v>72</v>
      </c>
      <c r="Q299" s="347"/>
      <c r="R299" s="347"/>
      <c r="S299" s="347"/>
      <c r="T299" s="347"/>
      <c r="U299" s="347"/>
      <c r="V299" s="348"/>
      <c r="W299" s="37" t="s">
        <v>69</v>
      </c>
      <c r="X299" s="344">
        <f>IFERROR(SUM(X297:X298),"0")</f>
        <v>0</v>
      </c>
      <c r="Y299" s="344">
        <f>IFERROR(SUM(Y297:Y298),"0")</f>
        <v>0</v>
      </c>
      <c r="Z299" s="344">
        <f>IFERROR(IF(Z297="",0,Z297),"0")+IFERROR(IF(Z298="",0,Z298),"0")</f>
        <v>0</v>
      </c>
      <c r="AA299" s="345"/>
      <c r="AB299" s="345"/>
      <c r="AC299" s="345"/>
    </row>
    <row r="300" spans="1:68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1"/>
      <c r="P300" s="354" t="s">
        <v>72</v>
      </c>
      <c r="Q300" s="347"/>
      <c r="R300" s="347"/>
      <c r="S300" s="347"/>
      <c r="T300" s="347"/>
      <c r="U300" s="347"/>
      <c r="V300" s="348"/>
      <c r="W300" s="37" t="s">
        <v>73</v>
      </c>
      <c r="X300" s="344">
        <f>IFERROR(SUMPRODUCT(X297:X298*H297:H298),"0")</f>
        <v>0</v>
      </c>
      <c r="Y300" s="344">
        <f>IFERROR(SUMPRODUCT(Y297:Y298*H297:H298),"0")</f>
        <v>0</v>
      </c>
      <c r="Z300" s="37"/>
      <c r="AA300" s="345"/>
      <c r="AB300" s="345"/>
      <c r="AC300" s="345"/>
    </row>
    <row r="301" spans="1:68" ht="14.25" customHeight="1" x14ac:dyDescent="0.25">
      <c r="A301" s="362" t="s">
        <v>139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  <c r="AA301" s="338"/>
      <c r="AB301" s="338"/>
      <c r="AC301" s="338"/>
    </row>
    <row r="302" spans="1:68" ht="27" customHeight="1" x14ac:dyDescent="0.25">
      <c r="A302" s="54" t="s">
        <v>429</v>
      </c>
      <c r="B302" s="54" t="s">
        <v>430</v>
      </c>
      <c r="C302" s="31">
        <v>4301136028</v>
      </c>
      <c r="D302" s="352">
        <v>4640242180304</v>
      </c>
      <c r="E302" s="353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566" t="s">
        <v>431</v>
      </c>
      <c r="Q302" s="356"/>
      <c r="R302" s="356"/>
      <c r="S302" s="356"/>
      <c r="T302" s="357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customHeight="1" x14ac:dyDescent="0.25">
      <c r="A303" s="54" t="s">
        <v>433</v>
      </c>
      <c r="B303" s="54" t="s">
        <v>434</v>
      </c>
      <c r="C303" s="31">
        <v>4301136026</v>
      </c>
      <c r="D303" s="352">
        <v>4640242180236</v>
      </c>
      <c r="E303" s="353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52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56"/>
      <c r="R303" s="356"/>
      <c r="S303" s="356"/>
      <c r="T303" s="357"/>
      <c r="U303" s="34"/>
      <c r="V303" s="34"/>
      <c r="W303" s="35" t="s">
        <v>69</v>
      </c>
      <c r="X303" s="342">
        <v>0</v>
      </c>
      <c r="Y303" s="343">
        <f>IFERROR(IF(X303="","",X303),"")</f>
        <v>0</v>
      </c>
      <c r="Z303" s="36">
        <f>IFERROR(IF(X303="","",X303*0.0155),"")</f>
        <v>0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customHeight="1" x14ac:dyDescent="0.25">
      <c r="A304" s="54" t="s">
        <v>435</v>
      </c>
      <c r="B304" s="54" t="s">
        <v>436</v>
      </c>
      <c r="C304" s="31">
        <v>4301136029</v>
      </c>
      <c r="D304" s="352">
        <v>4640242180410</v>
      </c>
      <c r="E304" s="353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56"/>
      <c r="R304" s="356"/>
      <c r="S304" s="356"/>
      <c r="T304" s="357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x14ac:dyDescent="0.2">
      <c r="A305" s="349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1"/>
      <c r="P305" s="354" t="s">
        <v>72</v>
      </c>
      <c r="Q305" s="347"/>
      <c r="R305" s="347"/>
      <c r="S305" s="347"/>
      <c r="T305" s="347"/>
      <c r="U305" s="347"/>
      <c r="V305" s="348"/>
      <c r="W305" s="37" t="s">
        <v>69</v>
      </c>
      <c r="X305" s="344">
        <f>IFERROR(SUM(X302:X304),"0")</f>
        <v>0</v>
      </c>
      <c r="Y305" s="344">
        <f>IFERROR(SUM(Y302:Y304),"0")</f>
        <v>0</v>
      </c>
      <c r="Z305" s="344">
        <f>IFERROR(IF(Z302="",0,Z302),"0")+IFERROR(IF(Z303="",0,Z303),"0")+IFERROR(IF(Z304="",0,Z304),"0")</f>
        <v>0</v>
      </c>
      <c r="AA305" s="345"/>
      <c r="AB305" s="345"/>
      <c r="AC305" s="345"/>
    </row>
    <row r="306" spans="1:68" x14ac:dyDescent="0.2">
      <c r="A306" s="350"/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1"/>
      <c r="P306" s="354" t="s">
        <v>72</v>
      </c>
      <c r="Q306" s="347"/>
      <c r="R306" s="347"/>
      <c r="S306" s="347"/>
      <c r="T306" s="347"/>
      <c r="U306" s="347"/>
      <c r="V306" s="348"/>
      <c r="W306" s="37" t="s">
        <v>73</v>
      </c>
      <c r="X306" s="344">
        <f>IFERROR(SUMPRODUCT(X302:X304*H302:H304),"0")</f>
        <v>0</v>
      </c>
      <c r="Y306" s="344">
        <f>IFERROR(SUMPRODUCT(Y302:Y304*H302:H304),"0")</f>
        <v>0</v>
      </c>
      <c r="Z306" s="37"/>
      <c r="AA306" s="345"/>
      <c r="AB306" s="345"/>
      <c r="AC306" s="345"/>
    </row>
    <row r="307" spans="1:68" ht="14.25" customHeight="1" x14ac:dyDescent="0.25">
      <c r="A307" s="362" t="s">
        <v>145</v>
      </c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  <c r="AA307" s="338"/>
      <c r="AB307" s="338"/>
      <c r="AC307" s="338"/>
    </row>
    <row r="308" spans="1:68" ht="37.5" customHeight="1" x14ac:dyDescent="0.25">
      <c r="A308" s="54" t="s">
        <v>437</v>
      </c>
      <c r="B308" s="54" t="s">
        <v>438</v>
      </c>
      <c r="C308" s="31">
        <v>4301135504</v>
      </c>
      <c r="D308" s="352">
        <v>4640242181554</v>
      </c>
      <c r="E308" s="353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97" t="s">
        <v>439</v>
      </c>
      <c r="Q308" s="356"/>
      <c r="R308" s="356"/>
      <c r="S308" s="356"/>
      <c r="T308" s="357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customHeight="1" x14ac:dyDescent="0.25">
      <c r="A309" s="54" t="s">
        <v>441</v>
      </c>
      <c r="B309" s="54" t="s">
        <v>442</v>
      </c>
      <c r="C309" s="31">
        <v>4301135394</v>
      </c>
      <c r="D309" s="352">
        <v>4640242181561</v>
      </c>
      <c r="E309" s="353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1" t="s">
        <v>443</v>
      </c>
      <c r="Q309" s="356"/>
      <c r="R309" s="356"/>
      <c r="S309" s="356"/>
      <c r="T309" s="357"/>
      <c r="U309" s="34"/>
      <c r="V309" s="34"/>
      <c r="W309" s="35" t="s">
        <v>69</v>
      </c>
      <c r="X309" s="342">
        <v>0</v>
      </c>
      <c r="Y309" s="343">
        <f t="shared" si="18"/>
        <v>0</v>
      </c>
      <c r="Z309" s="36">
        <f>IFERROR(IF(X309="","",X309*0.00936),"")</f>
        <v>0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4301135374</v>
      </c>
      <c r="D310" s="352">
        <v>4640242181424</v>
      </c>
      <c r="E310" s="353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9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56"/>
      <c r="R310" s="356"/>
      <c r="S310" s="356"/>
      <c r="T310" s="357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447</v>
      </c>
      <c r="B311" s="54" t="s">
        <v>448</v>
      </c>
      <c r="C311" s="31">
        <v>4301135320</v>
      </c>
      <c r="D311" s="352">
        <v>4640242181592</v>
      </c>
      <c r="E311" s="353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80" t="s">
        <v>449</v>
      </c>
      <c r="Q311" s="356"/>
      <c r="R311" s="356"/>
      <c r="S311" s="356"/>
      <c r="T311" s="357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customHeight="1" x14ac:dyDescent="0.25">
      <c r="A312" s="54" t="s">
        <v>451</v>
      </c>
      <c r="B312" s="54" t="s">
        <v>452</v>
      </c>
      <c r="C312" s="31">
        <v>4301135552</v>
      </c>
      <c r="D312" s="352">
        <v>4640242181431</v>
      </c>
      <c r="E312" s="353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509" t="s">
        <v>453</v>
      </c>
      <c r="Q312" s="356"/>
      <c r="R312" s="356"/>
      <c r="S312" s="356"/>
      <c r="T312" s="357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455</v>
      </c>
      <c r="B313" s="54" t="s">
        <v>456</v>
      </c>
      <c r="C313" s="31">
        <v>4301135405</v>
      </c>
      <c r="D313" s="352">
        <v>4640242181523</v>
      </c>
      <c r="E313" s="353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56"/>
      <c r="R313" s="356"/>
      <c r="S313" s="356"/>
      <c r="T313" s="357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customHeight="1" x14ac:dyDescent="0.25">
      <c r="A314" s="54" t="s">
        <v>457</v>
      </c>
      <c r="B314" s="54" t="s">
        <v>458</v>
      </c>
      <c r="C314" s="31">
        <v>4301135404</v>
      </c>
      <c r="D314" s="352">
        <v>4640242181516</v>
      </c>
      <c r="E314" s="353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48" t="s">
        <v>459</v>
      </c>
      <c r="Q314" s="356"/>
      <c r="R314" s="356"/>
      <c r="S314" s="356"/>
      <c r="T314" s="357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460</v>
      </c>
      <c r="B315" s="54" t="s">
        <v>461</v>
      </c>
      <c r="C315" s="31">
        <v>4301135375</v>
      </c>
      <c r="D315" s="352">
        <v>4640242181486</v>
      </c>
      <c r="E315" s="353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56"/>
      <c r="R315" s="356"/>
      <c r="S315" s="356"/>
      <c r="T315" s="357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customHeight="1" x14ac:dyDescent="0.25">
      <c r="A316" s="54" t="s">
        <v>462</v>
      </c>
      <c r="B316" s="54" t="s">
        <v>463</v>
      </c>
      <c r="C316" s="31">
        <v>4301135402</v>
      </c>
      <c r="D316" s="352">
        <v>4640242181493</v>
      </c>
      <c r="E316" s="353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561" t="s">
        <v>464</v>
      </c>
      <c r="Q316" s="356"/>
      <c r="R316" s="356"/>
      <c r="S316" s="356"/>
      <c r="T316" s="357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customHeight="1" x14ac:dyDescent="0.25">
      <c r="A317" s="54" t="s">
        <v>465</v>
      </c>
      <c r="B317" s="54" t="s">
        <v>466</v>
      </c>
      <c r="C317" s="31">
        <v>4301135403</v>
      </c>
      <c r="D317" s="352">
        <v>4640242181509</v>
      </c>
      <c r="E317" s="353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40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56"/>
      <c r="R317" s="356"/>
      <c r="S317" s="356"/>
      <c r="T317" s="357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4301135304</v>
      </c>
      <c r="D318" s="352">
        <v>4640242181240</v>
      </c>
      <c r="E318" s="353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56" t="s">
        <v>469</v>
      </c>
      <c r="Q318" s="356"/>
      <c r="R318" s="356"/>
      <c r="S318" s="356"/>
      <c r="T318" s="357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4301135310</v>
      </c>
      <c r="D319" s="352">
        <v>4640242181318</v>
      </c>
      <c r="E319" s="353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371" t="s">
        <v>472</v>
      </c>
      <c r="Q319" s="356"/>
      <c r="R319" s="356"/>
      <c r="S319" s="356"/>
      <c r="T319" s="357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473</v>
      </c>
      <c r="B320" s="54" t="s">
        <v>474</v>
      </c>
      <c r="C320" s="31">
        <v>4301135306</v>
      </c>
      <c r="D320" s="352">
        <v>4640242181578</v>
      </c>
      <c r="E320" s="353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47" t="s">
        <v>475</v>
      </c>
      <c r="Q320" s="356"/>
      <c r="R320" s="356"/>
      <c r="S320" s="356"/>
      <c r="T320" s="357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476</v>
      </c>
      <c r="B321" s="54" t="s">
        <v>477</v>
      </c>
      <c r="C321" s="31">
        <v>4301135305</v>
      </c>
      <c r="D321" s="352">
        <v>4640242181394</v>
      </c>
      <c r="E321" s="353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62" t="s">
        <v>478</v>
      </c>
      <c r="Q321" s="356"/>
      <c r="R321" s="356"/>
      <c r="S321" s="356"/>
      <c r="T321" s="357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customHeight="1" x14ac:dyDescent="0.25">
      <c r="A322" s="54" t="s">
        <v>479</v>
      </c>
      <c r="B322" s="54" t="s">
        <v>480</v>
      </c>
      <c r="C322" s="31">
        <v>4301135309</v>
      </c>
      <c r="D322" s="352">
        <v>4640242181332</v>
      </c>
      <c r="E322" s="353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70" t="s">
        <v>481</v>
      </c>
      <c r="Q322" s="356"/>
      <c r="R322" s="356"/>
      <c r="S322" s="356"/>
      <c r="T322" s="357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customHeight="1" x14ac:dyDescent="0.25">
      <c r="A323" s="54" t="s">
        <v>482</v>
      </c>
      <c r="B323" s="54" t="s">
        <v>483</v>
      </c>
      <c r="C323" s="31">
        <v>4301135308</v>
      </c>
      <c r="D323" s="352">
        <v>4640242181349</v>
      </c>
      <c r="E323" s="353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422" t="s">
        <v>484</v>
      </c>
      <c r="Q323" s="356"/>
      <c r="R323" s="356"/>
      <c r="S323" s="356"/>
      <c r="T323" s="357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customHeight="1" x14ac:dyDescent="0.25">
      <c r="A324" s="54" t="s">
        <v>485</v>
      </c>
      <c r="B324" s="54" t="s">
        <v>486</v>
      </c>
      <c r="C324" s="31">
        <v>4301135307</v>
      </c>
      <c r="D324" s="352">
        <v>4640242181370</v>
      </c>
      <c r="E324" s="353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73" t="s">
        <v>487</v>
      </c>
      <c r="Q324" s="356"/>
      <c r="R324" s="356"/>
      <c r="S324" s="356"/>
      <c r="T324" s="357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customHeight="1" x14ac:dyDescent="0.25">
      <c r="A325" s="54" t="s">
        <v>489</v>
      </c>
      <c r="B325" s="54" t="s">
        <v>490</v>
      </c>
      <c r="C325" s="31">
        <v>4301135318</v>
      </c>
      <c r="D325" s="352">
        <v>4607111037480</v>
      </c>
      <c r="E325" s="353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67" t="s">
        <v>491</v>
      </c>
      <c r="Q325" s="356"/>
      <c r="R325" s="356"/>
      <c r="S325" s="356"/>
      <c r="T325" s="357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customHeight="1" x14ac:dyDescent="0.25">
      <c r="A326" s="54" t="s">
        <v>493</v>
      </c>
      <c r="B326" s="54" t="s">
        <v>494</v>
      </c>
      <c r="C326" s="31">
        <v>4301135319</v>
      </c>
      <c r="D326" s="352">
        <v>4607111037473</v>
      </c>
      <c r="E326" s="353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551" t="s">
        <v>495</v>
      </c>
      <c r="Q326" s="356"/>
      <c r="R326" s="356"/>
      <c r="S326" s="356"/>
      <c r="T326" s="357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customHeight="1" x14ac:dyDescent="0.25">
      <c r="A327" s="54" t="s">
        <v>497</v>
      </c>
      <c r="B327" s="54" t="s">
        <v>498</v>
      </c>
      <c r="C327" s="31">
        <v>4301135198</v>
      </c>
      <c r="D327" s="352">
        <v>4640242180663</v>
      </c>
      <c r="E327" s="353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501" t="s">
        <v>499</v>
      </c>
      <c r="Q327" s="356"/>
      <c r="R327" s="356"/>
      <c r="S327" s="356"/>
      <c r="T327" s="357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customHeight="1" x14ac:dyDescent="0.25">
      <c r="A328" s="54" t="s">
        <v>501</v>
      </c>
      <c r="B328" s="54" t="s">
        <v>502</v>
      </c>
      <c r="C328" s="31">
        <v>4301135723</v>
      </c>
      <c r="D328" s="352">
        <v>4640242181783</v>
      </c>
      <c r="E328" s="353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557" t="s">
        <v>503</v>
      </c>
      <c r="Q328" s="356"/>
      <c r="R328" s="356"/>
      <c r="S328" s="356"/>
      <c r="T328" s="357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x14ac:dyDescent="0.2">
      <c r="A329" s="349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1"/>
      <c r="P329" s="354" t="s">
        <v>72</v>
      </c>
      <c r="Q329" s="347"/>
      <c r="R329" s="347"/>
      <c r="S329" s="347"/>
      <c r="T329" s="347"/>
      <c r="U329" s="347"/>
      <c r="V329" s="348"/>
      <c r="W329" s="37" t="s">
        <v>69</v>
      </c>
      <c r="X329" s="344">
        <f>IFERROR(SUM(X308:X328),"0")</f>
        <v>0</v>
      </c>
      <c r="Y329" s="344">
        <f>IFERROR(SUM(Y308:Y328),"0")</f>
        <v>0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345"/>
      <c r="AB329" s="345"/>
      <c r="AC329" s="345"/>
    </row>
    <row r="330" spans="1:68" x14ac:dyDescent="0.2">
      <c r="A330" s="35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1"/>
      <c r="P330" s="354" t="s">
        <v>72</v>
      </c>
      <c r="Q330" s="347"/>
      <c r="R330" s="347"/>
      <c r="S330" s="347"/>
      <c r="T330" s="347"/>
      <c r="U330" s="347"/>
      <c r="V330" s="348"/>
      <c r="W330" s="37" t="s">
        <v>73</v>
      </c>
      <c r="X330" s="344">
        <f>IFERROR(SUMPRODUCT(X308:X328*H308:H328),"0")</f>
        <v>0</v>
      </c>
      <c r="Y330" s="344">
        <f>IFERROR(SUMPRODUCT(Y308:Y328*H308:H328),"0")</f>
        <v>0</v>
      </c>
      <c r="Z330" s="37"/>
      <c r="AA330" s="345"/>
      <c r="AB330" s="345"/>
      <c r="AC330" s="345"/>
    </row>
    <row r="331" spans="1:68" ht="16.5" customHeight="1" x14ac:dyDescent="0.25">
      <c r="A331" s="372" t="s">
        <v>505</v>
      </c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  <c r="AA331" s="337"/>
      <c r="AB331" s="337"/>
      <c r="AC331" s="337"/>
    </row>
    <row r="332" spans="1:68" ht="14.25" customHeight="1" x14ac:dyDescent="0.25">
      <c r="A332" s="362" t="s">
        <v>145</v>
      </c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  <c r="AA332" s="338"/>
      <c r="AB332" s="338"/>
      <c r="AC332" s="338"/>
    </row>
    <row r="333" spans="1:68" ht="27" customHeight="1" x14ac:dyDescent="0.25">
      <c r="A333" s="54" t="s">
        <v>506</v>
      </c>
      <c r="B333" s="54" t="s">
        <v>507</v>
      </c>
      <c r="C333" s="31">
        <v>4301135268</v>
      </c>
      <c r="D333" s="352">
        <v>4640242181134</v>
      </c>
      <c r="E333" s="353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58" t="s">
        <v>508</v>
      </c>
      <c r="Q333" s="356"/>
      <c r="R333" s="356"/>
      <c r="S333" s="356"/>
      <c r="T333" s="357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x14ac:dyDescent="0.2">
      <c r="A334" s="349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1"/>
      <c r="P334" s="354" t="s">
        <v>72</v>
      </c>
      <c r="Q334" s="347"/>
      <c r="R334" s="347"/>
      <c r="S334" s="347"/>
      <c r="T334" s="347"/>
      <c r="U334" s="347"/>
      <c r="V334" s="348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x14ac:dyDescent="0.2">
      <c r="A335" s="350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1"/>
      <c r="P335" s="354" t="s">
        <v>72</v>
      </c>
      <c r="Q335" s="347"/>
      <c r="R335" s="347"/>
      <c r="S335" s="347"/>
      <c r="T335" s="347"/>
      <c r="U335" s="347"/>
      <c r="V335" s="348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547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476"/>
      <c r="P336" s="423" t="s">
        <v>510</v>
      </c>
      <c r="Q336" s="424"/>
      <c r="R336" s="424"/>
      <c r="S336" s="424"/>
      <c r="T336" s="424"/>
      <c r="U336" s="424"/>
      <c r="V336" s="377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11146.2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11146.2</v>
      </c>
      <c r="Z336" s="37"/>
      <c r="AA336" s="345"/>
      <c r="AB336" s="345"/>
      <c r="AC336" s="345"/>
    </row>
    <row r="337" spans="1:38" x14ac:dyDescent="0.2">
      <c r="A337" s="350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476"/>
      <c r="P337" s="423" t="s">
        <v>511</v>
      </c>
      <c r="Q337" s="424"/>
      <c r="R337" s="424"/>
      <c r="S337" s="424"/>
      <c r="T337" s="424"/>
      <c r="U337" s="424"/>
      <c r="V337" s="377"/>
      <c r="W337" s="37" t="s">
        <v>73</v>
      </c>
      <c r="X337" s="344">
        <f>IFERROR(SUM(BM22:BM333),"0")</f>
        <v>12462.675600000002</v>
      </c>
      <c r="Y337" s="344">
        <f>IFERROR(SUM(BN22:BN333),"0")</f>
        <v>12462.675600000002</v>
      </c>
      <c r="Z337" s="37"/>
      <c r="AA337" s="345"/>
      <c r="AB337" s="345"/>
      <c r="AC337" s="345"/>
    </row>
    <row r="338" spans="1:38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476"/>
      <c r="P338" s="423" t="s">
        <v>512</v>
      </c>
      <c r="Q338" s="424"/>
      <c r="R338" s="424"/>
      <c r="S338" s="424"/>
      <c r="T338" s="424"/>
      <c r="U338" s="424"/>
      <c r="V338" s="377"/>
      <c r="W338" s="37" t="s">
        <v>513</v>
      </c>
      <c r="X338" s="38">
        <f>ROUNDUP(SUM(BO22:BO333),0)</f>
        <v>33</v>
      </c>
      <c r="Y338" s="38">
        <f>ROUNDUP(SUM(BP22:BP333),0)</f>
        <v>33</v>
      </c>
      <c r="Z338" s="37"/>
      <c r="AA338" s="345"/>
      <c r="AB338" s="345"/>
      <c r="AC338" s="345"/>
    </row>
    <row r="339" spans="1:38" x14ac:dyDescent="0.2">
      <c r="A339" s="350"/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476"/>
      <c r="P339" s="423" t="s">
        <v>514</v>
      </c>
      <c r="Q339" s="424"/>
      <c r="R339" s="424"/>
      <c r="S339" s="424"/>
      <c r="T339" s="424"/>
      <c r="U339" s="424"/>
      <c r="V339" s="377"/>
      <c r="W339" s="37" t="s">
        <v>73</v>
      </c>
      <c r="X339" s="344">
        <f>GrossWeightTotal+PalletQtyTotal*25</f>
        <v>13287.675600000002</v>
      </c>
      <c r="Y339" s="344">
        <f>GrossWeightTotalR+PalletQtyTotalR*25</f>
        <v>13287.675600000002</v>
      </c>
      <c r="Z339" s="37"/>
      <c r="AA339" s="345"/>
      <c r="AB339" s="345"/>
      <c r="AC339" s="345"/>
    </row>
    <row r="340" spans="1:38" x14ac:dyDescent="0.2">
      <c r="A340" s="350"/>
      <c r="B340" s="350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476"/>
      <c r="P340" s="423" t="s">
        <v>515</v>
      </c>
      <c r="Q340" s="424"/>
      <c r="R340" s="424"/>
      <c r="S340" s="424"/>
      <c r="T340" s="424"/>
      <c r="U340" s="424"/>
      <c r="V340" s="377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2692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2692</v>
      </c>
      <c r="Z340" s="37"/>
      <c r="AA340" s="345"/>
      <c r="AB340" s="345"/>
      <c r="AC340" s="345"/>
    </row>
    <row r="341" spans="1:38" ht="14.25" customHeight="1" x14ac:dyDescent="0.2">
      <c r="A341" s="350"/>
      <c r="B341" s="350"/>
      <c r="C341" s="35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476"/>
      <c r="P341" s="423" t="s">
        <v>516</v>
      </c>
      <c r="Q341" s="424"/>
      <c r="R341" s="424"/>
      <c r="S341" s="424"/>
      <c r="T341" s="424"/>
      <c r="U341" s="424"/>
      <c r="V341" s="377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41.074819999999995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59" t="s">
        <v>74</v>
      </c>
      <c r="D343" s="536"/>
      <c r="E343" s="536"/>
      <c r="F343" s="536"/>
      <c r="G343" s="536"/>
      <c r="H343" s="536"/>
      <c r="I343" s="536"/>
      <c r="J343" s="536"/>
      <c r="K343" s="536"/>
      <c r="L343" s="536"/>
      <c r="M343" s="536"/>
      <c r="N343" s="536"/>
      <c r="O343" s="536"/>
      <c r="P343" s="536"/>
      <c r="Q343" s="536"/>
      <c r="R343" s="536"/>
      <c r="S343" s="536"/>
      <c r="T343" s="421"/>
      <c r="U343" s="359" t="s">
        <v>258</v>
      </c>
      <c r="V343" s="421"/>
      <c r="W343" s="359" t="s">
        <v>284</v>
      </c>
      <c r="X343" s="421"/>
      <c r="Y343" s="359" t="s">
        <v>307</v>
      </c>
      <c r="Z343" s="536"/>
      <c r="AA343" s="536"/>
      <c r="AB343" s="536"/>
      <c r="AC343" s="536"/>
      <c r="AD343" s="536"/>
      <c r="AE343" s="536"/>
      <c r="AF343" s="421"/>
      <c r="AG343" s="339" t="s">
        <v>386</v>
      </c>
      <c r="AH343" s="359" t="s">
        <v>391</v>
      </c>
      <c r="AI343" s="421"/>
      <c r="AJ343" s="339" t="s">
        <v>401</v>
      </c>
      <c r="AK343" s="359" t="s">
        <v>259</v>
      </c>
      <c r="AL343" s="421"/>
    </row>
    <row r="344" spans="1:38" ht="14.25" customHeight="1" thickTop="1" x14ac:dyDescent="0.2">
      <c r="A344" s="404" t="s">
        <v>519</v>
      </c>
      <c r="B344" s="359" t="s">
        <v>62</v>
      </c>
      <c r="C344" s="359" t="s">
        <v>75</v>
      </c>
      <c r="D344" s="359" t="s">
        <v>92</v>
      </c>
      <c r="E344" s="359" t="s">
        <v>105</v>
      </c>
      <c r="F344" s="359" t="s">
        <v>126</v>
      </c>
      <c r="G344" s="359" t="s">
        <v>160</v>
      </c>
      <c r="H344" s="359" t="s">
        <v>167</v>
      </c>
      <c r="I344" s="359" t="s">
        <v>172</v>
      </c>
      <c r="J344" s="359" t="s">
        <v>181</v>
      </c>
      <c r="K344" s="359" t="s">
        <v>198</v>
      </c>
      <c r="L344" s="359" t="s">
        <v>208</v>
      </c>
      <c r="M344" s="359" t="s">
        <v>219</v>
      </c>
      <c r="N344" s="340"/>
      <c r="O344" s="359" t="s">
        <v>225</v>
      </c>
      <c r="P344" s="359" t="s">
        <v>232</v>
      </c>
      <c r="Q344" s="359" t="s">
        <v>238</v>
      </c>
      <c r="R344" s="359" t="s">
        <v>243</v>
      </c>
      <c r="S344" s="359" t="s">
        <v>246</v>
      </c>
      <c r="T344" s="359" t="s">
        <v>254</v>
      </c>
      <c r="U344" s="359" t="s">
        <v>259</v>
      </c>
      <c r="V344" s="359" t="s">
        <v>263</v>
      </c>
      <c r="W344" s="359" t="s">
        <v>285</v>
      </c>
      <c r="X344" s="359" t="s">
        <v>303</v>
      </c>
      <c r="Y344" s="359" t="s">
        <v>308</v>
      </c>
      <c r="Z344" s="359" t="s">
        <v>320</v>
      </c>
      <c r="AA344" s="359" t="s">
        <v>330</v>
      </c>
      <c r="AB344" s="359" t="s">
        <v>345</v>
      </c>
      <c r="AC344" s="359" t="s">
        <v>356</v>
      </c>
      <c r="AD344" s="359" t="s">
        <v>360</v>
      </c>
      <c r="AE344" s="359" t="s">
        <v>376</v>
      </c>
      <c r="AF344" s="359" t="s">
        <v>380</v>
      </c>
      <c r="AG344" s="359" t="s">
        <v>387</v>
      </c>
      <c r="AH344" s="359" t="s">
        <v>392</v>
      </c>
      <c r="AI344" s="359" t="s">
        <v>398</v>
      </c>
      <c r="AJ344" s="359" t="s">
        <v>402</v>
      </c>
      <c r="AK344" s="359" t="s">
        <v>259</v>
      </c>
      <c r="AL344" s="359" t="s">
        <v>505</v>
      </c>
    </row>
    <row r="345" spans="1:38" ht="13.5" customHeight="1" thickBot="1" x14ac:dyDescent="0.25">
      <c r="A345" s="405"/>
      <c r="B345" s="360"/>
      <c r="C345" s="360"/>
      <c r="D345" s="360"/>
      <c r="E345" s="360"/>
      <c r="F345" s="360"/>
      <c r="G345" s="360"/>
      <c r="H345" s="360"/>
      <c r="I345" s="360"/>
      <c r="J345" s="360"/>
      <c r="K345" s="360"/>
      <c r="L345" s="360"/>
      <c r="M345" s="360"/>
      <c r="N345" s="340"/>
      <c r="O345" s="360"/>
      <c r="P345" s="360"/>
      <c r="Q345" s="360"/>
      <c r="R345" s="360"/>
      <c r="S345" s="360"/>
      <c r="T345" s="360"/>
      <c r="U345" s="360"/>
      <c r="V345" s="360"/>
      <c r="W345" s="360"/>
      <c r="X345" s="360"/>
      <c r="Y345" s="360"/>
      <c r="Z345" s="360"/>
      <c r="AA345" s="360"/>
      <c r="AB345" s="360"/>
      <c r="AC345" s="360"/>
      <c r="AD345" s="360"/>
      <c r="AE345" s="360"/>
      <c r="AF345" s="360"/>
      <c r="AG345" s="360"/>
      <c r="AH345" s="360"/>
      <c r="AI345" s="360"/>
      <c r="AJ345" s="360"/>
      <c r="AK345" s="360"/>
      <c r="AL345" s="360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525</v>
      </c>
      <c r="D346" s="46">
        <f>IFERROR(X36*H36,"0")+IFERROR(X37*H37,"0")+IFERROR(X38*H38,"0")</f>
        <v>0</v>
      </c>
      <c r="E346" s="46">
        <f>IFERROR(X43*H43,"0")+IFERROR(X44*H44,"0")+IFERROR(X45*H45,"0")+IFERROR(X46*H46,"0")+IFERROR(X47*H47,"0")+IFERROR(X48*H48,"0")+IFERROR(X49*H49,"0")+IFERROR(X50*H50,"0")+IFERROR(X51*H51,"0")</f>
        <v>4233.6000000000004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0</v>
      </c>
      <c r="H346" s="46">
        <f>IFERROR(X85*H85,"0")</f>
        <v>0</v>
      </c>
      <c r="I346" s="46">
        <f>IFERROR(X90*H90,"0")+IFERROR(X91*H91,"0")</f>
        <v>1512</v>
      </c>
      <c r="J346" s="46">
        <f>IFERROR(X96*H96,"0")+IFERROR(X97*H97,"0")+IFERROR(X98*H98,"0")+IFERROR(X99*H99,"0")+IFERROR(X100*H100,"0")+IFERROR(X101*H101,"0")</f>
        <v>1083.6000000000001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1814.4</v>
      </c>
      <c r="M346" s="46">
        <f>IFERROR(X122*H122,"0")+IFERROR(X123*H123,"0")</f>
        <v>840</v>
      </c>
      <c r="N346" s="340"/>
      <c r="O346" s="46">
        <f>IFERROR(X128*H128,"0")+IFERROR(X129*H129,"0")</f>
        <v>420</v>
      </c>
      <c r="P346" s="46">
        <f>IFERROR(X134*H134,"0")+IFERROR(X135*H135,"0")</f>
        <v>252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230.4</v>
      </c>
      <c r="T346" s="46">
        <f>IFERROR(X156*H156,"0")</f>
        <v>235.2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0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6048</v>
      </c>
      <c r="B349" s="60">
        <f>SUMPRODUCT(--(BB:BB="ПГП"),--(W:W="кор"),H:H,Y:Y)+SUMPRODUCT(--(BB:BB="ПГП"),--(W:W="кг"),Y:Y)</f>
        <v>5098.2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1"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A191:Z191"/>
    <mergeCell ref="A178:Z178"/>
    <mergeCell ref="D170:E170"/>
    <mergeCell ref="P72:T72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2025-03-19T07:07:24Z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