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46A185-B214-4C7B-8A50-A6CF3DADE4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W172" i="1"/>
  <c r="W171" i="1"/>
  <c r="BN170" i="1"/>
  <c r="BL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09" i="1" l="1"/>
  <c r="BM209" i="1"/>
  <c r="Y209" i="1"/>
  <c r="BO240" i="1"/>
  <c r="BM240" i="1"/>
  <c r="Y240" i="1"/>
  <c r="BO262" i="1"/>
  <c r="BM262" i="1"/>
  <c r="Y262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Y22" i="1"/>
  <c r="BM22" i="1"/>
  <c r="X34" i="1"/>
  <c r="Y52" i="1"/>
  <c r="BM52" i="1"/>
  <c r="Y67" i="1"/>
  <c r="BM67" i="1"/>
  <c r="Y75" i="1"/>
  <c r="BM75" i="1"/>
  <c r="Y83" i="1"/>
  <c r="BM83" i="1"/>
  <c r="Y97" i="1"/>
  <c r="BM97" i="1"/>
  <c r="Y111" i="1"/>
  <c r="BM111" i="1"/>
  <c r="Y119" i="1"/>
  <c r="BM119" i="1"/>
  <c r="X131" i="1"/>
  <c r="Y129" i="1"/>
  <c r="BM129" i="1"/>
  <c r="Y144" i="1"/>
  <c r="BM144" i="1"/>
  <c r="Y157" i="1"/>
  <c r="BM157" i="1"/>
  <c r="Y174" i="1"/>
  <c r="BM174" i="1"/>
  <c r="Y192" i="1"/>
  <c r="BM192" i="1"/>
  <c r="Y205" i="1"/>
  <c r="BM205" i="1"/>
  <c r="BO208" i="1"/>
  <c r="BM208" i="1"/>
  <c r="Y208" i="1"/>
  <c r="BO224" i="1"/>
  <c r="BM224" i="1"/>
  <c r="Y224" i="1"/>
  <c r="BO248" i="1"/>
  <c r="BM248" i="1"/>
  <c r="Y248" i="1"/>
  <c r="BO270" i="1"/>
  <c r="BM270" i="1"/>
  <c r="Y270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W549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3" i="1"/>
  <c r="Y99" i="1"/>
  <c r="BM99" i="1"/>
  <c r="BO155" i="1"/>
  <c r="BM155" i="1"/>
  <c r="Y155" i="1"/>
  <c r="BO170" i="1"/>
  <c r="BM170" i="1"/>
  <c r="Y170" i="1"/>
  <c r="BO184" i="1"/>
  <c r="BM184" i="1"/>
  <c r="Y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258" i="1"/>
  <c r="BM258" i="1"/>
  <c r="Y258" i="1"/>
  <c r="BO268" i="1"/>
  <c r="BM268" i="1"/>
  <c r="Y268" i="1"/>
  <c r="BO286" i="1"/>
  <c r="BM286" i="1"/>
  <c r="Y286" i="1"/>
  <c r="BO297" i="1"/>
  <c r="BM297" i="1"/>
  <c r="Y297" i="1"/>
  <c r="Y101" i="1"/>
  <c r="BM101" i="1"/>
  <c r="X121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BO151" i="1"/>
  <c r="BM151" i="1"/>
  <c r="Y151" i="1"/>
  <c r="BO159" i="1"/>
  <c r="BM159" i="1"/>
  <c r="Y159" i="1"/>
  <c r="BO176" i="1"/>
  <c r="BM176" i="1"/>
  <c r="Y176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X278" i="1"/>
  <c r="BO274" i="1"/>
  <c r="BM274" i="1"/>
  <c r="Y274" i="1"/>
  <c r="O555" i="1"/>
  <c r="BO293" i="1"/>
  <c r="BM293" i="1"/>
  <c r="Y293" i="1"/>
  <c r="BO303" i="1"/>
  <c r="BM303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166" i="1"/>
  <c r="X178" i="1"/>
  <c r="X201" i="1"/>
  <c r="X211" i="1"/>
  <c r="X26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F9" i="1"/>
  <c r="J9" i="1"/>
  <c r="F10" i="1"/>
  <c r="X43" i="1"/>
  <c r="X53" i="1"/>
  <c r="X94" i="1"/>
  <c r="X104" i="1"/>
  <c r="X139" i="1"/>
  <c r="X147" i="1"/>
  <c r="X160" i="1"/>
  <c r="X167" i="1"/>
  <c r="X171" i="1"/>
  <c r="X179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I555" i="1"/>
  <c r="X25" i="1"/>
  <c r="X35" i="1"/>
  <c r="X39" i="1"/>
  <c r="X47" i="1"/>
  <c r="X61" i="1"/>
  <c r="X86" i="1"/>
  <c r="X120" i="1"/>
  <c r="X130" i="1"/>
  <c r="H9" i="1"/>
  <c r="B555" i="1"/>
  <c r="W547" i="1"/>
  <c r="W548" i="1" s="1"/>
  <c r="Y23" i="1"/>
  <c r="Y24" i="1" s="1"/>
  <c r="BM23" i="1"/>
  <c r="X24" i="1"/>
  <c r="W54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2" i="1"/>
  <c r="Y263" i="1"/>
  <c r="BM263" i="1"/>
  <c r="Y265" i="1"/>
  <c r="BM265" i="1"/>
  <c r="Y267" i="1"/>
  <c r="X271" i="1"/>
  <c r="BO275" i="1"/>
  <c r="BM275" i="1"/>
  <c r="Y275" i="1"/>
  <c r="Y277" i="1" s="1"/>
  <c r="BO281" i="1"/>
  <c r="BM281" i="1"/>
  <c r="Y281" i="1"/>
  <c r="X290" i="1"/>
  <c r="X289" i="1"/>
  <c r="BO294" i="1"/>
  <c r="BM294" i="1"/>
  <c r="Y294" i="1"/>
  <c r="BO298" i="1"/>
  <c r="BM298" i="1"/>
  <c r="Y298" i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X369" i="1"/>
  <c r="BO374" i="1"/>
  <c r="BM374" i="1"/>
  <c r="Y374" i="1"/>
  <c r="X387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493" i="1"/>
  <c r="Y300" i="1"/>
  <c r="Y201" i="1"/>
  <c r="Y147" i="1"/>
  <c r="Y120" i="1"/>
  <c r="Y305" i="1"/>
  <c r="Y536" i="1"/>
  <c r="Y435" i="1"/>
  <c r="Y338" i="1"/>
  <c r="Y271" i="1"/>
  <c r="Y235" i="1"/>
  <c r="Y220" i="1"/>
  <c r="Y130" i="1"/>
  <c r="Y93" i="1"/>
  <c r="X547" i="1"/>
  <c r="Y364" i="1"/>
  <c r="Y178" i="1"/>
  <c r="Y160" i="1"/>
  <c r="Y139" i="1"/>
  <c r="Y86" i="1"/>
  <c r="X546" i="1"/>
  <c r="X548" i="1" s="1"/>
  <c r="Y487" i="1"/>
  <c r="Y473" i="1"/>
  <c r="Y451" i="1"/>
  <c r="Y259" i="1"/>
  <c r="Y252" i="1"/>
  <c r="Y210" i="1"/>
  <c r="Y103" i="1"/>
  <c r="Y34" i="1"/>
  <c r="X549" i="1"/>
  <c r="Y409" i="1"/>
  <c r="Y403" i="1"/>
  <c r="Y283" i="1"/>
  <c r="X545" i="1"/>
  <c r="Y511" i="1"/>
  <c r="Y376" i="1"/>
  <c r="Y351" i="1"/>
  <c r="Y316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<sst xmlns="http://schemas.openxmlformats.org/spreadsheetml/2006/main" count="2380" uniqueCount="790">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</sst>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256" sqref="AA25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45442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Четверг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0.83333333333333337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150</v>
      </c>
      <c r="X256" s="381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64"/>
      <c r="BB256" s="215" t="s">
        <v>1</v>
      </c>
      <c r="BL256" s="64">
        <f>IFERROR(W256*I256/H256,"0")</f>
        <v>159.28571428571428</v>
      </c>
      <c r="BM256" s="64">
        <f>IFERROR(X256*I256/H256,"0")</f>
        <v>160.56</v>
      </c>
      <c r="BN256" s="64">
        <f>IFERROR(1/J256*(W256/H256),"0")</f>
        <v>0.22893772893772893</v>
      </c>
      <c r="BO256" s="64">
        <f>IFERROR(1/J256*(X256/H256),"0")</f>
        <v>0.23076923076923075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35.714285714285715</v>
      </c>
      <c r="X259" s="382">
        <f>IFERROR(X255/H255,"0")+IFERROR(X256/H256,"0")+IFERROR(X257/H257,"0")+IFERROR(X258/H258,"0")</f>
        <v>36</v>
      </c>
      <c r="Y259" s="382">
        <f>IFERROR(IF(Y255="",0,Y255),"0")+IFERROR(IF(Y256="",0,Y256),"0")+IFERROR(IF(Y257="",0,Y257),"0")+IFERROR(IF(Y258="",0,Y258),"0")</f>
        <v>0.27107999999999999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150</v>
      </c>
      <c r="X260" s="382">
        <f>IFERROR(SUM(X255:X258),"0")</f>
        <v>151.20000000000002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280</v>
      </c>
      <c r="X274" s="381">
        <f>IFERROR(IF(W274="",0,CEILING((W274/$H274),1)*$H274),"")</f>
        <v>285.60000000000002</v>
      </c>
      <c r="Y274" s="36">
        <f>IFERROR(IF(X274=0,"",ROUNDUP(X274/H274,0)*0.02175),"")</f>
        <v>0.73949999999999994</v>
      </c>
      <c r="Z274" s="56"/>
      <c r="AA274" s="57"/>
      <c r="AE274" s="64"/>
      <c r="BB274" s="227" t="s">
        <v>1</v>
      </c>
      <c r="BL274" s="64">
        <f>IFERROR(W274*I274/H274,"0")</f>
        <v>298.8</v>
      </c>
      <c r="BM274" s="64">
        <f>IFERROR(X274*I274/H274,"0")</f>
        <v>304.77600000000001</v>
      </c>
      <c r="BN274" s="64">
        <f>IFERROR(1/J274*(W274/H274),"0")</f>
        <v>0.59523809523809512</v>
      </c>
      <c r="BO274" s="64">
        <f>IFERROR(1/J274*(X274/H274),"0")</f>
        <v>0.6071428571428571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33.333333333333329</v>
      </c>
      <c r="X277" s="382">
        <f>IFERROR(X274/H274,"0")+IFERROR(X275/H275,"0")+IFERROR(X276/H276,"0")</f>
        <v>34</v>
      </c>
      <c r="Y277" s="382">
        <f>IFERROR(IF(Y274="",0,Y274),"0")+IFERROR(IF(Y275="",0,Y275),"0")+IFERROR(IF(Y276="",0,Y276),"0")</f>
        <v>0.73949999999999994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280</v>
      </c>
      <c r="X278" s="382">
        <f>IFERROR(SUM(X274:X276),"0")</f>
        <v>285.60000000000002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10000</v>
      </c>
      <c r="X330" s="381">
        <f t="shared" si="71"/>
        <v>10005</v>
      </c>
      <c r="Y330" s="36">
        <f>IFERROR(IF(X330=0,"",ROUNDUP(X330/H330,0)*0.02175),"")</f>
        <v>14.507249999999999</v>
      </c>
      <c r="Z330" s="56"/>
      <c r="AA330" s="57"/>
      <c r="AE330" s="64"/>
      <c r="BB330" s="252" t="s">
        <v>1</v>
      </c>
      <c r="BL330" s="64">
        <f t="shared" si="72"/>
        <v>10320</v>
      </c>
      <c r="BM330" s="64">
        <f t="shared" si="73"/>
        <v>10325.16</v>
      </c>
      <c r="BN330" s="64">
        <f t="shared" si="74"/>
        <v>13.888888888888888</v>
      </c>
      <c r="BO330" s="64">
        <f t="shared" si="75"/>
        <v>13.895833333333332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5000</v>
      </c>
      <c r="X331" s="381">
        <f t="shared" si="71"/>
        <v>5010</v>
      </c>
      <c r="Y331" s="36">
        <f>IFERROR(IF(X331=0,"",ROUNDUP(X331/H331,0)*0.02175),"")</f>
        <v>7.2644999999999991</v>
      </c>
      <c r="Z331" s="56"/>
      <c r="AA331" s="57"/>
      <c r="AE331" s="64"/>
      <c r="BB331" s="253" t="s">
        <v>1</v>
      </c>
      <c r="BL331" s="64">
        <f t="shared" si="72"/>
        <v>5160</v>
      </c>
      <c r="BM331" s="64">
        <f t="shared" si="73"/>
        <v>5170.3200000000006</v>
      </c>
      <c r="BN331" s="64">
        <f t="shared" si="74"/>
        <v>6.9444444444444438</v>
      </c>
      <c r="BO331" s="64">
        <f t="shared" si="75"/>
        <v>6.958333333333333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1000</v>
      </c>
      <c r="X338" s="382">
        <f>IFERROR(X329/H329,"0")+IFERROR(X330/H330,"0")+IFERROR(X331/H331,"0")+IFERROR(X332/H332,"0")+IFERROR(X333/H333,"0")+IFERROR(X334/H334,"0")+IFERROR(X335/H335,"0")+IFERROR(X336/H336,"0")+IFERROR(X337/H337,"0")</f>
        <v>1001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21.771749999999997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15000</v>
      </c>
      <c r="X339" s="382">
        <f>IFERROR(SUM(X329:X337),"0")</f>
        <v>15015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1500</v>
      </c>
      <c r="X341" s="381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60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100</v>
      </c>
      <c r="X345" s="382">
        <f>IFERROR(X341/H341,"0")+IFERROR(X342/H342,"0")+IFERROR(X343/H343,"0")+IFERROR(X344/H344,"0")</f>
        <v>100</v>
      </c>
      <c r="Y345" s="382">
        <f>IFERROR(IF(Y341="",0,Y341),"0")+IFERROR(IF(Y342="",0,Y342),"0")+IFERROR(IF(Y343="",0,Y343),"0")+IFERROR(IF(Y344="",0,Y344),"0")</f>
        <v>2.1749999999999998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1500</v>
      </c>
      <c r="X346" s="382">
        <f>IFERROR(SUM(X341:X344),"0")</f>
        <v>1500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80</v>
      </c>
      <c r="X367" s="381">
        <f>IFERROR(IF(W367="",0,CEILING((W367/$H367),1)*$H367),"")</f>
        <v>83.22</v>
      </c>
      <c r="Y367" s="36">
        <f>IFERROR(IF(X367=0,"",ROUNDUP(X367/H367,0)*0.00753),"")</f>
        <v>0.14307</v>
      </c>
      <c r="Z367" s="56"/>
      <c r="AA367" s="57"/>
      <c r="AE367" s="64"/>
      <c r="BB367" s="273" t="s">
        <v>1</v>
      </c>
      <c r="BL367" s="64">
        <f>IFERROR(W367*I367/H367,"0")</f>
        <v>83.652968036529671</v>
      </c>
      <c r="BM367" s="64">
        <f>IFERROR(X367*I367/H367,"0")</f>
        <v>87.02000000000001</v>
      </c>
      <c r="BN367" s="64">
        <f>IFERROR(1/J367*(W367/H367),"0")</f>
        <v>0.11708230886313079</v>
      </c>
      <c r="BO367" s="64">
        <f>IFERROR(1/J367*(X367/H367),"0")</f>
        <v>0.12179487179487179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18.264840182648403</v>
      </c>
      <c r="X369" s="382">
        <f>IFERROR(X367/H367,"0")+IFERROR(X368/H368,"0")</f>
        <v>19</v>
      </c>
      <c r="Y369" s="382">
        <f>IFERROR(IF(Y367="",0,Y367),"0")+IFERROR(IF(Y368="",0,Y368),"0")</f>
        <v>0.14307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80</v>
      </c>
      <c r="X370" s="382">
        <f>IFERROR(SUM(X367:X368),"0")</f>
        <v>83.22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250</v>
      </c>
      <c r="X406" s="381">
        <f>IFERROR(IF(W406="",0,CEILING((W406/$H406),1)*$H406),"")</f>
        <v>257.39999999999998</v>
      </c>
      <c r="Y406" s="36">
        <f>IFERROR(IF(X406=0,"",ROUNDUP(X406/H406,0)*0.02175),"")</f>
        <v>0.71775</v>
      </c>
      <c r="Z406" s="56"/>
      <c r="AA406" s="57"/>
      <c r="AE406" s="64"/>
      <c r="BB406" s="295" t="s">
        <v>1</v>
      </c>
      <c r="BL406" s="64">
        <f>IFERROR(W406*I406/H406,"0")</f>
        <v>267.5</v>
      </c>
      <c r="BM406" s="64">
        <f>IFERROR(X406*I406/H406,"0")</f>
        <v>275.41799999999995</v>
      </c>
      <c r="BN406" s="64">
        <f>IFERROR(1/J406*(W406/H406),"0")</f>
        <v>0.57234432234432231</v>
      </c>
      <c r="BO406" s="64">
        <f>IFERROR(1/J406*(X406/H406),"0")</f>
        <v>0.5892857142857143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32.051282051282051</v>
      </c>
      <c r="X409" s="382">
        <f>IFERROR(X406/H406,"0")+IFERROR(X407/H407,"0")+IFERROR(X408/H408,"0")</f>
        <v>33</v>
      </c>
      <c r="Y409" s="382">
        <f>IFERROR(IF(Y406="",0,Y406),"0")+IFERROR(IF(Y407="",0,Y407),"0")+IFERROR(IF(Y408="",0,Y408),"0")</f>
        <v>0.71775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250</v>
      </c>
      <c r="X410" s="382">
        <f>IFERROR(SUM(X406:X408),"0")</f>
        <v>257.39999999999998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idden="1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50</v>
      </c>
      <c r="X524" s="381">
        <f t="shared" si="104"/>
        <v>50.400000000000006</v>
      </c>
      <c r="Y524" s="36">
        <f>IFERROR(IF(X524=0,"",ROUNDUP(X524/H524,0)*0.00753),"")</f>
        <v>9.0359999999999996E-2</v>
      </c>
      <c r="Z524" s="56"/>
      <c r="AA524" s="57"/>
      <c r="AE524" s="64"/>
      <c r="BB524" s="358" t="s">
        <v>1</v>
      </c>
      <c r="BL524" s="64">
        <f t="shared" si="105"/>
        <v>53.095238095238095</v>
      </c>
      <c r="BM524" s="64">
        <f t="shared" si="106"/>
        <v>53.52</v>
      </c>
      <c r="BN524" s="64">
        <f t="shared" si="107"/>
        <v>7.6312576312576319E-2</v>
      </c>
      <c r="BO524" s="64">
        <f t="shared" si="108"/>
        <v>7.6923076923076927E-2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11.904761904761905</v>
      </c>
      <c r="X528" s="382">
        <f>IFERROR(X522/H522,"0")+IFERROR(X523/H523,"0")+IFERROR(X524/H524,"0")+IFERROR(X525/H525,"0")+IFERROR(X526/H526,"0")+IFERROR(X527/H527,"0")</f>
        <v>12</v>
      </c>
      <c r="Y528" s="382">
        <f>IFERROR(IF(Y522="",0,Y522),"0")+IFERROR(IF(Y523="",0,Y523),"0")+IFERROR(IF(Y524="",0,Y524),"0")+IFERROR(IF(Y525="",0,Y525),"0")+IFERROR(IF(Y526="",0,Y526),"0")+IFERROR(IF(Y527="",0,Y527),"0")</f>
        <v>9.0359999999999996E-2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50</v>
      </c>
      <c r="X529" s="382">
        <f>IFERROR(SUM(X522:X527),"0")</f>
        <v>50.400000000000006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1100</v>
      </c>
      <c r="X531" s="381">
        <f>IFERROR(IF(W531="",0,CEILING((W531/$H531),1)*$H531),"")</f>
        <v>1107.5999999999999</v>
      </c>
      <c r="Y531" s="36">
        <f>IFERROR(IF(X531=0,"",ROUNDUP(X531/H531,0)*0.02175),"")</f>
        <v>3.0884999999999998</v>
      </c>
      <c r="Z531" s="56"/>
      <c r="AA531" s="57"/>
      <c r="AE531" s="64"/>
      <c r="BB531" s="362" t="s">
        <v>1</v>
      </c>
      <c r="BL531" s="64">
        <f>IFERROR(W531*I531/H531,"0")</f>
        <v>1179.5384615384617</v>
      </c>
      <c r="BM531" s="64">
        <f>IFERROR(X531*I531/H531,"0")</f>
        <v>1187.6879999999999</v>
      </c>
      <c r="BN531" s="64">
        <f>IFERROR(1/J531*(W531/H531),"0")</f>
        <v>2.5183150183150182</v>
      </c>
      <c r="BO531" s="64">
        <f>IFERROR(1/J531*(X531/H531),"0")</f>
        <v>2.5357142857142856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141.02564102564102</v>
      </c>
      <c r="X536" s="382">
        <f>IFERROR(X531/H531,"0")+IFERROR(X532/H532,"0")+IFERROR(X533/H533,"0")+IFERROR(X534/H534,"0")+IFERROR(X535/H535,"0")</f>
        <v>142</v>
      </c>
      <c r="Y536" s="382">
        <f>IFERROR(IF(Y531="",0,Y531),"0")+IFERROR(IF(Y532="",0,Y532),"0")+IFERROR(IF(Y533="",0,Y533),"0")+IFERROR(IF(Y534="",0,Y534),"0")+IFERROR(IF(Y535="",0,Y535),"0")</f>
        <v>3.0884999999999998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1100</v>
      </c>
      <c r="X537" s="382">
        <f>IFERROR(SUM(X531:X535),"0")</f>
        <v>1107.5999999999999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18410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18450.420000000002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19069.872381955942</v>
      </c>
      <c r="X546" s="382">
        <f>IFERROR(SUM(BM22:BM542),"0")</f>
        <v>19112.462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28</v>
      </c>
      <c r="X547" s="38">
        <f>ROUNDUP(SUM(BO22:BO542),0)</f>
        <v>28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19769.872381955942</v>
      </c>
      <c r="X548" s="382">
        <f>GrossWeightTotalR+PalletQtyTotalR*25</f>
        <v>19812.462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1372.2941442119525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1377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28.99701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436.80000000000007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436.80000000000007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16515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83.22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257.39999999999998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1158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372,29"/>
        <filter val="1 500,00"/>
        <filter val="10 000,00"/>
        <filter val="100,00"/>
        <filter val="11,90"/>
        <filter val="141,03"/>
        <filter val="15 000,00"/>
        <filter val="150,00"/>
        <filter val="18 410,00"/>
        <filter val="18,26"/>
        <filter val="19 069,87"/>
        <filter val="19 769,87"/>
        <filter val="250,00"/>
        <filter val="28"/>
        <filter val="280,00"/>
        <filter val="32,05"/>
        <filter val="33,33"/>
        <filter val="35,71"/>
        <filter val="5 000,00"/>
        <filter val="50,00"/>
        <filter val="80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2024-05-30T12:56:32Z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