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CE37E5-77AE-44E4-B46C-3D1089FCAB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W220" i="1"/>
  <c r="BN219" i="1"/>
  <c r="BL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N204" i="1"/>
  <c r="BL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42" i="1" s="1"/>
  <c r="BL22" i="1"/>
  <c r="X22" i="1"/>
  <c r="B550" i="1" s="1"/>
  <c r="H10" i="1"/>
  <c r="A9" i="1"/>
  <c r="A10" i="1" s="1"/>
  <c r="D7" i="1"/>
  <c r="P6" i="1"/>
  <c r="O2" i="1"/>
  <c r="BO145" i="1" l="1"/>
  <c r="BM145" i="1"/>
  <c r="Y145" i="1"/>
  <c r="BO181" i="1"/>
  <c r="BM181" i="1"/>
  <c r="Y181" i="1"/>
  <c r="BO202" i="1"/>
  <c r="BM202" i="1"/>
  <c r="Y202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Y84" i="1"/>
  <c r="BM84" i="1"/>
  <c r="Y98" i="1"/>
  <c r="BM98" i="1"/>
  <c r="Y110" i="1"/>
  <c r="BM110" i="1"/>
  <c r="BO114" i="1"/>
  <c r="BM114" i="1"/>
  <c r="BO126" i="1"/>
  <c r="BM126" i="1"/>
  <c r="Y126" i="1"/>
  <c r="BO158" i="1"/>
  <c r="BM158" i="1"/>
  <c r="Y158" i="1"/>
  <c r="BO189" i="1"/>
  <c r="BM189" i="1"/>
  <c r="Y189" i="1"/>
  <c r="BO213" i="1"/>
  <c r="BM213" i="1"/>
  <c r="Y213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60" i="1"/>
  <c r="I550" i="1"/>
  <c r="X249" i="1"/>
  <c r="X260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BO177" i="1"/>
  <c r="BM177" i="1"/>
  <c r="Y177" i="1"/>
  <c r="BO187" i="1"/>
  <c r="BM187" i="1"/>
  <c r="Y187" i="1"/>
  <c r="BO196" i="1"/>
  <c r="BM196" i="1"/>
  <c r="Y196" i="1"/>
  <c r="X216" i="1"/>
  <c r="BO211" i="1"/>
  <c r="BM211" i="1"/>
  <c r="Y211" i="1"/>
  <c r="X231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2" i="1"/>
  <c r="BM332" i="1"/>
  <c r="Y332" i="1"/>
  <c r="BO183" i="1"/>
  <c r="BM183" i="1"/>
  <c r="Y183" i="1"/>
  <c r="BO191" i="1"/>
  <c r="BM191" i="1"/>
  <c r="Y191" i="1"/>
  <c r="BO204" i="1"/>
  <c r="BM204" i="1"/>
  <c r="Y204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X199" i="1"/>
  <c r="X205" i="1"/>
  <c r="X230" i="1"/>
  <c r="X259" i="1"/>
  <c r="X272" i="1"/>
  <c r="X31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BM210" i="1"/>
  <c r="BO210" i="1"/>
  <c r="Y212" i="1"/>
  <c r="BM212" i="1"/>
  <c r="Y214" i="1"/>
  <c r="BM214" i="1"/>
  <c r="X215" i="1"/>
  <c r="Y218" i="1"/>
  <c r="BM218" i="1"/>
  <c r="BO218" i="1"/>
  <c r="X221" i="1"/>
  <c r="Y225" i="1"/>
  <c r="BM225" i="1"/>
  <c r="BO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Y256" i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L550" i="1"/>
  <c r="N550" i="1"/>
  <c r="X248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08" i="1" l="1"/>
  <c r="Y345" i="1"/>
  <c r="Y53" i="1"/>
  <c r="Y316" i="1"/>
  <c r="Y220" i="1"/>
  <c r="Y198" i="1"/>
  <c r="Y103" i="1"/>
  <c r="Y523" i="1"/>
  <c r="Y259" i="1"/>
  <c r="Y230" i="1"/>
  <c r="Y215" i="1"/>
  <c r="Y339" i="1"/>
  <c r="Y34" i="1"/>
  <c r="Y485" i="1"/>
  <c r="Y507" i="1"/>
  <c r="Y514" i="1"/>
  <c r="Y471" i="1"/>
  <c r="Y454" i="1"/>
  <c r="Y434" i="1"/>
  <c r="Y402" i="1"/>
  <c r="Y160" i="1"/>
  <c r="Y147" i="1"/>
  <c r="Y139" i="1"/>
  <c r="Y120" i="1"/>
  <c r="X540" i="1"/>
  <c r="X542" i="1"/>
  <c r="Y277" i="1"/>
  <c r="Y271" i="1"/>
  <c r="Y248" i="1"/>
  <c r="Y205" i="1"/>
  <c r="X544" i="1"/>
  <c r="X541" i="1"/>
  <c r="X543" i="1" s="1"/>
  <c r="Y538" i="1"/>
  <c r="Y491" i="1"/>
  <c r="Y300" i="1"/>
  <c r="Y545" i="1" l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<sst xmlns="http://schemas.openxmlformats.org/spreadsheetml/2006/main" count="2337" uniqueCount="777">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</sst>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1" customWidth="1"/>
    <col min="18" max="18" width="6.140625" style="37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1" customWidth="1"/>
    <col min="24" max="24" width="11" style="371" customWidth="1"/>
    <col min="25" max="25" width="10" style="371" customWidth="1"/>
    <col min="26" max="26" width="11.5703125" style="371" customWidth="1"/>
    <col min="27" max="27" width="10.42578125" style="37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1" customWidth="1"/>
    <col min="32" max="32" width="9.140625" style="371" customWidth="1"/>
    <col min="33" max="16384" width="9.140625" style="371"/>
  </cols>
  <sheetData>
    <row r="1" spans="1:30" s="366" customFormat="1" ht="45" customHeight="1" x14ac:dyDescent="0.2">
      <c r="A1" s="41"/>
      <c r="B1" s="41"/>
      <c r="C1" s="41"/>
      <c r="D1" s="495" t="s">
        <v>0</v>
      </c>
      <c r="E1" s="483"/>
      <c r="F1" s="483"/>
      <c r="G1" s="12" t="s">
        <v>1</v>
      </c>
      <c r="H1" s="495" t="s">
        <v>2</v>
      </c>
      <c r="I1" s="483"/>
      <c r="J1" s="483"/>
      <c r="K1" s="483"/>
      <c r="L1" s="483"/>
      <c r="M1" s="483"/>
      <c r="N1" s="483"/>
      <c r="O1" s="483"/>
      <c r="P1" s="483"/>
      <c r="Q1" s="760" t="s">
        <v>3</v>
      </c>
      <c r="R1" s="483"/>
      <c r="S1" s="4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6" customFormat="1" ht="23.45" customHeight="1" x14ac:dyDescent="0.2">
      <c r="A5" s="485" t="s">
        <v>8</v>
      </c>
      <c r="B5" s="426"/>
      <c r="C5" s="427"/>
      <c r="D5" s="433"/>
      <c r="E5" s="435"/>
      <c r="F5" s="764" t="s">
        <v>9</v>
      </c>
      <c r="G5" s="427"/>
      <c r="H5" s="433" t="s">
        <v>776</v>
      </c>
      <c r="I5" s="434"/>
      <c r="J5" s="434"/>
      <c r="K5" s="434"/>
      <c r="L5" s="435"/>
      <c r="M5" s="58"/>
      <c r="O5" s="24" t="s">
        <v>10</v>
      </c>
      <c r="P5" s="762">
        <v>45442</v>
      </c>
      <c r="Q5" s="538"/>
      <c r="S5" s="619" t="s">
        <v>11</v>
      </c>
      <c r="T5" s="418"/>
      <c r="U5" s="622" t="s">
        <v>12</v>
      </c>
      <c r="V5" s="538"/>
      <c r="AA5" s="51"/>
      <c r="AB5" s="51"/>
      <c r="AC5" s="51"/>
    </row>
    <row r="6" spans="1:30" s="366" customFormat="1" ht="24" customHeight="1" x14ac:dyDescent="0.2">
      <c r="A6" s="485" t="s">
        <v>13</v>
      </c>
      <c r="B6" s="426"/>
      <c r="C6" s="427"/>
      <c r="D6" s="666" t="s">
        <v>14</v>
      </c>
      <c r="E6" s="667"/>
      <c r="F6" s="667"/>
      <c r="G6" s="667"/>
      <c r="H6" s="667"/>
      <c r="I6" s="667"/>
      <c r="J6" s="667"/>
      <c r="K6" s="667"/>
      <c r="L6" s="538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Четверг</v>
      </c>
      <c r="Q6" s="378"/>
      <c r="S6" s="417" t="s">
        <v>16</v>
      </c>
      <c r="T6" s="418"/>
      <c r="U6" s="656" t="s">
        <v>17</v>
      </c>
      <c r="V6" s="455"/>
      <c r="AA6" s="51"/>
      <c r="AB6" s="51"/>
      <c r="AC6" s="51"/>
    </row>
    <row r="7" spans="1:30" s="366" customFormat="1" ht="21.75" hidden="1" customHeight="1" x14ac:dyDescent="0.2">
      <c r="A7" s="55"/>
      <c r="B7" s="55"/>
      <c r="C7" s="55"/>
      <c r="D7" s="582" t="str">
        <f>IFERROR(VLOOKUP(DeliveryAddress,Table,3,0),1)</f>
        <v>5</v>
      </c>
      <c r="E7" s="583"/>
      <c r="F7" s="583"/>
      <c r="G7" s="583"/>
      <c r="H7" s="583"/>
      <c r="I7" s="583"/>
      <c r="J7" s="583"/>
      <c r="K7" s="583"/>
      <c r="L7" s="560"/>
      <c r="M7" s="60"/>
      <c r="O7" s="24"/>
      <c r="P7" s="42"/>
      <c r="Q7" s="42"/>
      <c r="S7" s="386"/>
      <c r="T7" s="418"/>
      <c r="U7" s="657"/>
      <c r="V7" s="658"/>
      <c r="AA7" s="51"/>
      <c r="AB7" s="51"/>
      <c r="AC7" s="51"/>
    </row>
    <row r="8" spans="1:30" s="366" customFormat="1" ht="25.5" customHeight="1" x14ac:dyDescent="0.2">
      <c r="A8" s="753" t="s">
        <v>18</v>
      </c>
      <c r="B8" s="390"/>
      <c r="C8" s="391"/>
      <c r="D8" s="478"/>
      <c r="E8" s="479"/>
      <c r="F8" s="479"/>
      <c r="G8" s="479"/>
      <c r="H8" s="479"/>
      <c r="I8" s="479"/>
      <c r="J8" s="479"/>
      <c r="K8" s="479"/>
      <c r="L8" s="480"/>
      <c r="M8" s="61"/>
      <c r="O8" s="24" t="s">
        <v>19</v>
      </c>
      <c r="P8" s="559">
        <v>0.5</v>
      </c>
      <c r="Q8" s="560"/>
      <c r="S8" s="386"/>
      <c r="T8" s="418"/>
      <c r="U8" s="657"/>
      <c r="V8" s="658"/>
      <c r="AA8" s="51"/>
      <c r="AB8" s="51"/>
      <c r="AC8" s="51"/>
    </row>
    <row r="9" spans="1:30" s="366" customFormat="1" ht="39.950000000000003" customHeight="1" x14ac:dyDescent="0.2">
      <c r="A9" s="5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3"/>
      <c r="E9" s="410"/>
      <c r="F9" s="5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364"/>
      <c r="O9" s="26" t="s">
        <v>20</v>
      </c>
      <c r="P9" s="528"/>
      <c r="Q9" s="529"/>
      <c r="S9" s="386"/>
      <c r="T9" s="418"/>
      <c r="U9" s="659"/>
      <c r="V9" s="660"/>
      <c r="W9" s="43"/>
      <c r="X9" s="43"/>
      <c r="Y9" s="43"/>
      <c r="Z9" s="43"/>
      <c r="AA9" s="51"/>
      <c r="AB9" s="51"/>
      <c r="AC9" s="51"/>
    </row>
    <row r="10" spans="1:30" s="366" customFormat="1" ht="26.45" customHeight="1" x14ac:dyDescent="0.2">
      <c r="A10" s="5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3"/>
      <c r="E10" s="410"/>
      <c r="F10" s="5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85" t="str">
        <f>IFERROR(VLOOKUP($D$10,Proxy,2,FALSE),"")</f>
        <v/>
      </c>
      <c r="I10" s="386"/>
      <c r="J10" s="386"/>
      <c r="K10" s="386"/>
      <c r="L10" s="386"/>
      <c r="M10" s="365"/>
      <c r="O10" s="26" t="s">
        <v>21</v>
      </c>
      <c r="P10" s="625"/>
      <c r="Q10" s="626"/>
      <c r="T10" s="24" t="s">
        <v>22</v>
      </c>
      <c r="U10" s="454" t="s">
        <v>23</v>
      </c>
      <c r="V10" s="455"/>
      <c r="W10" s="44"/>
      <c r="X10" s="44"/>
      <c r="Y10" s="44"/>
      <c r="Z10" s="44"/>
      <c r="AA10" s="51"/>
      <c r="AB10" s="51"/>
      <c r="AC10" s="51"/>
    </row>
    <row r="11" spans="1:30" s="36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7"/>
      <c r="Q11" s="538"/>
      <c r="T11" s="24" t="s">
        <v>26</v>
      </c>
      <c r="U11" s="601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6" customFormat="1" ht="18.600000000000001" customHeight="1" x14ac:dyDescent="0.2">
      <c r="A12" s="695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59"/>
      <c r="Q12" s="560"/>
      <c r="R12" s="23"/>
      <c r="T12" s="24"/>
      <c r="U12" s="483"/>
      <c r="V12" s="386"/>
      <c r="AA12" s="51"/>
      <c r="AB12" s="51"/>
      <c r="AC12" s="51"/>
    </row>
    <row r="13" spans="1:30" s="366" customFormat="1" ht="23.25" customHeight="1" x14ac:dyDescent="0.2">
      <c r="A13" s="695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01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6" customFormat="1" ht="18.600000000000001" customHeight="1" x14ac:dyDescent="0.2">
      <c r="A14" s="695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66" customFormat="1" ht="22.5" customHeight="1" x14ac:dyDescent="0.2">
      <c r="A15" s="733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482" t="s">
        <v>34</v>
      </c>
      <c r="P15" s="483"/>
      <c r="Q15" s="483"/>
      <c r="R15" s="483"/>
      <c r="S15" s="4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84"/>
      <c r="P16" s="484"/>
      <c r="Q16" s="484"/>
      <c r="R16" s="484"/>
      <c r="S16" s="4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42" t="s">
        <v>37</v>
      </c>
      <c r="D17" s="442" t="s">
        <v>38</v>
      </c>
      <c r="E17" s="461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60"/>
      <c r="Q17" s="460"/>
      <c r="R17" s="460"/>
      <c r="S17" s="461"/>
      <c r="T17" s="730" t="s">
        <v>49</v>
      </c>
      <c r="U17" s="427"/>
      <c r="V17" s="442" t="s">
        <v>50</v>
      </c>
      <c r="W17" s="442" t="s">
        <v>51</v>
      </c>
      <c r="X17" s="758" t="s">
        <v>52</v>
      </c>
      <c r="Y17" s="442" t="s">
        <v>53</v>
      </c>
      <c r="Z17" s="642" t="s">
        <v>54</v>
      </c>
      <c r="AA17" s="642" t="s">
        <v>55</v>
      </c>
      <c r="AB17" s="642" t="s">
        <v>56</v>
      </c>
      <c r="AC17" s="741"/>
      <c r="AD17" s="742"/>
      <c r="AE17" s="486"/>
      <c r="BB17" s="729" t="s">
        <v>57</v>
      </c>
    </row>
    <row r="18" spans="1:67" ht="14.25" customHeight="1" x14ac:dyDescent="0.2">
      <c r="A18" s="443"/>
      <c r="B18" s="443"/>
      <c r="C18" s="443"/>
      <c r="D18" s="462"/>
      <c r="E18" s="464"/>
      <c r="F18" s="443"/>
      <c r="G18" s="443"/>
      <c r="H18" s="443"/>
      <c r="I18" s="443"/>
      <c r="J18" s="443"/>
      <c r="K18" s="443"/>
      <c r="L18" s="443"/>
      <c r="M18" s="443"/>
      <c r="N18" s="443"/>
      <c r="O18" s="462"/>
      <c r="P18" s="463"/>
      <c r="Q18" s="463"/>
      <c r="R18" s="463"/>
      <c r="S18" s="464"/>
      <c r="T18" s="367" t="s">
        <v>58</v>
      </c>
      <c r="U18" s="367" t="s">
        <v>59</v>
      </c>
      <c r="V18" s="443"/>
      <c r="W18" s="443"/>
      <c r="X18" s="759"/>
      <c r="Y18" s="443"/>
      <c r="Z18" s="643"/>
      <c r="AA18" s="643"/>
      <c r="AB18" s="743"/>
      <c r="AC18" s="744"/>
      <c r="AD18" s="745"/>
      <c r="AE18" s="487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4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8"/>
      <c r="AA20" s="368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9"/>
      <c r="AA21" s="369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7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93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93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9"/>
      <c r="AA26" s="369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93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93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9"/>
      <c r="AA36" s="369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5</v>
      </c>
      <c r="X37" s="374">
        <f>IFERROR(IF(W37="",0,CEILING((W37/$H37),1)*$H37),"")</f>
        <v>5.3999999999999995</v>
      </c>
      <c r="Y37" s="36">
        <f>IFERROR(IF(X37=0,"",ROUNDUP(X37/H37,0)*0.00753),"")</f>
        <v>6.7769999999999997E-2</v>
      </c>
      <c r="Z37" s="56"/>
      <c r="AA37" s="57"/>
      <c r="AE37" s="64"/>
      <c r="BB37" s="74" t="s">
        <v>92</v>
      </c>
      <c r="BL37" s="64">
        <f>IFERROR(W37*I37/H37,"0")</f>
        <v>7.0166666666666666</v>
      </c>
      <c r="BM37" s="64">
        <f>IFERROR(X37*I37/H37,"0")</f>
        <v>7.5779999999999994</v>
      </c>
      <c r="BN37" s="64">
        <f>IFERROR(1/J37*(W37/H37),"0")</f>
        <v>5.3418803418803423E-2</v>
      </c>
      <c r="BO37" s="64">
        <f>IFERROR(1/J37*(X37/H37),"0")</f>
        <v>5.7692307692307689E-2</v>
      </c>
    </row>
    <row r="38" spans="1:67" x14ac:dyDescent="0.2">
      <c r="A38" s="39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93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5">
        <f>IFERROR(W37/H37,"0")</f>
        <v>8.3333333333333339</v>
      </c>
      <c r="X38" s="375">
        <f>IFERROR(X37/H37,"0")</f>
        <v>9</v>
      </c>
      <c r="Y38" s="375">
        <f>IFERROR(IF(Y37="",0,Y37),"0")</f>
        <v>6.7769999999999997E-2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93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5">
        <f>IFERROR(SUM(W37:W37),"0")</f>
        <v>5</v>
      </c>
      <c r="X39" s="375">
        <f>IFERROR(SUM(X37:X37),"0")</f>
        <v>5.3999999999999995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9"/>
      <c r="AA40" s="369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93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93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9"/>
      <c r="AA44" s="369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2</v>
      </c>
      <c r="X45" s="374">
        <f>IFERROR(IF(W45="",0,CEILING((W45/$H45),1)*$H45),"")</f>
        <v>2</v>
      </c>
      <c r="Y45" s="36">
        <f>IFERROR(IF(X45=0,"",ROUNDUP(X45/H45,0)*0.00753),"")</f>
        <v>6.0240000000000002E-2</v>
      </c>
      <c r="Z45" s="56"/>
      <c r="AA45" s="57"/>
      <c r="AE45" s="64"/>
      <c r="BB45" s="76" t="s">
        <v>92</v>
      </c>
      <c r="BL45" s="64">
        <f>IFERROR(W45*I45/H45,"0")</f>
        <v>3.9359999999999999</v>
      </c>
      <c r="BM45" s="64">
        <f>IFERROR(X45*I45/H45,"0")</f>
        <v>3.9359999999999999</v>
      </c>
      <c r="BN45" s="64">
        <f>IFERROR(1/J45*(W45/H45),"0")</f>
        <v>5.128205128205128E-2</v>
      </c>
      <c r="BO45" s="64">
        <f>IFERROR(1/J45*(X45/H45),"0")</f>
        <v>5.128205128205128E-2</v>
      </c>
    </row>
    <row r="46" spans="1:67" x14ac:dyDescent="0.2">
      <c r="A46" s="39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93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5">
        <f>IFERROR(W45/H45,"0")</f>
        <v>8</v>
      </c>
      <c r="X46" s="375">
        <f>IFERROR(X45/H45,"0")</f>
        <v>8</v>
      </c>
      <c r="Y46" s="375">
        <f>IFERROR(IF(Y45="",0,Y45),"0")</f>
        <v>6.0240000000000002E-2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93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5">
        <f>IFERROR(SUM(W45:W45),"0")</f>
        <v>2</v>
      </c>
      <c r="X47" s="375">
        <f>IFERROR(SUM(X45:X45),"0")</f>
        <v>2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4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8"/>
      <c r="AA49" s="368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9"/>
      <c r="AA50" s="369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7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400</v>
      </c>
      <c r="X51" s="374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45</v>
      </c>
      <c r="X52" s="374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39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93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5">
        <f>IFERROR(W51/H51,"0")+IFERROR(W52/H52,"0")</f>
        <v>53.703703703703702</v>
      </c>
      <c r="X53" s="375">
        <f>IFERROR(X51/H51,"0")+IFERROR(X52/H52,"0")</f>
        <v>55</v>
      </c>
      <c r="Y53" s="375">
        <f>IFERROR(IF(Y51="",0,Y51),"0")+IFERROR(IF(Y52="",0,Y52),"0")</f>
        <v>0.95450999999999997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93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5">
        <f>IFERROR(SUM(W51:W52),"0")</f>
        <v>445</v>
      </c>
      <c r="X54" s="375">
        <f>IFERROR(SUM(X51:X52),"0")</f>
        <v>456.30000000000007</v>
      </c>
      <c r="Y54" s="37"/>
      <c r="Z54" s="376"/>
      <c r="AA54" s="376"/>
    </row>
    <row r="55" spans="1:67" ht="16.5" hidden="1" customHeight="1" x14ac:dyDescent="0.25">
      <c r="A55" s="404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8"/>
      <c r="AA55" s="368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9"/>
      <c r="AA56" s="369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61</v>
      </c>
      <c r="X57" s="374">
        <f>IFERROR(IF(W57="",0,CEILING((W57/$H57),1)*$H57),"")</f>
        <v>64.800000000000011</v>
      </c>
      <c r="Y57" s="36">
        <f>IFERROR(IF(X57=0,"",ROUNDUP(X57/H57,0)*0.02175),"")</f>
        <v>0.1305</v>
      </c>
      <c r="Z57" s="56"/>
      <c r="AA57" s="57"/>
      <c r="AE57" s="64"/>
      <c r="BB57" s="79" t="s">
        <v>1</v>
      </c>
      <c r="BL57" s="64">
        <f>IFERROR(W57*I57/H57,"0")</f>
        <v>63.711111111111101</v>
      </c>
      <c r="BM57" s="64">
        <f>IFERROR(X57*I57/H57,"0")</f>
        <v>67.680000000000007</v>
      </c>
      <c r="BN57" s="64">
        <f>IFERROR(1/J57*(W57/H57),"0")</f>
        <v>0.10085978835978834</v>
      </c>
      <c r="BO57" s="64">
        <f>IFERROR(1/J57*(X57/H57),"0")</f>
        <v>0.10714285714285715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40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93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5">
        <f>IFERROR(W57/H57,"0")+IFERROR(W58/H58,"0")+IFERROR(W59/H59,"0")+IFERROR(W60/H60,"0")</f>
        <v>35.648148148148145</v>
      </c>
      <c r="X61" s="375">
        <f>IFERROR(X57/H57,"0")+IFERROR(X58/H58,"0")+IFERROR(X59/H59,"0")+IFERROR(X60/H60,"0")</f>
        <v>36</v>
      </c>
      <c r="Y61" s="375">
        <f>IFERROR(IF(Y57="",0,Y57),"0")+IFERROR(IF(Y58="",0,Y58),"0")+IFERROR(IF(Y59="",0,Y59),"0")+IFERROR(IF(Y60="",0,Y60),"0")</f>
        <v>0.41160000000000002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93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5">
        <f>IFERROR(SUM(W57:W60),"0")</f>
        <v>196</v>
      </c>
      <c r="X62" s="375">
        <f>IFERROR(SUM(X57:X60),"0")</f>
        <v>199.8</v>
      </c>
      <c r="Y62" s="37"/>
      <c r="Z62" s="376"/>
      <c r="AA62" s="376"/>
    </row>
    <row r="63" spans="1:67" ht="16.5" hidden="1" customHeight="1" x14ac:dyDescent="0.25">
      <c r="A63" s="404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8"/>
      <c r="AA63" s="368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9"/>
      <c r="AA64" s="369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59</v>
      </c>
      <c r="X66" s="374">
        <f t="shared" si="6"/>
        <v>67.199999999999989</v>
      </c>
      <c r="Y66" s="36">
        <f t="shared" si="7"/>
        <v>0.1305</v>
      </c>
      <c r="Z66" s="56"/>
      <c r="AA66" s="57"/>
      <c r="AE66" s="64"/>
      <c r="BB66" s="84" t="s">
        <v>1</v>
      </c>
      <c r="BL66" s="64">
        <f t="shared" si="8"/>
        <v>61.528571428571432</v>
      </c>
      <c r="BM66" s="64">
        <f t="shared" si="9"/>
        <v>70.079999999999984</v>
      </c>
      <c r="BN66" s="64">
        <f t="shared" si="10"/>
        <v>9.4068877551020405E-2</v>
      </c>
      <c r="BO66" s="64">
        <f t="shared" si="11"/>
        <v>0.10714285714285712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20</v>
      </c>
      <c r="X69" s="374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75</v>
      </c>
      <c r="X72" s="374">
        <f t="shared" si="6"/>
        <v>75</v>
      </c>
      <c r="Y72" s="36">
        <f>IFERROR(IF(X72=0,"",ROUNDUP(X72/H72,0)*0.00753),"")</f>
        <v>0.18825</v>
      </c>
      <c r="Z72" s="56"/>
      <c r="AA72" s="57"/>
      <c r="AE72" s="64"/>
      <c r="BB72" s="90" t="s">
        <v>1</v>
      </c>
      <c r="BL72" s="64">
        <f t="shared" si="8"/>
        <v>80</v>
      </c>
      <c r="BM72" s="64">
        <f t="shared" si="9"/>
        <v>80</v>
      </c>
      <c r="BN72" s="64">
        <f t="shared" si="10"/>
        <v>0.16025641025641024</v>
      </c>
      <c r="BO72" s="64">
        <f t="shared" si="11"/>
        <v>0.16025641025641024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160</v>
      </c>
      <c r="X73" s="374">
        <f t="shared" si="6"/>
        <v>160</v>
      </c>
      <c r="Y73" s="36">
        <f t="shared" ref="Y73:Y79" si="12">IFERROR(IF(X73=0,"",ROUNDUP(X73/H73,0)*0.00937),"")</f>
        <v>0.37480000000000002</v>
      </c>
      <c r="Z73" s="56"/>
      <c r="AA73" s="57"/>
      <c r="AE73" s="64"/>
      <c r="BB73" s="91" t="s">
        <v>1</v>
      </c>
      <c r="BL73" s="64">
        <f t="shared" si="8"/>
        <v>169.60000000000002</v>
      </c>
      <c r="BM73" s="64">
        <f t="shared" si="9"/>
        <v>169.60000000000002</v>
      </c>
      <c r="BN73" s="64">
        <f t="shared" si="10"/>
        <v>0.33333333333333331</v>
      </c>
      <c r="BO73" s="64">
        <f t="shared" si="11"/>
        <v>0.33333333333333331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60</v>
      </c>
      <c r="X75" s="374">
        <f t="shared" si="6"/>
        <v>60</v>
      </c>
      <c r="Y75" s="36">
        <f t="shared" si="12"/>
        <v>0.14055000000000001</v>
      </c>
      <c r="Z75" s="56"/>
      <c r="AA75" s="57"/>
      <c r="AE75" s="64"/>
      <c r="BB75" s="93" t="s">
        <v>1</v>
      </c>
      <c r="BL75" s="64">
        <f t="shared" si="8"/>
        <v>63.6</v>
      </c>
      <c r="BM75" s="64">
        <f t="shared" si="9"/>
        <v>63.6</v>
      </c>
      <c r="BN75" s="64">
        <f t="shared" si="10"/>
        <v>0.125</v>
      </c>
      <c r="BO75" s="64">
        <f t="shared" si="11"/>
        <v>0.125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158</v>
      </c>
      <c r="X79" s="374">
        <f t="shared" si="6"/>
        <v>162</v>
      </c>
      <c r="Y79" s="36">
        <f t="shared" si="12"/>
        <v>0.33732000000000001</v>
      </c>
      <c r="Z79" s="56"/>
      <c r="AA79" s="57"/>
      <c r="AE79" s="64"/>
      <c r="BB79" s="97" t="s">
        <v>1</v>
      </c>
      <c r="BL79" s="64">
        <f t="shared" si="8"/>
        <v>165.37333333333333</v>
      </c>
      <c r="BM79" s="64">
        <f t="shared" si="9"/>
        <v>169.56</v>
      </c>
      <c r="BN79" s="64">
        <f t="shared" si="10"/>
        <v>0.29259259259259263</v>
      </c>
      <c r="BO79" s="64">
        <f t="shared" si="11"/>
        <v>0.3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32</v>
      </c>
      <c r="X80" s="374">
        <f t="shared" si="6"/>
        <v>32</v>
      </c>
      <c r="Y80" s="36">
        <f>IFERROR(IF(X80=0,"",ROUNDUP(X80/H80,0)*0.00753),"")</f>
        <v>7.5300000000000006E-2</v>
      </c>
      <c r="Z80" s="56"/>
      <c r="AA80" s="57"/>
      <c r="AE80" s="64"/>
      <c r="BB80" s="98" t="s">
        <v>1</v>
      </c>
      <c r="BL80" s="64">
        <f t="shared" si="8"/>
        <v>34</v>
      </c>
      <c r="BM80" s="64">
        <f t="shared" si="9"/>
        <v>34</v>
      </c>
      <c r="BN80" s="64">
        <f t="shared" si="10"/>
        <v>6.4102564102564097E-2</v>
      </c>
      <c r="BO80" s="64">
        <f t="shared" si="11"/>
        <v>6.4102564102564097E-2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113</v>
      </c>
      <c r="X84" s="374">
        <f t="shared" si="6"/>
        <v>117</v>
      </c>
      <c r="Y84" s="36">
        <f>IFERROR(IF(X84=0,"",ROUNDUP(X84/H84,0)*0.00937),"")</f>
        <v>0.24362</v>
      </c>
      <c r="Z84" s="56"/>
      <c r="AA84" s="57"/>
      <c r="AE84" s="64"/>
      <c r="BB84" s="102" t="s">
        <v>1</v>
      </c>
      <c r="BL84" s="64">
        <f t="shared" si="8"/>
        <v>119.02666666666667</v>
      </c>
      <c r="BM84" s="64">
        <f t="shared" si="9"/>
        <v>123.24000000000001</v>
      </c>
      <c r="BN84" s="64">
        <f t="shared" si="10"/>
        <v>0.20925925925925926</v>
      </c>
      <c r="BO84" s="64">
        <f t="shared" si="11"/>
        <v>0.21666666666666667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2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93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157.34193121693121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160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1.5338399999999999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93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5">
        <f>IFERROR(SUM(W65:W85),"0")</f>
        <v>677</v>
      </c>
      <c r="X87" s="375">
        <f>IFERROR(SUM(X65:X85),"0")</f>
        <v>694.8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9"/>
      <c r="AA88" s="369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8</v>
      </c>
      <c r="X91" s="374">
        <f>IFERROR(IF(W91="",0,CEILING((W91/$H91),1)*$H91),"")</f>
        <v>9.6</v>
      </c>
      <c r="Y91" s="36">
        <f>IFERROR(IF(X91=0,"",ROUNDUP(X91/H91,0)*0.00502),"")</f>
        <v>2.0080000000000001E-2</v>
      </c>
      <c r="Z91" s="56"/>
      <c r="AA91" s="57"/>
      <c r="AE91" s="64"/>
      <c r="BB91" s="106" t="s">
        <v>1</v>
      </c>
      <c r="BL91" s="64">
        <f>IFERROR(W91*I91/H91,"0")</f>
        <v>8.3333333333333339</v>
      </c>
      <c r="BM91" s="64">
        <f>IFERROR(X91*I91/H91,"0")</f>
        <v>10</v>
      </c>
      <c r="BN91" s="64">
        <f>IFERROR(1/J91*(W91/H91),"0")</f>
        <v>1.4245014245014247E-2</v>
      </c>
      <c r="BO91" s="64">
        <f>IFERROR(1/J91*(X91/H91),"0")</f>
        <v>1.7094017094017096E-2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4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2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93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5">
        <f>IFERROR(W89/H89,"0")+IFERROR(W90/H90,"0")+IFERROR(W91/H91,"0")+IFERROR(W92/H92,"0")</f>
        <v>3.3333333333333335</v>
      </c>
      <c r="X93" s="375">
        <f>IFERROR(X89/H89,"0")+IFERROR(X90/H90,"0")+IFERROR(X91/H91,"0")+IFERROR(X92/H92,"0")</f>
        <v>4</v>
      </c>
      <c r="Y93" s="375">
        <f>IFERROR(IF(Y89="",0,Y89),"0")+IFERROR(IF(Y90="",0,Y90),"0")+IFERROR(IF(Y91="",0,Y91),"0")+IFERROR(IF(Y92="",0,Y92),"0")</f>
        <v>2.0080000000000001E-2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93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5">
        <f>IFERROR(SUM(W89:W92),"0")</f>
        <v>8</v>
      </c>
      <c r="X94" s="375">
        <f>IFERROR(SUM(X89:X92),"0")</f>
        <v>9.6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9"/>
      <c r="AA95" s="369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22</v>
      </c>
      <c r="X102" s="374">
        <f t="shared" si="13"/>
        <v>22.4</v>
      </c>
      <c r="Y102" s="36">
        <f>IFERROR(IF(X102=0,"",ROUNDUP(X102/H102,0)*0.00753),"")</f>
        <v>6.0240000000000002E-2</v>
      </c>
      <c r="Z102" s="56"/>
      <c r="AA102" s="57"/>
      <c r="AE102" s="64"/>
      <c r="BB102" s="114" t="s">
        <v>1</v>
      </c>
      <c r="BL102" s="64">
        <f t="shared" si="14"/>
        <v>24.262857142857147</v>
      </c>
      <c r="BM102" s="64">
        <f t="shared" si="15"/>
        <v>24.704000000000001</v>
      </c>
      <c r="BN102" s="64">
        <f t="shared" si="16"/>
        <v>5.0366300366300368E-2</v>
      </c>
      <c r="BO102" s="64">
        <f t="shared" si="17"/>
        <v>5.128205128205128E-2</v>
      </c>
    </row>
    <row r="103" spans="1:67" x14ac:dyDescent="0.2">
      <c r="A103" s="392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93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5">
        <f>IFERROR(W96/H96,"0")+IFERROR(W97/H97,"0")+IFERROR(W98/H98,"0")+IFERROR(W99/H99,"0")+IFERROR(W100/H100,"0")+IFERROR(W101/H101,"0")+IFERROR(W102/H102,"0")</f>
        <v>7.8571428571428577</v>
      </c>
      <c r="X103" s="375">
        <f>IFERROR(X96/H96,"0")+IFERROR(X97/H97,"0")+IFERROR(X98/H98,"0")+IFERROR(X99/H99,"0")+IFERROR(X100/H100,"0")+IFERROR(X101/H101,"0")+IFERROR(X102/H102,"0")</f>
        <v>8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6.0240000000000002E-2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93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5">
        <f>IFERROR(SUM(W96:W102),"0")</f>
        <v>22</v>
      </c>
      <c r="X104" s="375">
        <f>IFERROR(SUM(X96:X102),"0")</f>
        <v>22.4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9"/>
      <c r="AA105" s="369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2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21</v>
      </c>
      <c r="X106" s="374">
        <f t="shared" ref="X106:X119" si="18">IFERROR(IF(W106="",0,CEILING((W106/$H106),1)*$H106),"")</f>
        <v>21.6</v>
      </c>
      <c r="Y106" s="36">
        <f>IFERROR(IF(X106=0,"",ROUNDUP(X106/H106,0)*0.00753),"")</f>
        <v>9.0359999999999996E-2</v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23.333333333333332</v>
      </c>
      <c r="BM106" s="64">
        <f t="shared" ref="BM106:BM119" si="20">IFERROR(X106*I106/H106,"0")</f>
        <v>24</v>
      </c>
      <c r="BN106" s="64">
        <f t="shared" ref="BN106:BN119" si="21">IFERROR(1/J106*(W106/H106),"0")</f>
        <v>7.4786324786324784E-2</v>
      </c>
      <c r="BO106" s="64">
        <f t="shared" ref="BO106:BO119" si="22">IFERROR(1/J106*(X106/H106),"0")</f>
        <v>7.6923076923076927E-2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57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21</v>
      </c>
      <c r="X107" s="374">
        <f t="shared" si="18"/>
        <v>21.6</v>
      </c>
      <c r="Y107" s="36">
        <f>IFERROR(IF(X107=0,"",ROUNDUP(X107/H107,0)*0.00753),"")</f>
        <v>9.0359999999999996E-2</v>
      </c>
      <c r="Z107" s="56"/>
      <c r="AA107" s="57" t="s">
        <v>68</v>
      </c>
      <c r="AE107" s="64"/>
      <c r="BB107" s="116" t="s">
        <v>1</v>
      </c>
      <c r="BL107" s="64">
        <f t="shared" si="19"/>
        <v>24.103333333333332</v>
      </c>
      <c r="BM107" s="64">
        <f t="shared" si="20"/>
        <v>24.791999999999998</v>
      </c>
      <c r="BN107" s="64">
        <f t="shared" si="21"/>
        <v>7.4786324786324784E-2</v>
      </c>
      <c r="BO107" s="64">
        <f t="shared" si="22"/>
        <v>7.6923076923076927E-2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6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9</v>
      </c>
      <c r="X111" s="374">
        <f t="shared" si="18"/>
        <v>9</v>
      </c>
      <c r="Y111" s="36">
        <f>IFERROR(IF(X111=0,"",ROUNDUP(X111/H111,0)*0.00753),"")</f>
        <v>2.2589999999999999E-2</v>
      </c>
      <c r="Z111" s="56"/>
      <c r="AA111" s="57"/>
      <c r="AE111" s="64"/>
      <c r="BB111" s="120" t="s">
        <v>1</v>
      </c>
      <c r="BL111" s="64">
        <f t="shared" si="19"/>
        <v>9.8339999999999996</v>
      </c>
      <c r="BM111" s="64">
        <f t="shared" si="20"/>
        <v>9.8339999999999996</v>
      </c>
      <c r="BN111" s="64">
        <f t="shared" si="21"/>
        <v>1.9230769230769232E-2</v>
      </c>
      <c r="BO111" s="64">
        <f t="shared" si="22"/>
        <v>1.9230769230769232E-2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90</v>
      </c>
      <c r="X114" s="374">
        <f t="shared" si="18"/>
        <v>91.800000000000011</v>
      </c>
      <c r="Y114" s="36">
        <f>IFERROR(IF(X114=0,"",ROUNDUP(X114/H114,0)*0.00753),"")</f>
        <v>0.25602000000000003</v>
      </c>
      <c r="Z114" s="56"/>
      <c r="AA114" s="57"/>
      <c r="AE114" s="64"/>
      <c r="BB114" s="123" t="s">
        <v>1</v>
      </c>
      <c r="BL114" s="64">
        <f t="shared" si="19"/>
        <v>99.066666666666663</v>
      </c>
      <c r="BM114" s="64">
        <f t="shared" si="20"/>
        <v>101.048</v>
      </c>
      <c r="BN114" s="64">
        <f t="shared" si="21"/>
        <v>0.21367521367521364</v>
      </c>
      <c r="BO114" s="64">
        <f t="shared" si="22"/>
        <v>0.21794871794871795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12</v>
      </c>
      <c r="X117" s="374">
        <f t="shared" si="18"/>
        <v>12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13.087999999999999</v>
      </c>
      <c r="BM117" s="64">
        <f t="shared" si="20"/>
        <v>13.087999999999999</v>
      </c>
      <c r="BN117" s="64">
        <f t="shared" si="21"/>
        <v>2.564102564102564E-2</v>
      </c>
      <c r="BO117" s="64">
        <f t="shared" si="22"/>
        <v>2.564102564102564E-2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2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93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63.666666666666657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65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0.48945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93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5">
        <f>IFERROR(SUM(W106:W119),"0")</f>
        <v>153</v>
      </c>
      <c r="X121" s="375">
        <f>IFERROR(SUM(X106:X119),"0")</f>
        <v>156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9"/>
      <c r="AA122" s="369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6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5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92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93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93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4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8"/>
      <c r="AA132" s="368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9"/>
      <c r="AA133" s="369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3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90</v>
      </c>
      <c r="X137" s="374">
        <f>IFERROR(IF(W137="",0,CEILING((W137/$H137),1)*$H137),"")</f>
        <v>91.800000000000011</v>
      </c>
      <c r="Y137" s="36">
        <f>IFERROR(IF(X137=0,"",ROUNDUP(X137/H137,0)*0.00753),"")</f>
        <v>0.25602000000000003</v>
      </c>
      <c r="Z137" s="56"/>
      <c r="AA137" s="57"/>
      <c r="AE137" s="64"/>
      <c r="BB137" s="139" t="s">
        <v>1</v>
      </c>
      <c r="BL137" s="64">
        <f>IFERROR(W137*I137/H137,"0")</f>
        <v>99.066666666666663</v>
      </c>
      <c r="BM137" s="64">
        <f>IFERROR(X137*I137/H137,"0")</f>
        <v>101.048</v>
      </c>
      <c r="BN137" s="64">
        <f>IFERROR(1/J137*(W137/H137),"0")</f>
        <v>0.21367521367521364</v>
      </c>
      <c r="BO137" s="64">
        <f>IFERROR(1/J137*(X137/H137),"0")</f>
        <v>0.21794871794871795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2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93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5">
        <f>IFERROR(W134/H134,"0")+IFERROR(W135/H135,"0")+IFERROR(W136/H136,"0")+IFERROR(W137/H137,"0")+IFERROR(W138/H138,"0")</f>
        <v>33.333333333333329</v>
      </c>
      <c r="X139" s="375">
        <f>IFERROR(X134/H134,"0")+IFERROR(X135/H135,"0")+IFERROR(X136/H136,"0")+IFERROR(X137/H137,"0")+IFERROR(X138/H138,"0")</f>
        <v>34</v>
      </c>
      <c r="Y139" s="375">
        <f>IFERROR(IF(Y134="",0,Y134),"0")+IFERROR(IF(Y135="",0,Y135),"0")+IFERROR(IF(Y136="",0,Y136),"0")+IFERROR(IF(Y137="",0,Y137),"0")+IFERROR(IF(Y138="",0,Y138),"0")</f>
        <v>0.25602000000000003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93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5">
        <f>IFERROR(SUM(W134:W138),"0")</f>
        <v>90</v>
      </c>
      <c r="X140" s="375">
        <f>IFERROR(SUM(X134:X138),"0")</f>
        <v>91.800000000000011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4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8"/>
      <c r="AA142" s="368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9"/>
      <c r="AA143" s="369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93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93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4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8"/>
      <c r="AA149" s="368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9"/>
      <c r="AA150" s="369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11</v>
      </c>
      <c r="X154" s="374">
        <f t="shared" si="28"/>
        <v>12.600000000000001</v>
      </c>
      <c r="Y154" s="36">
        <f>IFERROR(IF(X154=0,"",ROUNDUP(X154/H154,0)*0.00502),"")</f>
        <v>3.0120000000000001E-2</v>
      </c>
      <c r="Z154" s="56"/>
      <c r="AA154" s="57"/>
      <c r="AE154" s="64"/>
      <c r="BB154" s="147" t="s">
        <v>1</v>
      </c>
      <c r="BL154" s="64">
        <f t="shared" si="29"/>
        <v>11.68095238095238</v>
      </c>
      <c r="BM154" s="64">
        <f t="shared" si="30"/>
        <v>13.38</v>
      </c>
      <c r="BN154" s="64">
        <f t="shared" si="31"/>
        <v>2.2385022385022386E-2</v>
      </c>
      <c r="BO154" s="64">
        <f t="shared" si="32"/>
        <v>2.5641025641025644E-2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18</v>
      </c>
      <c r="X157" s="374">
        <f t="shared" si="28"/>
        <v>18.900000000000002</v>
      </c>
      <c r="Y157" s="36">
        <f>IFERROR(IF(X157=0,"",ROUNDUP(X157/H157,0)*0.00502),"")</f>
        <v>4.5179999999999998E-2</v>
      </c>
      <c r="Z157" s="56"/>
      <c r="AA157" s="57"/>
      <c r="AE157" s="64"/>
      <c r="BB157" s="150" t="s">
        <v>1</v>
      </c>
      <c r="BL157" s="64">
        <f t="shared" si="29"/>
        <v>18.857142857142858</v>
      </c>
      <c r="BM157" s="64">
        <f t="shared" si="30"/>
        <v>19.8</v>
      </c>
      <c r="BN157" s="64">
        <f t="shared" si="31"/>
        <v>3.6630036630036632E-2</v>
      </c>
      <c r="BO157" s="64">
        <f t="shared" si="32"/>
        <v>3.8461538461538464E-2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92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93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13.80952380952381</v>
      </c>
      <c r="X160" s="375">
        <f>IFERROR(X151/H151,"0")+IFERROR(X152/H152,"0")+IFERROR(X153/H153,"0")+IFERROR(X154/H154,"0")+IFERROR(X155/H155,"0")+IFERROR(X156/H156,"0")+IFERROR(X157/H157,"0")+IFERROR(X158/H158,"0")+IFERROR(X159/H159,"0")</f>
        <v>15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7.5300000000000006E-2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93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5">
        <f>IFERROR(SUM(W151:W159),"0")</f>
        <v>29</v>
      </c>
      <c r="X161" s="375">
        <f>IFERROR(SUM(X151:X159),"0")</f>
        <v>31.500000000000004</v>
      </c>
      <c r="Y161" s="37"/>
      <c r="Z161" s="376"/>
      <c r="AA161" s="376"/>
    </row>
    <row r="162" spans="1:67" ht="16.5" hidden="1" customHeight="1" x14ac:dyDescent="0.25">
      <c r="A162" s="404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8"/>
      <c r="AA162" s="368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9"/>
      <c r="AA163" s="369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2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93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93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9"/>
      <c r="AA168" s="369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2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93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93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9"/>
      <c r="AA173" s="369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63</v>
      </c>
      <c r="X174" s="374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65.45</v>
      </c>
      <c r="BM174" s="64">
        <f>IFERROR(X174*I174/H174,"0")</f>
        <v>67.320000000000007</v>
      </c>
      <c r="BN174" s="64">
        <f>IFERROR(1/J174*(W174/H174),"0")</f>
        <v>9.722222222222221E-2</v>
      </c>
      <c r="BO174" s="64">
        <f>IFERROR(1/J174*(X174/H174),"0")</f>
        <v>0.10000000000000002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25</v>
      </c>
      <c r="X175" s="374">
        <f>IFERROR(IF(W175="",0,CEILING((W175/$H175),1)*$H175),"")</f>
        <v>27</v>
      </c>
      <c r="Y175" s="36">
        <f>IFERROR(IF(X175=0,"",ROUNDUP(X175/H175,0)*0.00937),"")</f>
        <v>4.6850000000000003E-2</v>
      </c>
      <c r="Z175" s="56"/>
      <c r="AA175" s="57"/>
      <c r="AE175" s="64"/>
      <c r="BB175" s="158" t="s">
        <v>1</v>
      </c>
      <c r="BL175" s="64">
        <f>IFERROR(W175*I175/H175,"0")</f>
        <v>25.972222222222221</v>
      </c>
      <c r="BM175" s="64">
        <f>IFERROR(X175*I175/H175,"0")</f>
        <v>28.049999999999997</v>
      </c>
      <c r="BN175" s="64">
        <f>IFERROR(1/J175*(W175/H175),"0")</f>
        <v>3.8580246913580245E-2</v>
      </c>
      <c r="BO175" s="64">
        <f>IFERROR(1/J175*(X175/H175),"0")</f>
        <v>4.1666666666666664E-2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2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93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5">
        <f>IFERROR(W174/H174,"0")+IFERROR(W175/H175,"0")+IFERROR(W176/H176,"0")+IFERROR(W177/H177,"0")</f>
        <v>16.296296296296298</v>
      </c>
      <c r="X178" s="375">
        <f>IFERROR(X174/H174,"0")+IFERROR(X175/H175,"0")+IFERROR(X176/H176,"0")+IFERROR(X177/H177,"0")</f>
        <v>17</v>
      </c>
      <c r="Y178" s="375">
        <f>IFERROR(IF(Y174="",0,Y174),"0")+IFERROR(IF(Y175="",0,Y175),"0")+IFERROR(IF(Y176="",0,Y176),"0")+IFERROR(IF(Y177="",0,Y177),"0")</f>
        <v>0.15928999999999999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93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5">
        <f>IFERROR(SUM(W174:W177),"0")</f>
        <v>88</v>
      </c>
      <c r="X179" s="375">
        <f>IFERROR(SUM(X174:X177),"0")</f>
        <v>91.800000000000011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9"/>
      <c r="AA180" s="369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36</v>
      </c>
      <c r="X189" s="374">
        <f t="shared" si="33"/>
        <v>36</v>
      </c>
      <c r="Y189" s="36">
        <f>IFERROR(IF(X189=0,"",ROUNDUP(X189/H189,0)*0.00753),"")</f>
        <v>0.11295000000000001</v>
      </c>
      <c r="Z189" s="56"/>
      <c r="AA189" s="57"/>
      <c r="AE189" s="64"/>
      <c r="BB189" s="169" t="s">
        <v>1</v>
      </c>
      <c r="BL189" s="64">
        <f t="shared" si="34"/>
        <v>39.000000000000007</v>
      </c>
      <c r="BM189" s="64">
        <f t="shared" si="35"/>
        <v>39.000000000000007</v>
      </c>
      <c r="BN189" s="64">
        <f t="shared" si="36"/>
        <v>9.6153846153846145E-2</v>
      </c>
      <c r="BO189" s="64">
        <f t="shared" si="37"/>
        <v>9.6153846153846145E-2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52</v>
      </c>
      <c r="X193" s="374">
        <f t="shared" si="33"/>
        <v>52.8</v>
      </c>
      <c r="Y193" s="36">
        <f t="shared" si="38"/>
        <v>0.16566</v>
      </c>
      <c r="Z193" s="56"/>
      <c r="AA193" s="57"/>
      <c r="AE193" s="64"/>
      <c r="BB193" s="173" t="s">
        <v>1</v>
      </c>
      <c r="BL193" s="64">
        <f t="shared" si="34"/>
        <v>57.893333333333345</v>
      </c>
      <c r="BM193" s="64">
        <f t="shared" si="35"/>
        <v>58.784000000000006</v>
      </c>
      <c r="BN193" s="64">
        <f t="shared" si="36"/>
        <v>0.1388888888888889</v>
      </c>
      <c r="BO193" s="64">
        <f t="shared" si="37"/>
        <v>0.14102564102564102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72</v>
      </c>
      <c r="X194" s="374">
        <f t="shared" si="33"/>
        <v>72</v>
      </c>
      <c r="Y194" s="36">
        <f t="shared" si="38"/>
        <v>0.22590000000000002</v>
      </c>
      <c r="Z194" s="56"/>
      <c r="AA194" s="57"/>
      <c r="AE194" s="64"/>
      <c r="BB194" s="174" t="s">
        <v>1</v>
      </c>
      <c r="BL194" s="64">
        <f t="shared" si="34"/>
        <v>80.160000000000011</v>
      </c>
      <c r="BM194" s="64">
        <f t="shared" si="35"/>
        <v>80.160000000000011</v>
      </c>
      <c r="BN194" s="64">
        <f t="shared" si="36"/>
        <v>0.19230769230769229</v>
      </c>
      <c r="BO194" s="64">
        <f t="shared" si="37"/>
        <v>0.19230769230769229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392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93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66.666666666666671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0.50451000000000001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93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5">
        <f>IFERROR(SUM(W181:W197),"0")</f>
        <v>160</v>
      </c>
      <c r="X199" s="375">
        <f>IFERROR(SUM(X181:X197),"0")</f>
        <v>160.80000000000001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9"/>
      <c r="AA200" s="369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50</v>
      </c>
      <c r="X202" s="374">
        <f>IFERROR(IF(W202="",0,CEILING((W202/$H202),1)*$H202),"")</f>
        <v>51.2</v>
      </c>
      <c r="Y202" s="36">
        <f>IFERROR(IF(X202=0,"",ROUNDUP(X202/H202,0)*0.00937),"")</f>
        <v>0.14992</v>
      </c>
      <c r="Z202" s="56"/>
      <c r="AA202" s="57"/>
      <c r="AE202" s="64"/>
      <c r="BB202" s="179" t="s">
        <v>1</v>
      </c>
      <c r="BL202" s="64">
        <f>IFERROR(W202*I202/H202,"0")</f>
        <v>54.15625</v>
      </c>
      <c r="BM202" s="64">
        <f>IFERROR(X202*I202/H202,"0")</f>
        <v>55.456000000000003</v>
      </c>
      <c r="BN202" s="64">
        <f>IFERROR(1/J202*(W202/H202),"0")</f>
        <v>0.13020833333333334</v>
      </c>
      <c r="BO202" s="64">
        <f>IFERROR(1/J202*(X202/H202),"0")</f>
        <v>0.13333333333333333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6</v>
      </c>
      <c r="X203" s="374">
        <f>IFERROR(IF(W203="",0,CEILING((W203/$H203),1)*$H203),"")</f>
        <v>7.1999999999999993</v>
      </c>
      <c r="Y203" s="36">
        <f>IFERROR(IF(X203=0,"",ROUNDUP(X203/H203,0)*0.00753),"")</f>
        <v>2.2589999999999999E-2</v>
      </c>
      <c r="Z203" s="56"/>
      <c r="AA203" s="57"/>
      <c r="AE203" s="64"/>
      <c r="BB203" s="180" t="s">
        <v>1</v>
      </c>
      <c r="BL203" s="64">
        <f>IFERROR(W203*I203/H203,"0")</f>
        <v>6.6800000000000006</v>
      </c>
      <c r="BM203" s="64">
        <f>IFERROR(X203*I203/H203,"0")</f>
        <v>8.016</v>
      </c>
      <c r="BN203" s="64">
        <f>IFERROR(1/J203*(W203/H203),"0")</f>
        <v>1.6025641025641024E-2</v>
      </c>
      <c r="BO203" s="64">
        <f>IFERROR(1/J203*(X203/H203),"0")</f>
        <v>1.9230769230769232E-2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10</v>
      </c>
      <c r="X204" s="374">
        <f>IFERROR(IF(W204="",0,CEILING((W204/$H204),1)*$H204),"")</f>
        <v>12</v>
      </c>
      <c r="Y204" s="36">
        <f>IFERROR(IF(X204=0,"",ROUNDUP(X204/H204,0)*0.00753),"")</f>
        <v>3.7650000000000003E-2</v>
      </c>
      <c r="Z204" s="56"/>
      <c r="AA204" s="57"/>
      <c r="AE204" s="64"/>
      <c r="BB204" s="181" t="s">
        <v>1</v>
      </c>
      <c r="BL204" s="64">
        <f>IFERROR(W204*I204/H204,"0")</f>
        <v>11.133333333333335</v>
      </c>
      <c r="BM204" s="64">
        <f>IFERROR(X204*I204/H204,"0")</f>
        <v>13.360000000000001</v>
      </c>
      <c r="BN204" s="64">
        <f>IFERROR(1/J204*(W204/H204),"0")</f>
        <v>2.6709401709401712E-2</v>
      </c>
      <c r="BO204" s="64">
        <f>IFERROR(1/J204*(X204/H204),"0")</f>
        <v>3.2051282051282048E-2</v>
      </c>
    </row>
    <row r="205" spans="1:67" x14ac:dyDescent="0.2">
      <c r="A205" s="392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93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5">
        <f>IFERROR(W201/H201,"0")+IFERROR(W202/H202,"0")+IFERROR(W203/H203,"0")+IFERROR(W204/H204,"0")</f>
        <v>22.291666666666668</v>
      </c>
      <c r="X205" s="375">
        <f>IFERROR(X201/H201,"0")+IFERROR(X202/H202,"0")+IFERROR(X203/H203,"0")+IFERROR(X204/H204,"0")</f>
        <v>24</v>
      </c>
      <c r="Y205" s="375">
        <f>IFERROR(IF(Y201="",0,Y201),"0")+IFERROR(IF(Y202="",0,Y202),"0")+IFERROR(IF(Y203="",0,Y203),"0")+IFERROR(IF(Y204="",0,Y204),"0")</f>
        <v>0.21016000000000001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93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5">
        <f>IFERROR(SUM(W201:W204),"0")</f>
        <v>66</v>
      </c>
      <c r="X206" s="375">
        <f>IFERROR(SUM(X201:X204),"0")</f>
        <v>70.400000000000006</v>
      </c>
      <c r="Y206" s="37"/>
      <c r="Z206" s="376"/>
      <c r="AA206" s="376"/>
    </row>
    <row r="207" spans="1:67" ht="16.5" hidden="1" customHeight="1" x14ac:dyDescent="0.25">
      <c r="A207" s="404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8"/>
      <c r="AA207" s="368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9"/>
      <c r="AA208" s="369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6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4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92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93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93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9"/>
      <c r="AA217" s="369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18</v>
      </c>
      <c r="X218" s="374">
        <f>IFERROR(IF(W218="",0,CEILING((W218/$H218),1)*$H218),"")</f>
        <v>18.900000000000002</v>
      </c>
      <c r="Y218" s="36">
        <f>IFERROR(IF(X218=0,"",ROUNDUP(X218/H218,0)*0.00502),"")</f>
        <v>4.5179999999999998E-2</v>
      </c>
      <c r="Z218" s="56"/>
      <c r="AA218" s="57"/>
      <c r="AE218" s="64"/>
      <c r="BB218" s="188" t="s">
        <v>1</v>
      </c>
      <c r="BL218" s="64">
        <f>IFERROR(W218*I218/H218,"0")</f>
        <v>18.857142857142858</v>
      </c>
      <c r="BM218" s="64">
        <f>IFERROR(X218*I218/H218,"0")</f>
        <v>19.8</v>
      </c>
      <c r="BN218" s="64">
        <f>IFERROR(1/J218*(W218/H218),"0")</f>
        <v>3.6630036630036632E-2</v>
      </c>
      <c r="BO218" s="64">
        <f>IFERROR(1/J218*(X218/H218),"0")</f>
        <v>3.8461538461538464E-2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92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93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5">
        <f>IFERROR(W218/H218,"0")+IFERROR(W219/H219,"0")</f>
        <v>8.5714285714285712</v>
      </c>
      <c r="X220" s="375">
        <f>IFERROR(X218/H218,"0")+IFERROR(X219/H219,"0")</f>
        <v>9</v>
      </c>
      <c r="Y220" s="375">
        <f>IFERROR(IF(Y218="",0,Y218),"0")+IFERROR(IF(Y219="",0,Y219),"0")</f>
        <v>4.5179999999999998E-2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93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5">
        <f>IFERROR(SUM(W218:W219),"0")</f>
        <v>18</v>
      </c>
      <c r="X221" s="375">
        <f>IFERROR(SUM(X218:X219),"0")</f>
        <v>18.900000000000002</v>
      </c>
      <c r="Y221" s="37"/>
      <c r="Z221" s="376"/>
      <c r="AA221" s="376"/>
    </row>
    <row r="222" spans="1:67" ht="16.5" hidden="1" customHeight="1" x14ac:dyDescent="0.25">
      <c r="A222" s="404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8"/>
      <c r="AA222" s="368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9"/>
      <c r="AA223" s="369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24</v>
      </c>
      <c r="X229" s="374">
        <f t="shared" si="44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5" t="s">
        <v>1</v>
      </c>
      <c r="BL229" s="64">
        <f t="shared" si="45"/>
        <v>25.44</v>
      </c>
      <c r="BM229" s="64">
        <f t="shared" si="46"/>
        <v>25.44</v>
      </c>
      <c r="BN229" s="64">
        <f t="shared" si="47"/>
        <v>0.05</v>
      </c>
      <c r="BO229" s="64">
        <f t="shared" si="48"/>
        <v>0.05</v>
      </c>
    </row>
    <row r="230" spans="1:67" x14ac:dyDescent="0.2">
      <c r="A230" s="392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93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5">
        <f>IFERROR(W224/H224,"0")+IFERROR(W225/H225,"0")+IFERROR(W226/H226,"0")+IFERROR(W227/H227,"0")+IFERROR(W228/H228,"0")+IFERROR(W229/H229,"0")</f>
        <v>6</v>
      </c>
      <c r="X230" s="375">
        <f>IFERROR(X224/H224,"0")+IFERROR(X225/H225,"0")+IFERROR(X226/H226,"0")+IFERROR(X227/H227,"0")+IFERROR(X228/H228,"0")+IFERROR(X229/H229,"0")</f>
        <v>6</v>
      </c>
      <c r="Y230" s="375">
        <f>IFERROR(IF(Y224="",0,Y224),"0")+IFERROR(IF(Y225="",0,Y225),"0")+IFERROR(IF(Y226="",0,Y226),"0")+IFERROR(IF(Y227="",0,Y227),"0")+IFERROR(IF(Y228="",0,Y228),"0")+IFERROR(IF(Y229="",0,Y229),"0")</f>
        <v>5.6219999999999999E-2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93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5">
        <f>IFERROR(SUM(W224:W229),"0")</f>
        <v>24</v>
      </c>
      <c r="X231" s="375">
        <f>IFERROR(SUM(X224:X229),"0")</f>
        <v>24</v>
      </c>
      <c r="Y231" s="37"/>
      <c r="Z231" s="376"/>
      <c r="AA231" s="376"/>
    </row>
    <row r="232" spans="1:67" ht="16.5" hidden="1" customHeight="1" x14ac:dyDescent="0.25">
      <c r="A232" s="404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8"/>
      <c r="AA232" s="368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9"/>
      <c r="AA233" s="369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5</v>
      </c>
      <c r="X241" s="374">
        <f t="shared" si="49"/>
        <v>5</v>
      </c>
      <c r="Y241" s="36">
        <f t="shared" ref="Y241:Y247" si="54">IFERROR(IF(X241=0,"",ROUNDUP(X241/H241,0)*0.00937),"")</f>
        <v>9.3699999999999999E-3</v>
      </c>
      <c r="Z241" s="56"/>
      <c r="AA241" s="57"/>
      <c r="AE241" s="64"/>
      <c r="BB241" s="203" t="s">
        <v>1</v>
      </c>
      <c r="BL241" s="64">
        <f t="shared" si="50"/>
        <v>5.21</v>
      </c>
      <c r="BM241" s="64">
        <f t="shared" si="51"/>
        <v>5.21</v>
      </c>
      <c r="BN241" s="64">
        <f t="shared" si="52"/>
        <v>8.3333333333333332E-3</v>
      </c>
      <c r="BO241" s="64">
        <f t="shared" si="53"/>
        <v>8.3333333333333332E-3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8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392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93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9.3699999999999999E-3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93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5">
        <f>IFERROR(SUM(W234:W247),"0")</f>
        <v>5</v>
      </c>
      <c r="X249" s="375">
        <f>IFERROR(SUM(X234:X247),"0")</f>
        <v>5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9"/>
      <c r="AA250" s="369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92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93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93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9"/>
      <c r="AA254" s="369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27</v>
      </c>
      <c r="X255" s="374">
        <f>IFERROR(IF(W255="",0,CEILING((W255/$H255),1)*$H255),"")</f>
        <v>29.400000000000002</v>
      </c>
      <c r="Y255" s="36">
        <f>IFERROR(IF(X255=0,"",ROUNDUP(X255/H255,0)*0.00753),"")</f>
        <v>5.271E-2</v>
      </c>
      <c r="Z255" s="56"/>
      <c r="AA255" s="57"/>
      <c r="AE255" s="64"/>
      <c r="BB255" s="211" t="s">
        <v>1</v>
      </c>
      <c r="BL255" s="64">
        <f>IFERROR(W255*I255/H255,"0")</f>
        <v>28.671428571428571</v>
      </c>
      <c r="BM255" s="64">
        <f>IFERROR(X255*I255/H255,"0")</f>
        <v>31.22</v>
      </c>
      <c r="BN255" s="64">
        <f>IFERROR(1/J255*(W255/H255),"0")</f>
        <v>4.1208791208791201E-2</v>
      </c>
      <c r="BO255" s="64">
        <f>IFERROR(1/J255*(X255/H255),"0")</f>
        <v>4.4871794871794872E-2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300</v>
      </c>
      <c r="X256" s="374">
        <f>IFERROR(IF(W256="",0,CEILING((W256/$H256),1)*$H256),"")</f>
        <v>302.40000000000003</v>
      </c>
      <c r="Y256" s="36">
        <f>IFERROR(IF(X256=0,"",ROUNDUP(X256/H256,0)*0.00753),"")</f>
        <v>0.54215999999999998</v>
      </c>
      <c r="Z256" s="56"/>
      <c r="AA256" s="57"/>
      <c r="AE256" s="64"/>
      <c r="BB256" s="212" t="s">
        <v>1</v>
      </c>
      <c r="BL256" s="64">
        <f>IFERROR(W256*I256/H256,"0")</f>
        <v>318.57142857142856</v>
      </c>
      <c r="BM256" s="64">
        <f>IFERROR(X256*I256/H256,"0")</f>
        <v>321.12</v>
      </c>
      <c r="BN256" s="64">
        <f>IFERROR(1/J256*(W256/H256),"0")</f>
        <v>0.45787545787545786</v>
      </c>
      <c r="BO256" s="64">
        <f>IFERROR(1/J256*(X256/H256),"0")</f>
        <v>0.46153846153846151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11</v>
      </c>
      <c r="X257" s="374">
        <f>IFERROR(IF(W257="",0,CEILING((W257/$H257),1)*$H257),"")</f>
        <v>12.600000000000001</v>
      </c>
      <c r="Y257" s="36">
        <f>IFERROR(IF(X257=0,"",ROUNDUP(X257/H257,0)*0.00502),"")</f>
        <v>3.0120000000000001E-2</v>
      </c>
      <c r="Z257" s="56"/>
      <c r="AA257" s="57"/>
      <c r="AE257" s="64"/>
      <c r="BB257" s="213" t="s">
        <v>1</v>
      </c>
      <c r="BL257" s="64">
        <f>IFERROR(W257*I257/H257,"0")</f>
        <v>11.68095238095238</v>
      </c>
      <c r="BM257" s="64">
        <f>IFERROR(X257*I257/H257,"0")</f>
        <v>13.38</v>
      </c>
      <c r="BN257" s="64">
        <f>IFERROR(1/J257*(W257/H257),"0")</f>
        <v>2.2385022385022386E-2</v>
      </c>
      <c r="BO257" s="64">
        <f>IFERROR(1/J257*(X257/H257),"0")</f>
        <v>2.5641025641025644E-2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2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93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5">
        <f>IFERROR(W255/H255,"0")+IFERROR(W256/H256,"0")+IFERROR(W257/H257,"0")+IFERROR(W258/H258,"0")</f>
        <v>83.095238095238102</v>
      </c>
      <c r="X259" s="375">
        <f>IFERROR(X255/H255,"0")+IFERROR(X256/H256,"0")+IFERROR(X257/H257,"0")+IFERROR(X258/H258,"0")</f>
        <v>85</v>
      </c>
      <c r="Y259" s="375">
        <f>IFERROR(IF(Y255="",0,Y255),"0")+IFERROR(IF(Y256="",0,Y256),"0")+IFERROR(IF(Y257="",0,Y257),"0")+IFERROR(IF(Y258="",0,Y258),"0")</f>
        <v>0.62499000000000005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93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5">
        <f>IFERROR(SUM(W255:W258),"0")</f>
        <v>338</v>
      </c>
      <c r="X260" s="375">
        <f>IFERROR(SUM(X255:X258),"0")</f>
        <v>344.40000000000003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9"/>
      <c r="AA261" s="369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450</v>
      </c>
      <c r="X262" s="374">
        <f t="shared" ref="X262:X270" si="55">IFERROR(IF(W262="",0,CEILING((W262/$H262),1)*$H262),"")</f>
        <v>452.4</v>
      </c>
      <c r="Y262" s="36">
        <f>IFERROR(IF(X262=0,"",ROUNDUP(X262/H262,0)*0.02175),"")</f>
        <v>1.2614999999999998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482.19230769230774</v>
      </c>
      <c r="BM262" s="64">
        <f t="shared" ref="BM262:BM270" si="57">IFERROR(X262*I262/H262,"0")</f>
        <v>484.76400000000001</v>
      </c>
      <c r="BN262" s="64">
        <f t="shared" ref="BN262:BN270" si="58">IFERROR(1/J262*(W262/H262),"0")</f>
        <v>1.0302197802197801</v>
      </c>
      <c r="BO262" s="64">
        <f t="shared" ref="BO262:BO270" si="59">IFERROR(1/J262*(X262/H262),"0")</f>
        <v>1.0357142857142856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60</v>
      </c>
      <c r="X266" s="374">
        <f t="shared" si="55"/>
        <v>61.2</v>
      </c>
      <c r="Y266" s="36">
        <f>IFERROR(IF(X266=0,"",ROUNDUP(X266/H266,0)*0.00937),"")</f>
        <v>0.15928999999999999</v>
      </c>
      <c r="Z266" s="56"/>
      <c r="AA266" s="57"/>
      <c r="AE266" s="64"/>
      <c r="BB266" s="219" t="s">
        <v>1</v>
      </c>
      <c r="BL266" s="64">
        <f t="shared" si="56"/>
        <v>64.599999999999994</v>
      </c>
      <c r="BM266" s="64">
        <f t="shared" si="57"/>
        <v>65.891999999999996</v>
      </c>
      <c r="BN266" s="64">
        <f t="shared" si="58"/>
        <v>0.1388888888888889</v>
      </c>
      <c r="BO266" s="64">
        <f t="shared" si="59"/>
        <v>0.14166666666666666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92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93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74.358974358974365</v>
      </c>
      <c r="X271" s="375">
        <f>IFERROR(X262/H262,"0")+IFERROR(X263/H263,"0")+IFERROR(X264/H264,"0")+IFERROR(X265/H265,"0")+IFERROR(X266/H266,"0")+IFERROR(X267/H267,"0")+IFERROR(X268/H268,"0")+IFERROR(X269/H269,"0")+IFERROR(X270/H270,"0")</f>
        <v>75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1.4207899999999998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93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5">
        <f>IFERROR(SUM(W262:W270),"0")</f>
        <v>510</v>
      </c>
      <c r="X272" s="375">
        <f>IFERROR(SUM(X262:X270),"0")</f>
        <v>513.6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9"/>
      <c r="AA273" s="369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10</v>
      </c>
      <c r="X275" s="374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64"/>
      <c r="BB275" s="225" t="s">
        <v>1</v>
      </c>
      <c r="BL275" s="64">
        <f>IFERROR(W275*I275/H275,"0")</f>
        <v>10.723076923076926</v>
      </c>
      <c r="BM275" s="64">
        <f>IFERROR(X275*I275/H275,"0")</f>
        <v>16.728000000000002</v>
      </c>
      <c r="BN275" s="64">
        <f>IFERROR(1/J275*(W275/H275),"0")</f>
        <v>2.2893772893772896E-2</v>
      </c>
      <c r="BO275" s="64">
        <f>IFERROR(1/J275*(X275/H275),"0")</f>
        <v>3.5714285714285712E-2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2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93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5">
        <f>IFERROR(W274/H274,"0")+IFERROR(W275/H275,"0")+IFERROR(W276/H276,"0")</f>
        <v>1.2820512820512822</v>
      </c>
      <c r="X277" s="375">
        <f>IFERROR(X274/H274,"0")+IFERROR(X275/H275,"0")+IFERROR(X276/H276,"0")</f>
        <v>2</v>
      </c>
      <c r="Y277" s="375">
        <f>IFERROR(IF(Y274="",0,Y274),"0")+IFERROR(IF(Y275="",0,Y275),"0")+IFERROR(IF(Y276="",0,Y276),"0")</f>
        <v>4.3499999999999997E-2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93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5">
        <f>IFERROR(SUM(W274:W276),"0")</f>
        <v>10</v>
      </c>
      <c r="X278" s="375">
        <f>IFERROR(SUM(X274:X276),"0")</f>
        <v>15.6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9"/>
      <c r="AA279" s="369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34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612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93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93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9"/>
      <c r="AA285" s="369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2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93"/>
      <c r="O289" s="389" t="s">
        <v>72</v>
      </c>
      <c r="P289" s="390"/>
      <c r="Q289" s="390"/>
      <c r="R289" s="390"/>
      <c r="S289" s="390"/>
      <c r="T289" s="390"/>
      <c r="U289" s="39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93"/>
      <c r="O290" s="389" t="s">
        <v>72</v>
      </c>
      <c r="P290" s="390"/>
      <c r="Q290" s="390"/>
      <c r="R290" s="390"/>
      <c r="S290" s="390"/>
      <c r="T290" s="390"/>
      <c r="U290" s="39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4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8"/>
      <c r="AA291" s="368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9"/>
      <c r="AA292" s="369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92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93"/>
      <c r="O300" s="389" t="s">
        <v>72</v>
      </c>
      <c r="P300" s="390"/>
      <c r="Q300" s="390"/>
      <c r="R300" s="390"/>
      <c r="S300" s="390"/>
      <c r="T300" s="390"/>
      <c r="U300" s="39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93"/>
      <c r="O301" s="389" t="s">
        <v>72</v>
      </c>
      <c r="P301" s="390"/>
      <c r="Q301" s="390"/>
      <c r="R301" s="390"/>
      <c r="S301" s="390"/>
      <c r="T301" s="390"/>
      <c r="U301" s="39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9"/>
      <c r="AA302" s="369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2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93"/>
      <c r="O305" s="389" t="s">
        <v>72</v>
      </c>
      <c r="P305" s="390"/>
      <c r="Q305" s="390"/>
      <c r="R305" s="390"/>
      <c r="S305" s="390"/>
      <c r="T305" s="390"/>
      <c r="U305" s="39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93"/>
      <c r="O306" s="389" t="s">
        <v>72</v>
      </c>
      <c r="P306" s="390"/>
      <c r="Q306" s="390"/>
      <c r="R306" s="390"/>
      <c r="S306" s="390"/>
      <c r="T306" s="390"/>
      <c r="U306" s="39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4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8"/>
      <c r="AA307" s="368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9"/>
      <c r="AA308" s="369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19</v>
      </c>
      <c r="X309" s="374">
        <f>IFERROR(IF(W309="",0,CEILING((W309/$H309),1)*$H309),"")</f>
        <v>19.8</v>
      </c>
      <c r="Y309" s="36">
        <f>IFERROR(IF(X309=0,"",ROUNDUP(X309/H309,0)*0.00753),"")</f>
        <v>8.2830000000000001E-2</v>
      </c>
      <c r="Z309" s="56"/>
      <c r="AA309" s="57"/>
      <c r="AE309" s="64"/>
      <c r="BB309" s="242" t="s">
        <v>1</v>
      </c>
      <c r="BL309" s="64">
        <f>IFERROR(W309*I309/H309,"0")</f>
        <v>21.617777777777778</v>
      </c>
      <c r="BM309" s="64">
        <f>IFERROR(X309*I309/H309,"0")</f>
        <v>22.528000000000002</v>
      </c>
      <c r="BN309" s="64">
        <f>IFERROR(1/J309*(W309/H309),"0")</f>
        <v>6.7663817663817655E-2</v>
      </c>
      <c r="BO309" s="64">
        <f>IFERROR(1/J309*(X309/H309),"0")</f>
        <v>7.0512820512820512E-2</v>
      </c>
    </row>
    <row r="310" spans="1:67" x14ac:dyDescent="0.2">
      <c r="A310" s="392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93"/>
      <c r="O310" s="389" t="s">
        <v>72</v>
      </c>
      <c r="P310" s="390"/>
      <c r="Q310" s="390"/>
      <c r="R310" s="390"/>
      <c r="S310" s="390"/>
      <c r="T310" s="390"/>
      <c r="U310" s="391"/>
      <c r="V310" s="37" t="s">
        <v>73</v>
      </c>
      <c r="W310" s="375">
        <f>IFERROR(W309/H309,"0")</f>
        <v>10.555555555555555</v>
      </c>
      <c r="X310" s="375">
        <f>IFERROR(X309/H309,"0")</f>
        <v>11</v>
      </c>
      <c r="Y310" s="375">
        <f>IFERROR(IF(Y309="",0,Y309),"0")</f>
        <v>8.2830000000000001E-2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93"/>
      <c r="O311" s="389" t="s">
        <v>72</v>
      </c>
      <c r="P311" s="390"/>
      <c r="Q311" s="390"/>
      <c r="R311" s="390"/>
      <c r="S311" s="390"/>
      <c r="T311" s="390"/>
      <c r="U311" s="391"/>
      <c r="V311" s="37" t="s">
        <v>67</v>
      </c>
      <c r="W311" s="375">
        <f>IFERROR(SUM(W309:W309),"0")</f>
        <v>19</v>
      </c>
      <c r="X311" s="375">
        <f>IFERROR(SUM(X309:X309),"0")</f>
        <v>19.8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9"/>
      <c r="AA312" s="369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70</v>
      </c>
      <c r="X314" s="374">
        <f>IFERROR(IF(W314="",0,CEILING((W314/$H314),1)*$H314),"")</f>
        <v>71.400000000000006</v>
      </c>
      <c r="Y314" s="36">
        <f>IFERROR(IF(X314=0,"",ROUNDUP(X314/H314,0)*0.00753),"")</f>
        <v>0.25602000000000003</v>
      </c>
      <c r="Z314" s="56"/>
      <c r="AA314" s="57"/>
      <c r="AE314" s="64"/>
      <c r="BB314" s="244" t="s">
        <v>1</v>
      </c>
      <c r="BL314" s="64">
        <f>IFERROR(W314*I314/H314,"0")</f>
        <v>79.066666666666663</v>
      </c>
      <c r="BM314" s="64">
        <f>IFERROR(X314*I314/H314,"0")</f>
        <v>80.647999999999996</v>
      </c>
      <c r="BN314" s="64">
        <f>IFERROR(1/J314*(W314/H314),"0")</f>
        <v>0.21367521367521364</v>
      </c>
      <c r="BO314" s="64">
        <f>IFERROR(1/J314*(X314/H314),"0")</f>
        <v>0.21794871794871795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</v>
      </c>
      <c r="X315" s="374">
        <f>IFERROR(IF(W315="",0,CEILING((W315/$H315),1)*$H315),"")</f>
        <v>21</v>
      </c>
      <c r="Y315" s="36">
        <f>IFERROR(IF(X315=0,"",ROUNDUP(X315/H315,0)*0.00753),"")</f>
        <v>7.5300000000000006E-2</v>
      </c>
      <c r="Z315" s="56"/>
      <c r="AA315" s="57"/>
      <c r="AE315" s="64"/>
      <c r="BB315" s="245" t="s">
        <v>1</v>
      </c>
      <c r="BL315" s="64">
        <f>IFERROR(W315*I315/H315,"0")</f>
        <v>23.599999999999998</v>
      </c>
      <c r="BM315" s="64">
        <f>IFERROR(X315*I315/H315,"0")</f>
        <v>23.599999999999998</v>
      </c>
      <c r="BN315" s="64">
        <f>IFERROR(1/J315*(W315/H315),"0")</f>
        <v>6.4102564102564097E-2</v>
      </c>
      <c r="BO315" s="64">
        <f>IFERROR(1/J315*(X315/H315),"0")</f>
        <v>6.4102564102564097E-2</v>
      </c>
    </row>
    <row r="316" spans="1:67" x14ac:dyDescent="0.2">
      <c r="A316" s="392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93"/>
      <c r="O316" s="389" t="s">
        <v>72</v>
      </c>
      <c r="P316" s="390"/>
      <c r="Q316" s="390"/>
      <c r="R316" s="390"/>
      <c r="S316" s="390"/>
      <c r="T316" s="390"/>
      <c r="U316" s="391"/>
      <c r="V316" s="37" t="s">
        <v>73</v>
      </c>
      <c r="W316" s="375">
        <f>IFERROR(W313/H313,"0")+IFERROR(W314/H314,"0")+IFERROR(W315/H315,"0")</f>
        <v>43.333333333333329</v>
      </c>
      <c r="X316" s="375">
        <f>IFERROR(X313/H313,"0")+IFERROR(X314/H314,"0")+IFERROR(X315/H315,"0")</f>
        <v>44</v>
      </c>
      <c r="Y316" s="375">
        <f>IFERROR(IF(Y313="",0,Y313),"0")+IFERROR(IF(Y314="",0,Y314),"0")+IFERROR(IF(Y315="",0,Y315),"0")</f>
        <v>0.33132000000000006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93"/>
      <c r="O317" s="389" t="s">
        <v>72</v>
      </c>
      <c r="P317" s="390"/>
      <c r="Q317" s="390"/>
      <c r="R317" s="390"/>
      <c r="S317" s="390"/>
      <c r="T317" s="390"/>
      <c r="U317" s="391"/>
      <c r="V317" s="37" t="s">
        <v>67</v>
      </c>
      <c r="W317" s="375">
        <f>IFERROR(SUM(W313:W315),"0")</f>
        <v>91</v>
      </c>
      <c r="X317" s="375">
        <f>IFERROR(SUM(X313:X315),"0")</f>
        <v>92.4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9"/>
      <c r="AA318" s="369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6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5</v>
      </c>
      <c r="X319" s="374">
        <f>IFERROR(IF(W319="",0,CEILING((W319/$H319),1)*$H319),"")</f>
        <v>6.84</v>
      </c>
      <c r="Y319" s="36">
        <f>IFERROR(IF(X319=0,"",ROUNDUP(X319/H319,0)*0.00753),"")</f>
        <v>2.2589999999999999E-2</v>
      </c>
      <c r="Z319" s="56"/>
      <c r="AA319" s="57"/>
      <c r="AE319" s="64"/>
      <c r="BB319" s="246" t="s">
        <v>1</v>
      </c>
      <c r="BL319" s="64">
        <f>IFERROR(W319*I319/H319,"0")</f>
        <v>5.5964912280701755</v>
      </c>
      <c r="BM319" s="64">
        <f>IFERROR(X319*I319/H319,"0")</f>
        <v>7.6560000000000015</v>
      </c>
      <c r="BN319" s="64">
        <f>IFERROR(1/J319*(W319/H319),"0")</f>
        <v>1.4057579847053532E-2</v>
      </c>
      <c r="BO319" s="64">
        <f>IFERROR(1/J319*(X319/H319),"0")</f>
        <v>1.9230769230769232E-2</v>
      </c>
    </row>
    <row r="320" spans="1:67" x14ac:dyDescent="0.2">
      <c r="A320" s="392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93"/>
      <c r="O320" s="389" t="s">
        <v>72</v>
      </c>
      <c r="P320" s="390"/>
      <c r="Q320" s="390"/>
      <c r="R320" s="390"/>
      <c r="S320" s="390"/>
      <c r="T320" s="390"/>
      <c r="U320" s="391"/>
      <c r="V320" s="37" t="s">
        <v>73</v>
      </c>
      <c r="W320" s="375">
        <f>IFERROR(W319/H319,"0")</f>
        <v>2.192982456140351</v>
      </c>
      <c r="X320" s="375">
        <f>IFERROR(X319/H319,"0")</f>
        <v>3</v>
      </c>
      <c r="Y320" s="375">
        <f>IFERROR(IF(Y319="",0,Y319),"0")</f>
        <v>2.2589999999999999E-2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93"/>
      <c r="O321" s="389" t="s">
        <v>72</v>
      </c>
      <c r="P321" s="390"/>
      <c r="Q321" s="390"/>
      <c r="R321" s="390"/>
      <c r="S321" s="390"/>
      <c r="T321" s="390"/>
      <c r="U321" s="391"/>
      <c r="V321" s="37" t="s">
        <v>67</v>
      </c>
      <c r="W321" s="375">
        <f>IFERROR(SUM(W319:W319),"0")</f>
        <v>5</v>
      </c>
      <c r="X321" s="375">
        <f>IFERROR(SUM(X319:X319),"0")</f>
        <v>6.84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9"/>
      <c r="AA322" s="369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5</v>
      </c>
      <c r="X323" s="374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47" t="s">
        <v>1</v>
      </c>
      <c r="BL323" s="64">
        <f>IFERROR(W323*I323/H323,"0")</f>
        <v>5.8333333333333339</v>
      </c>
      <c r="BM323" s="64">
        <f>IFERROR(X323*I323/H323,"0")</f>
        <v>5.95</v>
      </c>
      <c r="BN323" s="64">
        <f>IFERROR(1/J323*(W323/H323),"0")</f>
        <v>1.256913021618904E-2</v>
      </c>
      <c r="BO323" s="64">
        <f>IFERROR(1/J323*(X323/H323),"0")</f>
        <v>1.282051282051282E-2</v>
      </c>
    </row>
    <row r="324" spans="1:67" x14ac:dyDescent="0.2">
      <c r="A324" s="392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93"/>
      <c r="O324" s="389" t="s">
        <v>72</v>
      </c>
      <c r="P324" s="390"/>
      <c r="Q324" s="390"/>
      <c r="R324" s="390"/>
      <c r="S324" s="390"/>
      <c r="T324" s="390"/>
      <c r="U324" s="391"/>
      <c r="V324" s="37" t="s">
        <v>73</v>
      </c>
      <c r="W324" s="375">
        <f>IFERROR(W323/H323,"0")</f>
        <v>1.9607843137254903</v>
      </c>
      <c r="X324" s="375">
        <f>IFERROR(X323/H323,"0")</f>
        <v>2</v>
      </c>
      <c r="Y324" s="375">
        <f>IFERROR(IF(Y323="",0,Y323),"0")</f>
        <v>1.506E-2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93"/>
      <c r="O325" s="389" t="s">
        <v>72</v>
      </c>
      <c r="P325" s="390"/>
      <c r="Q325" s="390"/>
      <c r="R325" s="390"/>
      <c r="S325" s="390"/>
      <c r="T325" s="390"/>
      <c r="U325" s="391"/>
      <c r="V325" s="37" t="s">
        <v>67</v>
      </c>
      <c r="W325" s="375">
        <f>IFERROR(SUM(W323:W323),"0")</f>
        <v>5</v>
      </c>
      <c r="X325" s="375">
        <f>IFERROR(SUM(X323:X323),"0")</f>
        <v>5.0999999999999996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4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8"/>
      <c r="AA327" s="368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9"/>
      <c r="AA328" s="369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250</v>
      </c>
      <c r="X330" s="374">
        <f t="shared" si="65"/>
        <v>255</v>
      </c>
      <c r="Y330" s="36">
        <f>IFERROR(IF(X330=0,"",ROUNDUP(X330/H330,0)*0.02175),"")</f>
        <v>0.36974999999999997</v>
      </c>
      <c r="Z330" s="56"/>
      <c r="AA330" s="57"/>
      <c r="AE330" s="64"/>
      <c r="BB330" s="249" t="s">
        <v>1</v>
      </c>
      <c r="BL330" s="64">
        <f t="shared" si="66"/>
        <v>258</v>
      </c>
      <c r="BM330" s="64">
        <f t="shared" si="67"/>
        <v>263.16000000000003</v>
      </c>
      <c r="BN330" s="64">
        <f t="shared" si="68"/>
        <v>0.34722222222222221</v>
      </c>
      <c r="BO330" s="64">
        <f t="shared" si="69"/>
        <v>0.35416666666666663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2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30</v>
      </c>
      <c r="X333" s="374">
        <f t="shared" si="65"/>
        <v>30</v>
      </c>
      <c r="Y333" s="36">
        <f>IFERROR(IF(X333=0,"",ROUNDUP(X333/H333,0)*0.02175),"")</f>
        <v>4.3499999999999997E-2</v>
      </c>
      <c r="Z333" s="56"/>
      <c r="AA333" s="57"/>
      <c r="AE333" s="64"/>
      <c r="BB333" s="252" t="s">
        <v>1</v>
      </c>
      <c r="BL333" s="64">
        <f t="shared" si="66"/>
        <v>30.96</v>
      </c>
      <c r="BM333" s="64">
        <f t="shared" si="67"/>
        <v>30.96</v>
      </c>
      <c r="BN333" s="64">
        <f t="shared" si="68"/>
        <v>4.1666666666666664E-2</v>
      </c>
      <c r="BO333" s="64">
        <f t="shared" si="69"/>
        <v>4.1666666666666664E-2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81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90</v>
      </c>
      <c r="X336" s="374">
        <f t="shared" si="65"/>
        <v>90</v>
      </c>
      <c r="Y336" s="36">
        <f>IFERROR(IF(X336=0,"",ROUNDUP(X336/H336,0)*0.02175),"")</f>
        <v>0.1305</v>
      </c>
      <c r="Z336" s="56"/>
      <c r="AA336" s="57"/>
      <c r="AE336" s="64"/>
      <c r="BB336" s="255" t="s">
        <v>1</v>
      </c>
      <c r="BL336" s="64">
        <f t="shared" si="66"/>
        <v>92.88000000000001</v>
      </c>
      <c r="BM336" s="64">
        <f t="shared" si="67"/>
        <v>92.88000000000001</v>
      </c>
      <c r="BN336" s="64">
        <f t="shared" si="68"/>
        <v>0.125</v>
      </c>
      <c r="BO336" s="64">
        <f t="shared" si="69"/>
        <v>0.125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92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93"/>
      <c r="O339" s="389" t="s">
        <v>72</v>
      </c>
      <c r="P339" s="390"/>
      <c r="Q339" s="390"/>
      <c r="R339" s="390"/>
      <c r="S339" s="390"/>
      <c r="T339" s="390"/>
      <c r="U339" s="39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26.666666666666668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0.56248999999999993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93"/>
      <c r="O340" s="389" t="s">
        <v>72</v>
      </c>
      <c r="P340" s="390"/>
      <c r="Q340" s="390"/>
      <c r="R340" s="390"/>
      <c r="S340" s="390"/>
      <c r="T340" s="390"/>
      <c r="U340" s="391"/>
      <c r="V340" s="37" t="s">
        <v>67</v>
      </c>
      <c r="W340" s="375">
        <f>IFERROR(SUM(W329:W338),"0")</f>
        <v>380</v>
      </c>
      <c r="X340" s="375">
        <f>IFERROR(SUM(X329:X338),"0")</f>
        <v>385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9"/>
      <c r="AA341" s="369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200</v>
      </c>
      <c r="X342" s="374">
        <f>IFERROR(IF(W342="",0,CEILING((W342/$H342),1)*$H342),"")</f>
        <v>210</v>
      </c>
      <c r="Y342" s="36">
        <f>IFERROR(IF(X342=0,"",ROUNDUP(X342/H342,0)*0.02175),"")</f>
        <v>0.30449999999999999</v>
      </c>
      <c r="Z342" s="56"/>
      <c r="AA342" s="57"/>
      <c r="AE342" s="64"/>
      <c r="BB342" s="258" t="s">
        <v>1</v>
      </c>
      <c r="BL342" s="64">
        <f>IFERROR(W342*I342/H342,"0")</f>
        <v>206.4</v>
      </c>
      <c r="BM342" s="64">
        <f>IFERROR(X342*I342/H342,"0")</f>
        <v>216.72</v>
      </c>
      <c r="BN342" s="64">
        <f>IFERROR(1/J342*(W342/H342),"0")</f>
        <v>0.27777777777777779</v>
      </c>
      <c r="BO342" s="64">
        <f>IFERROR(1/J342*(X342/H342),"0")</f>
        <v>0.29166666666666663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6</v>
      </c>
      <c r="X344" s="374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0" t="s">
        <v>1</v>
      </c>
      <c r="BL344" s="64">
        <f>IFERROR(W344*I344/H344,"0")</f>
        <v>6.36</v>
      </c>
      <c r="BM344" s="64">
        <f>IFERROR(X344*I344/H344,"0")</f>
        <v>8.48</v>
      </c>
      <c r="BN344" s="64">
        <f>IFERROR(1/J344*(W344/H344),"0")</f>
        <v>1.2500000000000001E-2</v>
      </c>
      <c r="BO344" s="64">
        <f>IFERROR(1/J344*(X344/H344),"0")</f>
        <v>1.6666666666666666E-2</v>
      </c>
    </row>
    <row r="345" spans="1:67" x14ac:dyDescent="0.2">
      <c r="A345" s="392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93"/>
      <c r="O345" s="389" t="s">
        <v>72</v>
      </c>
      <c r="P345" s="390"/>
      <c r="Q345" s="390"/>
      <c r="R345" s="390"/>
      <c r="S345" s="390"/>
      <c r="T345" s="390"/>
      <c r="U345" s="391"/>
      <c r="V345" s="37" t="s">
        <v>73</v>
      </c>
      <c r="W345" s="375">
        <f>IFERROR(W342/H342,"0")+IFERROR(W343/H343,"0")+IFERROR(W344/H344,"0")</f>
        <v>14.833333333333334</v>
      </c>
      <c r="X345" s="375">
        <f>IFERROR(X342/H342,"0")+IFERROR(X343/H343,"0")+IFERROR(X344/H344,"0")</f>
        <v>16</v>
      </c>
      <c r="Y345" s="375">
        <f>IFERROR(IF(Y342="",0,Y342),"0")+IFERROR(IF(Y343="",0,Y343),"0")+IFERROR(IF(Y344="",0,Y344),"0")</f>
        <v>0.32323999999999997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93"/>
      <c r="O346" s="389" t="s">
        <v>72</v>
      </c>
      <c r="P346" s="390"/>
      <c r="Q346" s="390"/>
      <c r="R346" s="390"/>
      <c r="S346" s="390"/>
      <c r="T346" s="390"/>
      <c r="U346" s="391"/>
      <c r="V346" s="37" t="s">
        <v>67</v>
      </c>
      <c r="W346" s="375">
        <f>IFERROR(SUM(W342:W344),"0")</f>
        <v>206</v>
      </c>
      <c r="X346" s="375">
        <f>IFERROR(SUM(X342:X344),"0")</f>
        <v>218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9"/>
      <c r="AA347" s="369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9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93"/>
      <c r="O350" s="389" t="s">
        <v>72</v>
      </c>
      <c r="P350" s="390"/>
      <c r="Q350" s="390"/>
      <c r="R350" s="390"/>
      <c r="S350" s="390"/>
      <c r="T350" s="390"/>
      <c r="U350" s="39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93"/>
      <c r="O351" s="389" t="s">
        <v>72</v>
      </c>
      <c r="P351" s="390"/>
      <c r="Q351" s="390"/>
      <c r="R351" s="390"/>
      <c r="S351" s="390"/>
      <c r="T351" s="390"/>
      <c r="U351" s="39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9"/>
      <c r="AA352" s="369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93"/>
      <c r="O354" s="389" t="s">
        <v>72</v>
      </c>
      <c r="P354" s="390"/>
      <c r="Q354" s="390"/>
      <c r="R354" s="390"/>
      <c r="S354" s="390"/>
      <c r="T354" s="390"/>
      <c r="U354" s="39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93"/>
      <c r="O355" s="389" t="s">
        <v>72</v>
      </c>
      <c r="P355" s="390"/>
      <c r="Q355" s="390"/>
      <c r="R355" s="390"/>
      <c r="S355" s="390"/>
      <c r="T355" s="390"/>
      <c r="U355" s="39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4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8"/>
      <c r="AA356" s="368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9"/>
      <c r="AA357" s="369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5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9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93"/>
      <c r="O363" s="389" t="s">
        <v>72</v>
      </c>
      <c r="P363" s="390"/>
      <c r="Q363" s="390"/>
      <c r="R363" s="390"/>
      <c r="S363" s="390"/>
      <c r="T363" s="390"/>
      <c r="U363" s="39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93"/>
      <c r="O364" s="389" t="s">
        <v>72</v>
      </c>
      <c r="P364" s="390"/>
      <c r="Q364" s="390"/>
      <c r="R364" s="390"/>
      <c r="S364" s="390"/>
      <c r="T364" s="390"/>
      <c r="U364" s="39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9"/>
      <c r="AA365" s="369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9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93"/>
      <c r="O368" s="389" t="s">
        <v>72</v>
      </c>
      <c r="P368" s="390"/>
      <c r="Q368" s="390"/>
      <c r="R368" s="390"/>
      <c r="S368" s="390"/>
      <c r="T368" s="390"/>
      <c r="U368" s="39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93"/>
      <c r="O369" s="389" t="s">
        <v>72</v>
      </c>
      <c r="P369" s="390"/>
      <c r="Q369" s="390"/>
      <c r="R369" s="390"/>
      <c r="S369" s="390"/>
      <c r="T369" s="390"/>
      <c r="U369" s="39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9"/>
      <c r="AA370" s="369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40</v>
      </c>
      <c r="X371" s="374">
        <f>IFERROR(IF(W371="",0,CEILING((W371/$H371),1)*$H371),"")</f>
        <v>46.8</v>
      </c>
      <c r="Y371" s="36">
        <f>IFERROR(IF(X371=0,"",ROUNDUP(X371/H371,0)*0.02175),"")</f>
        <v>0.1305</v>
      </c>
      <c r="Z371" s="56"/>
      <c r="AA371" s="57"/>
      <c r="AE371" s="64"/>
      <c r="BB371" s="271" t="s">
        <v>1</v>
      </c>
      <c r="BL371" s="64">
        <f>IFERROR(W371*I371/H371,"0")</f>
        <v>42.892307692307703</v>
      </c>
      <c r="BM371" s="64">
        <f>IFERROR(X371*I371/H371,"0")</f>
        <v>50.184000000000005</v>
      </c>
      <c r="BN371" s="64">
        <f>IFERROR(1/J371*(W371/H371),"0")</f>
        <v>9.1575091575091583E-2</v>
      </c>
      <c r="BO371" s="64">
        <f>IFERROR(1/J371*(X371/H371),"0")</f>
        <v>0.10714285714285714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32</v>
      </c>
      <c r="X373" s="374">
        <f>IFERROR(IF(W373="",0,CEILING((W373/$H373),1)*$H373),"")</f>
        <v>33.6</v>
      </c>
      <c r="Y373" s="36">
        <f>IFERROR(IF(X373=0,"",ROUNDUP(X373/H373,0)*0.00753),"")</f>
        <v>0.10542</v>
      </c>
      <c r="Z373" s="56"/>
      <c r="AA373" s="57"/>
      <c r="AE373" s="64"/>
      <c r="BB373" s="273" t="s">
        <v>1</v>
      </c>
      <c r="BL373" s="64">
        <f>IFERROR(W373*I373/H373,"0")</f>
        <v>35.786666666666669</v>
      </c>
      <c r="BM373" s="64">
        <f>IFERROR(X373*I373/H373,"0")</f>
        <v>37.576000000000008</v>
      </c>
      <c r="BN373" s="64">
        <f>IFERROR(1/J373*(W373/H373),"0")</f>
        <v>8.5470085470085472E-2</v>
      </c>
      <c r="BO373" s="64">
        <f>IFERROR(1/J373*(X373/H373),"0")</f>
        <v>8.9743589743589758E-2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93"/>
      <c r="O375" s="389" t="s">
        <v>72</v>
      </c>
      <c r="P375" s="390"/>
      <c r="Q375" s="390"/>
      <c r="R375" s="390"/>
      <c r="S375" s="390"/>
      <c r="T375" s="390"/>
      <c r="U375" s="391"/>
      <c r="V375" s="37" t="s">
        <v>73</v>
      </c>
      <c r="W375" s="375">
        <f>IFERROR(W371/H371,"0")+IFERROR(W372/H372,"0")+IFERROR(W373/H373,"0")+IFERROR(W374/H374,"0")</f>
        <v>18.461538461538463</v>
      </c>
      <c r="X375" s="375">
        <f>IFERROR(X371/H371,"0")+IFERROR(X372/H372,"0")+IFERROR(X373/H373,"0")+IFERROR(X374/H374,"0")</f>
        <v>20</v>
      </c>
      <c r="Y375" s="375">
        <f>IFERROR(IF(Y371="",0,Y371),"0")+IFERROR(IF(Y372="",0,Y372),"0")+IFERROR(IF(Y373="",0,Y373),"0")+IFERROR(IF(Y374="",0,Y374),"0")</f>
        <v>0.23592000000000002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93"/>
      <c r="O376" s="389" t="s">
        <v>72</v>
      </c>
      <c r="P376" s="390"/>
      <c r="Q376" s="390"/>
      <c r="R376" s="390"/>
      <c r="S376" s="390"/>
      <c r="T376" s="390"/>
      <c r="U376" s="391"/>
      <c r="V376" s="37" t="s">
        <v>67</v>
      </c>
      <c r="W376" s="375">
        <f>IFERROR(SUM(W371:W374),"0")</f>
        <v>72</v>
      </c>
      <c r="X376" s="375">
        <f>IFERROR(SUM(X371:X374),"0")</f>
        <v>80.400000000000006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9"/>
      <c r="AA377" s="369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93"/>
      <c r="O379" s="389" t="s">
        <v>72</v>
      </c>
      <c r="P379" s="390"/>
      <c r="Q379" s="390"/>
      <c r="R379" s="390"/>
      <c r="S379" s="390"/>
      <c r="T379" s="390"/>
      <c r="U379" s="39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93"/>
      <c r="O380" s="389" t="s">
        <v>72</v>
      </c>
      <c r="P380" s="390"/>
      <c r="Q380" s="390"/>
      <c r="R380" s="390"/>
      <c r="S380" s="390"/>
      <c r="T380" s="390"/>
      <c r="U380" s="39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4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8"/>
      <c r="AA382" s="368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9"/>
      <c r="AA383" s="369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9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93"/>
      <c r="O386" s="389" t="s">
        <v>72</v>
      </c>
      <c r="P386" s="390"/>
      <c r="Q386" s="390"/>
      <c r="R386" s="390"/>
      <c r="S386" s="390"/>
      <c r="T386" s="390"/>
      <c r="U386" s="39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93"/>
      <c r="O387" s="389" t="s">
        <v>72</v>
      </c>
      <c r="P387" s="390"/>
      <c r="Q387" s="390"/>
      <c r="R387" s="390"/>
      <c r="S387" s="390"/>
      <c r="T387" s="390"/>
      <c r="U387" s="39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9"/>
      <c r="AA388" s="369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7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</v>
      </c>
      <c r="X392" s="374">
        <f t="shared" si="70"/>
        <v>15.12</v>
      </c>
      <c r="Y392" s="36">
        <f>IFERROR(IF(X392=0,"",ROUNDUP(X392/H392,0)*0.00753),"")</f>
        <v>6.7769999999999997E-2</v>
      </c>
      <c r="Z392" s="56"/>
      <c r="AA392" s="57"/>
      <c r="AE392" s="64"/>
      <c r="BB392" s="281" t="s">
        <v>1</v>
      </c>
      <c r="BL392" s="64">
        <f t="shared" si="71"/>
        <v>21.666666666666668</v>
      </c>
      <c r="BM392" s="64">
        <f t="shared" si="72"/>
        <v>23.4</v>
      </c>
      <c r="BN392" s="64">
        <f t="shared" si="73"/>
        <v>5.3418803418803423E-2</v>
      </c>
      <c r="BO392" s="64">
        <f t="shared" si="74"/>
        <v>5.7692307692307689E-2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25</v>
      </c>
      <c r="X394" s="374">
        <f t="shared" si="70"/>
        <v>25.200000000000003</v>
      </c>
      <c r="Y394" s="36">
        <f t="shared" si="75"/>
        <v>6.0240000000000002E-2</v>
      </c>
      <c r="Z394" s="56"/>
      <c r="AA394" s="57"/>
      <c r="AE394" s="64"/>
      <c r="BB394" s="283" t="s">
        <v>1</v>
      </c>
      <c r="BL394" s="64">
        <f t="shared" si="71"/>
        <v>26.547619047619047</v>
      </c>
      <c r="BM394" s="64">
        <f t="shared" si="72"/>
        <v>26.76</v>
      </c>
      <c r="BN394" s="64">
        <f t="shared" si="73"/>
        <v>5.0875050875050884E-2</v>
      </c>
      <c r="BO394" s="64">
        <f t="shared" si="74"/>
        <v>5.1282051282051287E-2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11</v>
      </c>
      <c r="X396" s="374">
        <f t="shared" si="70"/>
        <v>12.600000000000001</v>
      </c>
      <c r="Y396" s="36">
        <f t="shared" si="75"/>
        <v>3.0120000000000001E-2</v>
      </c>
      <c r="Z396" s="56"/>
      <c r="AA396" s="57"/>
      <c r="AE396" s="64"/>
      <c r="BB396" s="285" t="s">
        <v>1</v>
      </c>
      <c r="BL396" s="64">
        <f t="shared" si="71"/>
        <v>11.68095238095238</v>
      </c>
      <c r="BM396" s="64">
        <f t="shared" si="72"/>
        <v>13.38</v>
      </c>
      <c r="BN396" s="64">
        <f t="shared" si="73"/>
        <v>2.2385022385022386E-2</v>
      </c>
      <c r="BO396" s="64">
        <f t="shared" si="74"/>
        <v>2.5641025641025644E-2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21</v>
      </c>
      <c r="X400" s="374">
        <f t="shared" si="70"/>
        <v>21</v>
      </c>
      <c r="Y400" s="36">
        <f t="shared" si="75"/>
        <v>5.0200000000000002E-2</v>
      </c>
      <c r="Z400" s="56"/>
      <c r="AA400" s="57"/>
      <c r="AE400" s="64"/>
      <c r="BB400" s="289" t="s">
        <v>1</v>
      </c>
      <c r="BL400" s="64">
        <f t="shared" si="71"/>
        <v>22.299999999999997</v>
      </c>
      <c r="BM400" s="64">
        <f t="shared" si="72"/>
        <v>22.299999999999997</v>
      </c>
      <c r="BN400" s="64">
        <f t="shared" si="73"/>
        <v>4.2735042735042736E-2</v>
      </c>
      <c r="BO400" s="64">
        <f t="shared" si="74"/>
        <v>4.2735042735042736E-2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9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93"/>
      <c r="O402" s="389" t="s">
        <v>72</v>
      </c>
      <c r="P402" s="390"/>
      <c r="Q402" s="390"/>
      <c r="R402" s="390"/>
      <c r="S402" s="390"/>
      <c r="T402" s="390"/>
      <c r="U402" s="39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35.476190476190482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0.20833000000000002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93"/>
      <c r="O403" s="389" t="s">
        <v>72</v>
      </c>
      <c r="P403" s="390"/>
      <c r="Q403" s="390"/>
      <c r="R403" s="390"/>
      <c r="S403" s="390"/>
      <c r="T403" s="390"/>
      <c r="U403" s="391"/>
      <c r="V403" s="37" t="s">
        <v>67</v>
      </c>
      <c r="W403" s="375">
        <f>IFERROR(SUM(W389:W401),"0")</f>
        <v>71</v>
      </c>
      <c r="X403" s="375">
        <f>IFERROR(SUM(X389:X401),"0")</f>
        <v>73.92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9"/>
      <c r="AA404" s="369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9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93"/>
      <c r="O408" s="389" t="s">
        <v>72</v>
      </c>
      <c r="P408" s="390"/>
      <c r="Q408" s="390"/>
      <c r="R408" s="390"/>
      <c r="S408" s="390"/>
      <c r="T408" s="390"/>
      <c r="U408" s="39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93"/>
      <c r="O409" s="389" t="s">
        <v>72</v>
      </c>
      <c r="P409" s="390"/>
      <c r="Q409" s="390"/>
      <c r="R409" s="390"/>
      <c r="S409" s="390"/>
      <c r="T409" s="390"/>
      <c r="U409" s="39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9"/>
      <c r="AA410" s="369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93"/>
      <c r="O412" s="389" t="s">
        <v>72</v>
      </c>
      <c r="P412" s="390"/>
      <c r="Q412" s="390"/>
      <c r="R412" s="390"/>
      <c r="S412" s="390"/>
      <c r="T412" s="390"/>
      <c r="U412" s="39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93"/>
      <c r="O413" s="389" t="s">
        <v>72</v>
      </c>
      <c r="P413" s="390"/>
      <c r="Q413" s="390"/>
      <c r="R413" s="390"/>
      <c r="S413" s="390"/>
      <c r="T413" s="390"/>
      <c r="U413" s="39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9"/>
      <c r="AA414" s="369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9</v>
      </c>
      <c r="X415" s="374">
        <f>IFERROR(IF(W415="",0,CEILING((W415/$H415),1)*$H415),"")</f>
        <v>9.6</v>
      </c>
      <c r="Y415" s="36">
        <f>IFERROR(IF(X415=0,"",ROUNDUP(X415/H415,0)*0.00627),"")</f>
        <v>5.0160000000000003E-2</v>
      </c>
      <c r="Z415" s="56"/>
      <c r="AA415" s="57"/>
      <c r="AE415" s="64"/>
      <c r="BB415" s="295" t="s">
        <v>1</v>
      </c>
      <c r="BL415" s="64">
        <f>IFERROR(W415*I415/H415,"0")</f>
        <v>13.5</v>
      </c>
      <c r="BM415" s="64">
        <f>IFERROR(X415*I415/H415,"0")</f>
        <v>14.400000000000002</v>
      </c>
      <c r="BN415" s="64">
        <f>IFERROR(1/J415*(W415/H415),"0")</f>
        <v>3.7499999999999999E-2</v>
      </c>
      <c r="BO415" s="64">
        <f>IFERROR(1/J415*(X415/H415),"0")</f>
        <v>0.04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9</v>
      </c>
      <c r="X416" s="374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6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1.4242424242424241</v>
      </c>
      <c r="BM417" s="64">
        <f>IFERROR(X417*I417/H417,"0")</f>
        <v>1.8799999999999997</v>
      </c>
      <c r="BN417" s="64">
        <f>IFERROR(1/J417*(W417/H417),"0")</f>
        <v>3.787878787878788E-3</v>
      </c>
      <c r="BO417" s="64">
        <f>IFERROR(1/J417*(X417/H417),"0")</f>
        <v>5.0000000000000001E-3</v>
      </c>
    </row>
    <row r="418" spans="1:67" x14ac:dyDescent="0.2">
      <c r="A418" s="39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93"/>
      <c r="O418" s="389" t="s">
        <v>72</v>
      </c>
      <c r="P418" s="390"/>
      <c r="Q418" s="390"/>
      <c r="R418" s="390"/>
      <c r="S418" s="390"/>
      <c r="T418" s="390"/>
      <c r="U418" s="391"/>
      <c r="V418" s="37" t="s">
        <v>73</v>
      </c>
      <c r="W418" s="375">
        <f>IFERROR(W415/H415,"0")+IFERROR(W416/H416,"0")+IFERROR(W417/H417,"0")</f>
        <v>15.757575757575758</v>
      </c>
      <c r="X418" s="375">
        <f>IFERROR(X415/H415,"0")+IFERROR(X416/H416,"0")+IFERROR(X417/H417,"0")</f>
        <v>17</v>
      </c>
      <c r="Y418" s="375">
        <f>IFERROR(IF(Y415="",0,Y415),"0")+IFERROR(IF(Y416="",0,Y416),"0")+IFERROR(IF(Y417="",0,Y417),"0")</f>
        <v>0.10659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93"/>
      <c r="O419" s="389" t="s">
        <v>72</v>
      </c>
      <c r="P419" s="390"/>
      <c r="Q419" s="390"/>
      <c r="R419" s="390"/>
      <c r="S419" s="390"/>
      <c r="T419" s="390"/>
      <c r="U419" s="391"/>
      <c r="V419" s="37" t="s">
        <v>67</v>
      </c>
      <c r="W419" s="375">
        <f>IFERROR(SUM(W415:W417),"0")</f>
        <v>19</v>
      </c>
      <c r="X419" s="375">
        <f>IFERROR(SUM(X415:X417),"0")</f>
        <v>20.52</v>
      </c>
      <c r="Y419" s="37"/>
      <c r="Z419" s="376"/>
      <c r="AA419" s="376"/>
    </row>
    <row r="420" spans="1:67" ht="16.5" hidden="1" customHeight="1" x14ac:dyDescent="0.25">
      <c r="A420" s="404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8"/>
      <c r="AA420" s="368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9"/>
      <c r="AA421" s="369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93"/>
      <c r="O424" s="389" t="s">
        <v>72</v>
      </c>
      <c r="P424" s="390"/>
      <c r="Q424" s="390"/>
      <c r="R424" s="390"/>
      <c r="S424" s="390"/>
      <c r="T424" s="390"/>
      <c r="U424" s="39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93"/>
      <c r="O425" s="389" t="s">
        <v>72</v>
      </c>
      <c r="P425" s="390"/>
      <c r="Q425" s="390"/>
      <c r="R425" s="390"/>
      <c r="S425" s="390"/>
      <c r="T425" s="390"/>
      <c r="U425" s="39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9"/>
      <c r="AA426" s="369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9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93"/>
      <c r="O434" s="389" t="s">
        <v>72</v>
      </c>
      <c r="P434" s="390"/>
      <c r="Q434" s="390"/>
      <c r="R434" s="390"/>
      <c r="S434" s="390"/>
      <c r="T434" s="390"/>
      <c r="U434" s="39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93"/>
      <c r="O435" s="389" t="s">
        <v>72</v>
      </c>
      <c r="P435" s="390"/>
      <c r="Q435" s="390"/>
      <c r="R435" s="390"/>
      <c r="S435" s="390"/>
      <c r="T435" s="390"/>
      <c r="U435" s="39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9"/>
      <c r="AA436" s="369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39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9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93"/>
      <c r="O439" s="389" t="s">
        <v>72</v>
      </c>
      <c r="P439" s="390"/>
      <c r="Q439" s="390"/>
      <c r="R439" s="390"/>
      <c r="S439" s="390"/>
      <c r="T439" s="390"/>
      <c r="U439" s="39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93"/>
      <c r="O440" s="389" t="s">
        <v>72</v>
      </c>
      <c r="P440" s="390"/>
      <c r="Q440" s="390"/>
      <c r="R440" s="390"/>
      <c r="S440" s="390"/>
      <c r="T440" s="390"/>
      <c r="U440" s="39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9"/>
      <c r="AA441" s="369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0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9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93"/>
      <c r="O443" s="389" t="s">
        <v>72</v>
      </c>
      <c r="P443" s="390"/>
      <c r="Q443" s="390"/>
      <c r="R443" s="390"/>
      <c r="S443" s="390"/>
      <c r="T443" s="390"/>
      <c r="U443" s="39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93"/>
      <c r="O444" s="389" t="s">
        <v>72</v>
      </c>
      <c r="P444" s="390"/>
      <c r="Q444" s="390"/>
      <c r="R444" s="390"/>
      <c r="S444" s="390"/>
      <c r="T444" s="390"/>
      <c r="U444" s="39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9"/>
      <c r="AA445" s="369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4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17</v>
      </c>
      <c r="X446" s="374">
        <f>IFERROR(IF(W446="",0,CEILING((W446/$H446),1)*$H446),"")</f>
        <v>18</v>
      </c>
      <c r="Y446" s="36">
        <f>IFERROR(IF(X446=0,"",ROUNDUP(X446/H446,0)*0.00627),"")</f>
        <v>3.7620000000000001E-2</v>
      </c>
      <c r="Z446" s="56"/>
      <c r="AA446" s="57"/>
      <c r="AE446" s="64"/>
      <c r="BB446" s="310" t="s">
        <v>1</v>
      </c>
      <c r="BL446" s="64">
        <f>IFERROR(W446*I446/H446,"0")</f>
        <v>20.400000000000002</v>
      </c>
      <c r="BM446" s="64">
        <f>IFERROR(X446*I446/H446,"0")</f>
        <v>21.599999999999998</v>
      </c>
      <c r="BN446" s="64">
        <f>IFERROR(1/J446*(W446/H446),"0")</f>
        <v>2.8333333333333335E-2</v>
      </c>
      <c r="BO446" s="64">
        <f>IFERROR(1/J446*(X446/H446),"0")</f>
        <v>0.03</v>
      </c>
    </row>
    <row r="447" spans="1:67" x14ac:dyDescent="0.2">
      <c r="A447" s="392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93"/>
      <c r="O447" s="389" t="s">
        <v>72</v>
      </c>
      <c r="P447" s="390"/>
      <c r="Q447" s="390"/>
      <c r="R447" s="390"/>
      <c r="S447" s="390"/>
      <c r="T447" s="390"/>
      <c r="U447" s="391"/>
      <c r="V447" s="37" t="s">
        <v>73</v>
      </c>
      <c r="W447" s="375">
        <f>IFERROR(W446/H446,"0")</f>
        <v>5.666666666666667</v>
      </c>
      <c r="X447" s="375">
        <f>IFERROR(X446/H446,"0")</f>
        <v>6</v>
      </c>
      <c r="Y447" s="375">
        <f>IFERROR(IF(Y446="",0,Y446),"0")</f>
        <v>3.7620000000000001E-2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93"/>
      <c r="O448" s="389" t="s">
        <v>72</v>
      </c>
      <c r="P448" s="390"/>
      <c r="Q448" s="390"/>
      <c r="R448" s="390"/>
      <c r="S448" s="390"/>
      <c r="T448" s="390"/>
      <c r="U448" s="391"/>
      <c r="V448" s="37" t="s">
        <v>67</v>
      </c>
      <c r="W448" s="375">
        <f>IFERROR(SUM(W446:W446),"0")</f>
        <v>17</v>
      </c>
      <c r="X448" s="375">
        <f>IFERROR(SUM(X446:X446),"0")</f>
        <v>18</v>
      </c>
      <c r="Y448" s="37"/>
      <c r="Z448" s="376"/>
      <c r="AA448" s="376"/>
    </row>
    <row r="449" spans="1:67" ht="16.5" hidden="1" customHeight="1" x14ac:dyDescent="0.25">
      <c r="A449" s="404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8"/>
      <c r="AA449" s="368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9"/>
      <c r="AA450" s="369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7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611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1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92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93"/>
      <c r="O454" s="389" t="s">
        <v>72</v>
      </c>
      <c r="P454" s="390"/>
      <c r="Q454" s="390"/>
      <c r="R454" s="390"/>
      <c r="S454" s="390"/>
      <c r="T454" s="390"/>
      <c r="U454" s="39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93"/>
      <c r="O455" s="389" t="s">
        <v>72</v>
      </c>
      <c r="P455" s="390"/>
      <c r="Q455" s="390"/>
      <c r="R455" s="390"/>
      <c r="S455" s="390"/>
      <c r="T455" s="390"/>
      <c r="U455" s="39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4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8"/>
      <c r="AA457" s="368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9"/>
      <c r="AA458" s="369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7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12</v>
      </c>
      <c r="X467" s="374">
        <f t="shared" si="81"/>
        <v>14.4</v>
      </c>
      <c r="Y467" s="36">
        <f>IFERROR(IF(X467=0,"",ROUNDUP(X467/H467,0)*0.00937),"")</f>
        <v>3.7479999999999999E-2</v>
      </c>
      <c r="Z467" s="56"/>
      <c r="AA467" s="57"/>
      <c r="AE467" s="64"/>
      <c r="BB467" s="322" t="s">
        <v>1</v>
      </c>
      <c r="BL467" s="64">
        <f t="shared" si="83"/>
        <v>12.799999999999999</v>
      </c>
      <c r="BM467" s="64">
        <f t="shared" si="84"/>
        <v>15.36</v>
      </c>
      <c r="BN467" s="64">
        <f t="shared" si="85"/>
        <v>2.7777777777777776E-2</v>
      </c>
      <c r="BO467" s="64">
        <f t="shared" si="86"/>
        <v>3.3333333333333333E-2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39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92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93"/>
      <c r="O471" s="389" t="s">
        <v>72</v>
      </c>
      <c r="P471" s="390"/>
      <c r="Q471" s="390"/>
      <c r="R471" s="390"/>
      <c r="S471" s="390"/>
      <c r="T471" s="390"/>
      <c r="U471" s="39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3.333333333333333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3.7479999999999999E-2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93"/>
      <c r="O472" s="389" t="s">
        <v>72</v>
      </c>
      <c r="P472" s="390"/>
      <c r="Q472" s="390"/>
      <c r="R472" s="390"/>
      <c r="S472" s="390"/>
      <c r="T472" s="390"/>
      <c r="U472" s="391"/>
      <c r="V472" s="37" t="s">
        <v>67</v>
      </c>
      <c r="W472" s="375">
        <f>IFERROR(SUM(W459:W470),"0")</f>
        <v>12</v>
      </c>
      <c r="X472" s="375">
        <f>IFERROR(SUM(X459:X470),"0")</f>
        <v>14.4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9"/>
      <c r="AA473" s="369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92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93"/>
      <c r="O476" s="389" t="s">
        <v>72</v>
      </c>
      <c r="P476" s="390"/>
      <c r="Q476" s="390"/>
      <c r="R476" s="390"/>
      <c r="S476" s="390"/>
      <c r="T476" s="390"/>
      <c r="U476" s="39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93"/>
      <c r="O477" s="389" t="s">
        <v>72</v>
      </c>
      <c r="P477" s="390"/>
      <c r="Q477" s="390"/>
      <c r="R477" s="390"/>
      <c r="S477" s="390"/>
      <c r="T477" s="390"/>
      <c r="U477" s="39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9"/>
      <c r="AA478" s="369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3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10</v>
      </c>
      <c r="X483" s="374">
        <f t="shared" si="87"/>
        <v>10.8</v>
      </c>
      <c r="Y483" s="36">
        <f>IFERROR(IF(X483=0,"",ROUNDUP(X483/H483,0)*0.00937),"")</f>
        <v>2.811E-2</v>
      </c>
      <c r="Z483" s="56"/>
      <c r="AA483" s="57"/>
      <c r="AE483" s="64"/>
      <c r="BB483" s="332" t="s">
        <v>1</v>
      </c>
      <c r="BL483" s="64">
        <f t="shared" si="88"/>
        <v>10.583333333333334</v>
      </c>
      <c r="BM483" s="64">
        <f t="shared" si="89"/>
        <v>11.430000000000001</v>
      </c>
      <c r="BN483" s="64">
        <f t="shared" si="90"/>
        <v>2.3148148148148147E-2</v>
      </c>
      <c r="BO483" s="64">
        <f t="shared" si="91"/>
        <v>2.5000000000000001E-2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9</v>
      </c>
      <c r="X484" s="374">
        <f t="shared" si="87"/>
        <v>10.8</v>
      </c>
      <c r="Y484" s="36">
        <f>IFERROR(IF(X484=0,"",ROUNDUP(X484/H484,0)*0.00937),"")</f>
        <v>2.811E-2</v>
      </c>
      <c r="Z484" s="56"/>
      <c r="AA484" s="57"/>
      <c r="AE484" s="64"/>
      <c r="BB484" s="333" t="s">
        <v>1</v>
      </c>
      <c r="BL484" s="64">
        <f t="shared" si="88"/>
        <v>9.5250000000000004</v>
      </c>
      <c r="BM484" s="64">
        <f t="shared" si="89"/>
        <v>11.430000000000001</v>
      </c>
      <c r="BN484" s="64">
        <f t="shared" si="90"/>
        <v>2.0833333333333332E-2</v>
      </c>
      <c r="BO484" s="64">
        <f t="shared" si="91"/>
        <v>2.5000000000000001E-2</v>
      </c>
    </row>
    <row r="485" spans="1:67" x14ac:dyDescent="0.2">
      <c r="A485" s="392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93"/>
      <c r="O485" s="389" t="s">
        <v>72</v>
      </c>
      <c r="P485" s="390"/>
      <c r="Q485" s="390"/>
      <c r="R485" s="390"/>
      <c r="S485" s="390"/>
      <c r="T485" s="390"/>
      <c r="U485" s="391"/>
      <c r="V485" s="37" t="s">
        <v>73</v>
      </c>
      <c r="W485" s="375">
        <f>IFERROR(W479/H479,"0")+IFERROR(W480/H480,"0")+IFERROR(W481/H481,"0")+IFERROR(W482/H482,"0")+IFERROR(W483/H483,"0")+IFERROR(W484/H484,"0")</f>
        <v>8.6111111111111107</v>
      </c>
      <c r="X485" s="375">
        <f>IFERROR(X479/H479,"0")+IFERROR(X480/H480,"0")+IFERROR(X481/H481,"0")+IFERROR(X482/H482,"0")+IFERROR(X483/H483,"0")+IFERROR(X484/H484,"0")</f>
        <v>10</v>
      </c>
      <c r="Y485" s="375">
        <f>IFERROR(IF(Y479="",0,Y479),"0")+IFERROR(IF(Y480="",0,Y480),"0")+IFERROR(IF(Y481="",0,Y481),"0")+IFERROR(IF(Y482="",0,Y482),"0")+IFERROR(IF(Y483="",0,Y483),"0")+IFERROR(IF(Y484="",0,Y484),"0")</f>
        <v>9.3699999999999992E-2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93"/>
      <c r="O486" s="389" t="s">
        <v>72</v>
      </c>
      <c r="P486" s="390"/>
      <c r="Q486" s="390"/>
      <c r="R486" s="390"/>
      <c r="S486" s="390"/>
      <c r="T486" s="390"/>
      <c r="U486" s="391"/>
      <c r="V486" s="37" t="s">
        <v>67</v>
      </c>
      <c r="W486" s="375">
        <f>IFERROR(SUM(W479:W484),"0")</f>
        <v>31</v>
      </c>
      <c r="X486" s="375">
        <f>IFERROR(SUM(X479:X484),"0")</f>
        <v>36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9"/>
      <c r="AA487" s="369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92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93"/>
      <c r="O491" s="389" t="s">
        <v>72</v>
      </c>
      <c r="P491" s="390"/>
      <c r="Q491" s="390"/>
      <c r="R491" s="390"/>
      <c r="S491" s="390"/>
      <c r="T491" s="390"/>
      <c r="U491" s="39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93"/>
      <c r="O492" s="389" t="s">
        <v>72</v>
      </c>
      <c r="P492" s="390"/>
      <c r="Q492" s="390"/>
      <c r="R492" s="390"/>
      <c r="S492" s="390"/>
      <c r="T492" s="390"/>
      <c r="U492" s="39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9"/>
      <c r="AA493" s="369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92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93"/>
      <c r="O495" s="389" t="s">
        <v>72</v>
      </c>
      <c r="P495" s="390"/>
      <c r="Q495" s="390"/>
      <c r="R495" s="390"/>
      <c r="S495" s="390"/>
      <c r="T495" s="390"/>
      <c r="U495" s="39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93"/>
      <c r="O496" s="389" t="s">
        <v>72</v>
      </c>
      <c r="P496" s="390"/>
      <c r="Q496" s="390"/>
      <c r="R496" s="390"/>
      <c r="S496" s="390"/>
      <c r="T496" s="390"/>
      <c r="U496" s="39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4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8"/>
      <c r="AA498" s="368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9"/>
      <c r="AA499" s="369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7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8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06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716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5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3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50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92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93"/>
      <c r="O507" s="389" t="s">
        <v>72</v>
      </c>
      <c r="P507" s="390"/>
      <c r="Q507" s="390"/>
      <c r="R507" s="390"/>
      <c r="S507" s="390"/>
      <c r="T507" s="390"/>
      <c r="U507" s="39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93"/>
      <c r="O508" s="389" t="s">
        <v>72</v>
      </c>
      <c r="P508" s="390"/>
      <c r="Q508" s="390"/>
      <c r="R508" s="390"/>
      <c r="S508" s="390"/>
      <c r="T508" s="390"/>
      <c r="U508" s="39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9"/>
      <c r="AA509" s="369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6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4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9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713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92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93"/>
      <c r="O514" s="389" t="s">
        <v>72</v>
      </c>
      <c r="P514" s="390"/>
      <c r="Q514" s="390"/>
      <c r="R514" s="390"/>
      <c r="S514" s="390"/>
      <c r="T514" s="390"/>
      <c r="U514" s="39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93"/>
      <c r="O515" s="389" t="s">
        <v>72</v>
      </c>
      <c r="P515" s="390"/>
      <c r="Q515" s="390"/>
      <c r="R515" s="390"/>
      <c r="S515" s="390"/>
      <c r="T515" s="390"/>
      <c r="U515" s="39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9"/>
      <c r="AA516" s="369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12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70</v>
      </c>
      <c r="X519" s="374">
        <f t="shared" si="98"/>
        <v>71.400000000000006</v>
      </c>
      <c r="Y519" s="36">
        <f>IFERROR(IF(X519=0,"",ROUNDUP(X519/H519,0)*0.00753),"")</f>
        <v>0.12801000000000001</v>
      </c>
      <c r="Z519" s="56"/>
      <c r="AA519" s="57"/>
      <c r="AE519" s="64"/>
      <c r="BB519" s="351" t="s">
        <v>1</v>
      </c>
      <c r="BL519" s="64">
        <f t="shared" si="99"/>
        <v>74.333333333333329</v>
      </c>
      <c r="BM519" s="64">
        <f t="shared" si="100"/>
        <v>75.820000000000007</v>
      </c>
      <c r="BN519" s="64">
        <f t="shared" si="101"/>
        <v>0.10683760683760682</v>
      </c>
      <c r="BO519" s="64">
        <f t="shared" si="102"/>
        <v>0.10897435897435898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5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3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392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93"/>
      <c r="O523" s="389" t="s">
        <v>72</v>
      </c>
      <c r="P523" s="390"/>
      <c r="Q523" s="390"/>
      <c r="R523" s="390"/>
      <c r="S523" s="390"/>
      <c r="T523" s="390"/>
      <c r="U523" s="391"/>
      <c r="V523" s="37" t="s">
        <v>73</v>
      </c>
      <c r="W523" s="375">
        <f>IFERROR(W517/H517,"0")+IFERROR(W518/H518,"0")+IFERROR(W519/H519,"0")+IFERROR(W520/H520,"0")+IFERROR(W521/H521,"0")+IFERROR(W522/H522,"0")</f>
        <v>16.666666666666664</v>
      </c>
      <c r="X523" s="375">
        <f>IFERROR(X517/H517,"0")+IFERROR(X518/H518,"0")+IFERROR(X519/H519,"0")+IFERROR(X520/H520,"0")+IFERROR(X521/H521,"0")+IFERROR(X522/H522,"0")</f>
        <v>17</v>
      </c>
      <c r="Y523" s="375">
        <f>IFERROR(IF(Y517="",0,Y517),"0")+IFERROR(IF(Y518="",0,Y518),"0")+IFERROR(IF(Y519="",0,Y519),"0")+IFERROR(IF(Y520="",0,Y520),"0")+IFERROR(IF(Y521="",0,Y521),"0")+IFERROR(IF(Y522="",0,Y522),"0")</f>
        <v>0.12801000000000001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93"/>
      <c r="O524" s="389" t="s">
        <v>72</v>
      </c>
      <c r="P524" s="390"/>
      <c r="Q524" s="390"/>
      <c r="R524" s="390"/>
      <c r="S524" s="390"/>
      <c r="T524" s="390"/>
      <c r="U524" s="391"/>
      <c r="V524" s="37" t="s">
        <v>67</v>
      </c>
      <c r="W524" s="375">
        <f>IFERROR(SUM(W517:W522),"0")</f>
        <v>70</v>
      </c>
      <c r="X524" s="375">
        <f>IFERROR(SUM(X517:X522),"0")</f>
        <v>71.400000000000006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9"/>
      <c r="AA525" s="369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59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89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493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32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92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93"/>
      <c r="O531" s="389" t="s">
        <v>72</v>
      </c>
      <c r="P531" s="390"/>
      <c r="Q531" s="390"/>
      <c r="R531" s="390"/>
      <c r="S531" s="390"/>
      <c r="T531" s="390"/>
      <c r="U531" s="39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93"/>
      <c r="O532" s="389" t="s">
        <v>72</v>
      </c>
      <c r="P532" s="390"/>
      <c r="Q532" s="390"/>
      <c r="R532" s="390"/>
      <c r="S532" s="390"/>
      <c r="T532" s="390"/>
      <c r="U532" s="39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9"/>
      <c r="AA533" s="369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3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8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28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1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92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3"/>
      <c r="O538" s="389" t="s">
        <v>72</v>
      </c>
      <c r="P538" s="390"/>
      <c r="Q538" s="390"/>
      <c r="R538" s="390"/>
      <c r="S538" s="390"/>
      <c r="T538" s="390"/>
      <c r="U538" s="39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3"/>
      <c r="O539" s="389" t="s">
        <v>72</v>
      </c>
      <c r="P539" s="390"/>
      <c r="Q539" s="390"/>
      <c r="R539" s="390"/>
      <c r="S539" s="390"/>
      <c r="T539" s="390"/>
      <c r="U539" s="39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87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1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3844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3955.8800000000006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1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4105.484501356832</v>
      </c>
      <c r="X541" s="375">
        <f>IFERROR(SUM(BM22:BM537),"0")</f>
        <v>4225.6500000000005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1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8</v>
      </c>
      <c r="X542" s="38">
        <f>ROUNDUP(SUM(BO22:BO537),0)</f>
        <v>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1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4305.484501356832</v>
      </c>
      <c r="X543" s="375">
        <f>GrossWeightTotalR+PalletQtyTotalR*25</f>
        <v>4425.6500000000005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868.10517647127551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894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9.1882400000000022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70" t="s">
        <v>60</v>
      </c>
      <c r="C547" s="397" t="s">
        <v>100</v>
      </c>
      <c r="D547" s="398"/>
      <c r="E547" s="398"/>
      <c r="F547" s="399"/>
      <c r="G547" s="397" t="s">
        <v>233</v>
      </c>
      <c r="H547" s="398"/>
      <c r="I547" s="398"/>
      <c r="J547" s="398"/>
      <c r="K547" s="398"/>
      <c r="L547" s="398"/>
      <c r="M547" s="398"/>
      <c r="N547" s="398"/>
      <c r="O547" s="398"/>
      <c r="P547" s="399"/>
      <c r="Q547" s="397" t="s">
        <v>458</v>
      </c>
      <c r="R547" s="399"/>
      <c r="S547" s="397" t="s">
        <v>516</v>
      </c>
      <c r="T547" s="398"/>
      <c r="U547" s="399"/>
      <c r="V547" s="370" t="s">
        <v>602</v>
      </c>
      <c r="W547" s="370" t="s">
        <v>652</v>
      </c>
      <c r="AA547" s="52"/>
      <c r="AD547" s="371"/>
    </row>
    <row r="548" spans="1:30" ht="14.25" customHeight="1" thickTop="1" x14ac:dyDescent="0.2">
      <c r="A548" s="554" t="s">
        <v>738</v>
      </c>
      <c r="B548" s="397" t="s">
        <v>60</v>
      </c>
      <c r="C548" s="397" t="s">
        <v>101</v>
      </c>
      <c r="D548" s="397" t="s">
        <v>109</v>
      </c>
      <c r="E548" s="397" t="s">
        <v>100</v>
      </c>
      <c r="F548" s="397" t="s">
        <v>223</v>
      </c>
      <c r="G548" s="397" t="s">
        <v>234</v>
      </c>
      <c r="H548" s="397" t="s">
        <v>241</v>
      </c>
      <c r="I548" s="397" t="s">
        <v>260</v>
      </c>
      <c r="J548" s="397" t="s">
        <v>319</v>
      </c>
      <c r="K548" s="371"/>
      <c r="L548" s="397" t="s">
        <v>349</v>
      </c>
      <c r="M548" s="371"/>
      <c r="N548" s="397" t="s">
        <v>349</v>
      </c>
      <c r="O548" s="397" t="s">
        <v>428</v>
      </c>
      <c r="P548" s="397" t="s">
        <v>445</v>
      </c>
      <c r="Q548" s="397" t="s">
        <v>459</v>
      </c>
      <c r="R548" s="397" t="s">
        <v>491</v>
      </c>
      <c r="S548" s="397" t="s">
        <v>517</v>
      </c>
      <c r="T548" s="397" t="s">
        <v>564</v>
      </c>
      <c r="U548" s="397" t="s">
        <v>592</v>
      </c>
      <c r="V548" s="397" t="s">
        <v>602</v>
      </c>
      <c r="W548" s="397" t="s">
        <v>653</v>
      </c>
      <c r="AA548" s="52"/>
      <c r="AD548" s="371"/>
    </row>
    <row r="549" spans="1:30" ht="13.5" customHeight="1" thickBot="1" x14ac:dyDescent="0.25">
      <c r="A549" s="555"/>
      <c r="B549" s="423"/>
      <c r="C549" s="423"/>
      <c r="D549" s="423"/>
      <c r="E549" s="423"/>
      <c r="F549" s="423"/>
      <c r="G549" s="423"/>
      <c r="H549" s="423"/>
      <c r="I549" s="423"/>
      <c r="J549" s="423"/>
      <c r="K549" s="371"/>
      <c r="L549" s="423"/>
      <c r="M549" s="371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71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7.3999999999999995</v>
      </c>
      <c r="C550" s="46">
        <f>IFERROR(X51*1,"0")+IFERROR(X52*1,"0")</f>
        <v>456.30000000000007</v>
      </c>
      <c r="D550" s="46">
        <f>IFERROR(X57*1,"0")+IFERROR(X58*1,"0")+IFERROR(X59*1,"0")+IFERROR(X60*1,"0")</f>
        <v>199.8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882.8</v>
      </c>
      <c r="F550" s="46">
        <f>IFERROR(X134*1,"0")+IFERROR(X135*1,"0")+IFERROR(X136*1,"0")+IFERROR(X137*1,"0")+IFERROR(X138*1,"0")</f>
        <v>91.800000000000011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31.500000000000004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323</v>
      </c>
      <c r="J550" s="46">
        <f>IFERROR(X209*1,"0")+IFERROR(X210*1,"0")+IFERROR(X211*1,"0")+IFERROR(X212*1,"0")+IFERROR(X213*1,"0")+IFERROR(X214*1,"0")+IFERROR(X218*1,"0")+IFERROR(X219*1,"0")</f>
        <v>18.900000000000002</v>
      </c>
      <c r="K550" s="371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M550" s="371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124.14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603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80.400000000000006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94.439999999999984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18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50.400000000000006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71.400000000000006</v>
      </c>
      <c r="AA550" s="52"/>
      <c r="AD550" s="37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,28"/>
        <filter val="1,96"/>
        <filter val="10,00"/>
        <filter val="10,56"/>
        <filter val="11,00"/>
        <filter val="113,00"/>
        <filter val="12,00"/>
        <filter val="13,81"/>
        <filter val="135,00"/>
        <filter val="14,00"/>
        <filter val="14,83"/>
        <filter val="15,76"/>
        <filter val="153,00"/>
        <filter val="157,34"/>
        <filter val="158,00"/>
        <filter val="16,30"/>
        <filter val="16,67"/>
        <filter val="160,00"/>
        <filter val="17,00"/>
        <filter val="18,00"/>
        <filter val="18,46"/>
        <filter val="19,00"/>
        <filter val="196,00"/>
        <filter val="2,00"/>
        <filter val="2,19"/>
        <filter val="20,00"/>
        <filter val="200,00"/>
        <filter val="206,00"/>
        <filter val="21,00"/>
        <filter val="22,00"/>
        <filter val="22,29"/>
        <filter val="24,00"/>
        <filter val="25,00"/>
        <filter val="250,00"/>
        <filter val="26,67"/>
        <filter val="27,00"/>
        <filter val="29,00"/>
        <filter val="3 844,00"/>
        <filter val="3,33"/>
        <filter val="30,00"/>
        <filter val="300,00"/>
        <filter val="31,00"/>
        <filter val="32,00"/>
        <filter val="33,33"/>
        <filter val="338,00"/>
        <filter val="35,48"/>
        <filter val="35,65"/>
        <filter val="36,00"/>
        <filter val="380,00"/>
        <filter val="4 105,48"/>
        <filter val="4 305,48"/>
        <filter val="40,00"/>
        <filter val="400,00"/>
        <filter val="43,33"/>
        <filter val="445,00"/>
        <filter val="45,00"/>
        <filter val="450,00"/>
        <filter val="5,00"/>
        <filter val="5,67"/>
        <filter val="50,00"/>
        <filter val="510,00"/>
        <filter val="52,00"/>
        <filter val="53,70"/>
        <filter val="59,00"/>
        <filter val="6,00"/>
        <filter val="60,00"/>
        <filter val="61,00"/>
        <filter val="63,00"/>
        <filter val="63,67"/>
        <filter val="66,00"/>
        <filter val="66,67"/>
        <filter val="677,00"/>
        <filter val="7,86"/>
        <filter val="70,00"/>
        <filter val="71,00"/>
        <filter val="72,00"/>
        <filter val="74,36"/>
        <filter val="75,00"/>
        <filter val="8"/>
        <filter val="8,00"/>
        <filter val="8,33"/>
        <filter val="8,57"/>
        <filter val="8,61"/>
        <filter val="83,10"/>
        <filter val="868,11"/>
        <filter val="88,00"/>
        <filter val="9,00"/>
        <filter val="90,00"/>
        <filter val="91,00"/>
      </filters>
    </filterColumn>
  </autoFilter>
  <mergeCells count="983">
    <mergeCell ref="Q1:S1"/>
    <mergeCell ref="A20:Y20"/>
    <mergeCell ref="O338:S338"/>
    <mergeCell ref="A318:Y318"/>
    <mergeCell ref="D239:E239"/>
    <mergeCell ref="D266:E266"/>
    <mergeCell ref="P5:Q5"/>
    <mergeCell ref="N17:N18"/>
    <mergeCell ref="O407:S407"/>
    <mergeCell ref="D242:E242"/>
    <mergeCell ref="O87:U87"/>
    <mergeCell ref="F17:F18"/>
    <mergeCell ref="D123:E123"/>
    <mergeCell ref="F5:G5"/>
    <mergeCell ref="O125:S125"/>
    <mergeCell ref="O392:S392"/>
    <mergeCell ref="A14:L14"/>
    <mergeCell ref="O112:S112"/>
    <mergeCell ref="O34:U34"/>
    <mergeCell ref="D537:E537"/>
    <mergeCell ref="D331:E331"/>
    <mergeCell ref="Y17:Y18"/>
    <mergeCell ref="O275:S275"/>
    <mergeCell ref="D57:E57"/>
    <mergeCell ref="U11:V11"/>
    <mergeCell ref="A8:C8"/>
    <mergeCell ref="P8:Q8"/>
    <mergeCell ref="O511:S511"/>
    <mergeCell ref="D293:E293"/>
    <mergeCell ref="D32:E32"/>
    <mergeCell ref="A347:Y347"/>
    <mergeCell ref="A40:Y40"/>
    <mergeCell ref="O315:S315"/>
    <mergeCell ref="D268:E268"/>
    <mergeCell ref="D97:E97"/>
    <mergeCell ref="D395:E395"/>
    <mergeCell ref="O146:S146"/>
    <mergeCell ref="J9:L9"/>
    <mergeCell ref="O41:S41"/>
    <mergeCell ref="A10:C10"/>
    <mergeCell ref="A13:L13"/>
    <mergeCell ref="D17:E18"/>
    <mergeCell ref="V17:V18"/>
    <mergeCell ref="L548:L549"/>
    <mergeCell ref="D483:E483"/>
    <mergeCell ref="O311:U311"/>
    <mergeCell ref="N548:N549"/>
    <mergeCell ref="O484:S484"/>
    <mergeCell ref="A205:N206"/>
    <mergeCell ref="O42:U42"/>
    <mergeCell ref="D191:E191"/>
    <mergeCell ref="D433:E433"/>
    <mergeCell ref="D262:E262"/>
    <mergeCell ref="A363:N364"/>
    <mergeCell ref="A434:N435"/>
    <mergeCell ref="A254:Y254"/>
    <mergeCell ref="D237:E237"/>
    <mergeCell ref="D522:E522"/>
    <mergeCell ref="O211:S211"/>
    <mergeCell ref="A64:Y64"/>
    <mergeCell ref="O344:S344"/>
    <mergeCell ref="O415:S415"/>
    <mergeCell ref="D184:E184"/>
    <mergeCell ref="O264:S264"/>
    <mergeCell ref="D102:E102"/>
    <mergeCell ref="O504:S504"/>
    <mergeCell ref="D234:E234"/>
    <mergeCell ref="A15:L15"/>
    <mergeCell ref="O135:S135"/>
    <mergeCell ref="O433:S433"/>
    <mergeCell ref="O262:S262"/>
    <mergeCell ref="A133:Y133"/>
    <mergeCell ref="O205:U205"/>
    <mergeCell ref="O447:U447"/>
    <mergeCell ref="O72:S72"/>
    <mergeCell ref="O123:S123"/>
    <mergeCell ref="A220:N221"/>
    <mergeCell ref="O355:U355"/>
    <mergeCell ref="O110:S110"/>
    <mergeCell ref="O259:U259"/>
    <mergeCell ref="D192:E192"/>
    <mergeCell ref="O60:S60"/>
    <mergeCell ref="D107:E107"/>
    <mergeCell ref="D405:E405"/>
    <mergeCell ref="X17:X18"/>
    <mergeCell ref="O139:U139"/>
    <mergeCell ref="D110:E110"/>
    <mergeCell ref="D286:E286"/>
    <mergeCell ref="O424:U424"/>
    <mergeCell ref="O536:S536"/>
    <mergeCell ref="D276:E276"/>
    <mergeCell ref="O492:U492"/>
    <mergeCell ref="O121:U121"/>
    <mergeCell ref="D170:E170"/>
    <mergeCell ref="D468:E468"/>
    <mergeCell ref="O131:U131"/>
    <mergeCell ref="BB17:BB18"/>
    <mergeCell ref="T17:U17"/>
    <mergeCell ref="O489:S489"/>
    <mergeCell ref="O483:S483"/>
    <mergeCell ref="D196:E196"/>
    <mergeCell ref="A368:N369"/>
    <mergeCell ref="AB17:AD18"/>
    <mergeCell ref="O24:U24"/>
    <mergeCell ref="A261:Y261"/>
    <mergeCell ref="O69:S69"/>
    <mergeCell ref="D244:E244"/>
    <mergeCell ref="O260:U260"/>
    <mergeCell ref="O196:S196"/>
    <mergeCell ref="D342:E342"/>
    <mergeCell ref="D336:E336"/>
    <mergeCell ref="O183:S183"/>
    <mergeCell ref="A310:N311"/>
    <mergeCell ref="A132:Y132"/>
    <mergeCell ref="O324:U324"/>
    <mergeCell ref="O545:U545"/>
    <mergeCell ref="D323:E323"/>
    <mergeCell ref="D152:E152"/>
    <mergeCell ref="D394:E394"/>
    <mergeCell ref="O339:U339"/>
    <mergeCell ref="O290:U290"/>
    <mergeCell ref="D521:E521"/>
    <mergeCell ref="O247:S247"/>
    <mergeCell ref="A103:N104"/>
    <mergeCell ref="O185:S185"/>
    <mergeCell ref="A233:Y233"/>
    <mergeCell ref="O167:U167"/>
    <mergeCell ref="D265:E265"/>
    <mergeCell ref="O403:U403"/>
    <mergeCell ref="D452:E452"/>
    <mergeCell ref="O470:S470"/>
    <mergeCell ref="O299:S299"/>
    <mergeCell ref="O274:S274"/>
    <mergeCell ref="D218:E218"/>
    <mergeCell ref="A533:Y533"/>
    <mergeCell ref="O534:S534"/>
    <mergeCell ref="D247:E247"/>
    <mergeCell ref="A312:Y312"/>
    <mergeCell ref="O186:S186"/>
    <mergeCell ref="O544:U544"/>
    <mergeCell ref="A328:Y328"/>
    <mergeCell ref="D430:E430"/>
    <mergeCell ref="D175:E175"/>
    <mergeCell ref="O394:S394"/>
    <mergeCell ref="A491:N492"/>
    <mergeCell ref="A320:N321"/>
    <mergeCell ref="O127:S127"/>
    <mergeCell ref="D529:E529"/>
    <mergeCell ref="O523:U523"/>
    <mergeCell ref="O476:U476"/>
    <mergeCell ref="O539:U539"/>
    <mergeCell ref="D534:E534"/>
    <mergeCell ref="O490:S490"/>
    <mergeCell ref="D519:E519"/>
    <mergeCell ref="A514:N515"/>
    <mergeCell ref="O513:S513"/>
    <mergeCell ref="O396:S396"/>
    <mergeCell ref="O390:S390"/>
    <mergeCell ref="O503:S503"/>
    <mergeCell ref="O340:U340"/>
    <mergeCell ref="D422:E422"/>
    <mergeCell ref="O422:S422"/>
    <mergeCell ref="O543:U543"/>
    <mergeCell ref="O39:U39"/>
    <mergeCell ref="O310:U310"/>
    <mergeCell ref="A34:N35"/>
    <mergeCell ref="D392:E392"/>
    <mergeCell ref="O408:U408"/>
    <mergeCell ref="A457:Y457"/>
    <mergeCell ref="O364:U364"/>
    <mergeCell ref="D475:E475"/>
    <mergeCell ref="D358:E358"/>
    <mergeCell ref="D461:E461"/>
    <mergeCell ref="D227:E227"/>
    <mergeCell ref="O376:U376"/>
    <mergeCell ref="D154:E154"/>
    <mergeCell ref="O373:S373"/>
    <mergeCell ref="D225:E225"/>
    <mergeCell ref="O313:S313"/>
    <mergeCell ref="A404:Y404"/>
    <mergeCell ref="O405:S405"/>
    <mergeCell ref="O465:S465"/>
    <mergeCell ref="D348:E348"/>
    <mergeCell ref="O51:S51"/>
    <mergeCell ref="O109:S109"/>
    <mergeCell ref="O152:S152"/>
    <mergeCell ref="O348:S348"/>
    <mergeCell ref="F10:G10"/>
    <mergeCell ref="A322:Y322"/>
    <mergeCell ref="O190:S190"/>
    <mergeCell ref="D243:E243"/>
    <mergeCell ref="O488:S488"/>
    <mergeCell ref="A414:Y414"/>
    <mergeCell ref="D270:E270"/>
    <mergeCell ref="D397:E397"/>
    <mergeCell ref="O117:S117"/>
    <mergeCell ref="D99:E99"/>
    <mergeCell ref="O480:S480"/>
    <mergeCell ref="A12:L12"/>
    <mergeCell ref="A180:Y180"/>
    <mergeCell ref="O83:S83"/>
    <mergeCell ref="O430:S430"/>
    <mergeCell ref="O319:S319"/>
    <mergeCell ref="D101:E101"/>
    <mergeCell ref="O417:S417"/>
    <mergeCell ref="O294:S294"/>
    <mergeCell ref="D76:E76"/>
    <mergeCell ref="D165:E165"/>
    <mergeCell ref="O103:U103"/>
    <mergeCell ref="D29:E29"/>
    <mergeCell ref="D23:E23"/>
    <mergeCell ref="W548:W549"/>
    <mergeCell ref="O399:S399"/>
    <mergeCell ref="O228:S228"/>
    <mergeCell ref="O321:U321"/>
    <mergeCell ref="D177:E177"/>
    <mergeCell ref="D33:E33"/>
    <mergeCell ref="D226:E226"/>
    <mergeCell ref="A178:N179"/>
    <mergeCell ref="O413:U413"/>
    <mergeCell ref="A476:N477"/>
    <mergeCell ref="D164:E164"/>
    <mergeCell ref="D462:E462"/>
    <mergeCell ref="A540:N545"/>
    <mergeCell ref="O243:S243"/>
    <mergeCell ref="D437:E437"/>
    <mergeCell ref="O528:S528"/>
    <mergeCell ref="D241:E241"/>
    <mergeCell ref="D228:E228"/>
    <mergeCell ref="D333:E333"/>
    <mergeCell ref="D526:E526"/>
    <mergeCell ref="O542:U542"/>
    <mergeCell ref="O101:S101"/>
    <mergeCell ref="D528:E528"/>
    <mergeCell ref="D503:E503"/>
    <mergeCell ref="B548:B549"/>
    <mergeCell ref="D548:D549"/>
    <mergeCell ref="F548:F549"/>
    <mergeCell ref="D257:E257"/>
    <mergeCell ref="D384:E384"/>
    <mergeCell ref="D213:E213"/>
    <mergeCell ref="D151:E151"/>
    <mergeCell ref="O289:U289"/>
    <mergeCell ref="O467:S467"/>
    <mergeCell ref="O175:S175"/>
    <mergeCell ref="O246:S246"/>
    <mergeCell ref="A232:Y232"/>
    <mergeCell ref="A289:N290"/>
    <mergeCell ref="O160:U160"/>
    <mergeCell ref="O460:S460"/>
    <mergeCell ref="D513:E513"/>
    <mergeCell ref="O177:S177"/>
    <mergeCell ref="O475:S475"/>
    <mergeCell ref="O226:S226"/>
    <mergeCell ref="O335:S335"/>
    <mergeCell ref="O297:S297"/>
    <mergeCell ref="O164:S164"/>
    <mergeCell ref="O462:S462"/>
    <mergeCell ref="G547:P547"/>
    <mergeCell ref="O25:U25"/>
    <mergeCell ref="A456:Y456"/>
    <mergeCell ref="A341:Y341"/>
    <mergeCell ref="A285:Y285"/>
    <mergeCell ref="D6:L6"/>
    <mergeCell ref="O342:S342"/>
    <mergeCell ref="O111:S111"/>
    <mergeCell ref="D389:E389"/>
    <mergeCell ref="A248:N249"/>
    <mergeCell ref="D84:E84"/>
    <mergeCell ref="O300:U300"/>
    <mergeCell ref="D155:E155"/>
    <mergeCell ref="D22:E22"/>
    <mergeCell ref="J17:J18"/>
    <mergeCell ref="D385:E385"/>
    <mergeCell ref="M17:M18"/>
    <mergeCell ref="A162:Y162"/>
    <mergeCell ref="A412:N413"/>
    <mergeCell ref="O241:S241"/>
    <mergeCell ref="O70:S70"/>
    <mergeCell ref="O120:U120"/>
    <mergeCell ref="O387:U387"/>
    <mergeCell ref="O187:S187"/>
    <mergeCell ref="O174:S174"/>
    <mergeCell ref="A9:C9"/>
    <mergeCell ref="O537:S537"/>
    <mergeCell ref="D373:E373"/>
    <mergeCell ref="A250:Y250"/>
    <mergeCell ref="D202:E202"/>
    <mergeCell ref="D500:E500"/>
    <mergeCell ref="O251:S251"/>
    <mergeCell ref="O189:S189"/>
    <mergeCell ref="O171:U171"/>
    <mergeCell ref="D294:E294"/>
    <mergeCell ref="O147:U147"/>
    <mergeCell ref="O238:S238"/>
    <mergeCell ref="D58:E58"/>
    <mergeCell ref="A473:Y473"/>
    <mergeCell ref="O474:S474"/>
    <mergeCell ref="U6:V9"/>
    <mergeCell ref="O527:S527"/>
    <mergeCell ref="O461:S461"/>
    <mergeCell ref="D459:E459"/>
    <mergeCell ref="D288:E288"/>
    <mergeCell ref="O156:S156"/>
    <mergeCell ref="D136:E136"/>
    <mergeCell ref="O398:S398"/>
    <mergeCell ref="O227:S227"/>
    <mergeCell ref="Z17:Z18"/>
    <mergeCell ref="O510:S510"/>
    <mergeCell ref="D446:E446"/>
    <mergeCell ref="C548:C549"/>
    <mergeCell ref="O276:S276"/>
    <mergeCell ref="U12:V12"/>
    <mergeCell ref="E548:E549"/>
    <mergeCell ref="D367:E367"/>
    <mergeCell ref="O214:S214"/>
    <mergeCell ref="O512:S512"/>
    <mergeCell ref="O363:U363"/>
    <mergeCell ref="O506:S506"/>
    <mergeCell ref="D212:E212"/>
    <mergeCell ref="D146:E146"/>
    <mergeCell ref="D510:E510"/>
    <mergeCell ref="O455:U455"/>
    <mergeCell ref="O284:U284"/>
    <mergeCell ref="D304:E304"/>
    <mergeCell ref="O172:U172"/>
    <mergeCell ref="D83:E83"/>
    <mergeCell ref="O221:U221"/>
    <mergeCell ref="D319:E319"/>
    <mergeCell ref="D512:E512"/>
    <mergeCell ref="A271:N272"/>
    <mergeCell ref="AA17:AA18"/>
    <mergeCell ref="O271:U271"/>
    <mergeCell ref="O507:U507"/>
    <mergeCell ref="D393:E393"/>
    <mergeCell ref="D89:E89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R548:R549"/>
    <mergeCell ref="D504:E504"/>
    <mergeCell ref="J548:J549"/>
    <mergeCell ref="O522:S522"/>
    <mergeCell ref="O280:S280"/>
    <mergeCell ref="D298:E298"/>
    <mergeCell ref="O295:S295"/>
    <mergeCell ref="O282:S282"/>
    <mergeCell ref="A498:Y498"/>
    <mergeCell ref="O359:S359"/>
    <mergeCell ref="A531:N532"/>
    <mergeCell ref="O508:U508"/>
    <mergeCell ref="O535:S535"/>
    <mergeCell ref="A509:Y509"/>
    <mergeCell ref="D506:E506"/>
    <mergeCell ref="A507:N508"/>
    <mergeCell ref="D481:E481"/>
    <mergeCell ref="O303:S303"/>
    <mergeCell ref="O395:S395"/>
    <mergeCell ref="D299:E299"/>
    <mergeCell ref="O367:S367"/>
    <mergeCell ref="C547:F547"/>
    <mergeCell ref="O278:U278"/>
    <mergeCell ref="D438:E438"/>
    <mergeCell ref="D267:E267"/>
    <mergeCell ref="O454:U454"/>
    <mergeCell ref="A439:N440"/>
    <mergeCell ref="D359:E359"/>
    <mergeCell ref="A63:Y63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218:S218"/>
    <mergeCell ref="D181:E181"/>
    <mergeCell ref="O158:S158"/>
    <mergeCell ref="A230:N231"/>
    <mergeCell ref="O59:S59"/>
    <mergeCell ref="O215:U215"/>
    <mergeCell ref="O89:S89"/>
    <mergeCell ref="H1:P1"/>
    <mergeCell ref="A208:Y208"/>
    <mergeCell ref="O138:S138"/>
    <mergeCell ref="D362:E362"/>
    <mergeCell ref="O209:S209"/>
    <mergeCell ref="O76:S76"/>
    <mergeCell ref="D51:E51"/>
    <mergeCell ref="O374:S374"/>
    <mergeCell ref="O203:S203"/>
    <mergeCell ref="D349:E349"/>
    <mergeCell ref="A252:N253"/>
    <mergeCell ref="S5:T5"/>
    <mergeCell ref="O361:S361"/>
    <mergeCell ref="O165:S165"/>
    <mergeCell ref="U5:V5"/>
    <mergeCell ref="O267:S267"/>
    <mergeCell ref="O62:U62"/>
    <mergeCell ref="D138:E138"/>
    <mergeCell ref="D374:E374"/>
    <mergeCell ref="D203:E203"/>
    <mergeCell ref="O77:S77"/>
    <mergeCell ref="P10:Q10"/>
    <mergeCell ref="O204:S204"/>
    <mergeCell ref="O33:S33"/>
    <mergeCell ref="P13:Q13"/>
    <mergeCell ref="D193:E193"/>
    <mergeCell ref="D127:E127"/>
    <mergeCell ref="D176:E176"/>
    <mergeCell ref="O332:S332"/>
    <mergeCell ref="D114:E114"/>
    <mergeCell ref="A493:Y493"/>
    <mergeCell ref="A381:Y381"/>
    <mergeCell ref="O438:S438"/>
    <mergeCell ref="A375:N376"/>
    <mergeCell ref="O439:U439"/>
    <mergeCell ref="O269:S269"/>
    <mergeCell ref="O257:S257"/>
    <mergeCell ref="A61:N62"/>
    <mergeCell ref="O153:S153"/>
    <mergeCell ref="D194:E194"/>
    <mergeCell ref="O212:S212"/>
    <mergeCell ref="O67:S67"/>
    <mergeCell ref="D256:E256"/>
    <mergeCell ref="O159:S159"/>
    <mergeCell ref="O343:S343"/>
    <mergeCell ref="O452:S452"/>
    <mergeCell ref="O281:S281"/>
    <mergeCell ref="O210:S210"/>
    <mergeCell ref="A19:Y19"/>
    <mergeCell ref="A160:N161"/>
    <mergeCell ref="O427:S427"/>
    <mergeCell ref="O256:S256"/>
    <mergeCell ref="D490:E490"/>
    <mergeCell ref="O193:S193"/>
    <mergeCell ref="A48:Y48"/>
    <mergeCell ref="O22:S22"/>
    <mergeCell ref="A142:Y142"/>
    <mergeCell ref="D125:E125"/>
    <mergeCell ref="O434:U434"/>
    <mergeCell ref="D112:E112"/>
    <mergeCell ref="O134:S134"/>
    <mergeCell ref="D85:E85"/>
    <mergeCell ref="A95:Y95"/>
    <mergeCell ref="O96:S96"/>
    <mergeCell ref="O94:U94"/>
    <mergeCell ref="D314:E314"/>
    <mergeCell ref="O459:S459"/>
    <mergeCell ref="D295:E295"/>
    <mergeCell ref="A198:N199"/>
    <mergeCell ref="O316:U316"/>
    <mergeCell ref="D463:E463"/>
    <mergeCell ref="A449:Y449"/>
    <mergeCell ref="O45:S45"/>
    <mergeCell ref="D7:L7"/>
    <mergeCell ref="G17:G18"/>
    <mergeCell ref="O288:S288"/>
    <mergeCell ref="H10:L10"/>
    <mergeCell ref="D159:E159"/>
    <mergeCell ref="O304:S304"/>
    <mergeCell ref="O298:S298"/>
    <mergeCell ref="O98:S98"/>
    <mergeCell ref="D80:E80"/>
    <mergeCell ref="O225:S225"/>
    <mergeCell ref="O53:U53"/>
    <mergeCell ref="A93:N94"/>
    <mergeCell ref="O82:S82"/>
    <mergeCell ref="D10:E10"/>
    <mergeCell ref="D137:E137"/>
    <mergeCell ref="O27:S27"/>
    <mergeCell ref="O35:U35"/>
    <mergeCell ref="O43:U43"/>
    <mergeCell ref="A44:Y44"/>
    <mergeCell ref="O32:S32"/>
    <mergeCell ref="D41:E41"/>
    <mergeCell ref="O124:S124"/>
    <mergeCell ref="A38:N39"/>
    <mergeCell ref="O548:O549"/>
    <mergeCell ref="O54:U54"/>
    <mergeCell ref="Q548:Q549"/>
    <mergeCell ref="O486:U486"/>
    <mergeCell ref="D74:E74"/>
    <mergeCell ref="D372:E372"/>
    <mergeCell ref="D335:E335"/>
    <mergeCell ref="D201:E201"/>
    <mergeCell ref="D68:E68"/>
    <mergeCell ref="O277:U277"/>
    <mergeCell ref="D188:E188"/>
    <mergeCell ref="Q547:R547"/>
    <mergeCell ref="O252:U252"/>
    <mergeCell ref="A149:Y149"/>
    <mergeCell ref="D399:E399"/>
    <mergeCell ref="A277:N278"/>
    <mergeCell ref="D59:E59"/>
    <mergeCell ref="O423:S423"/>
    <mergeCell ref="D185:E185"/>
    <mergeCell ref="O137:S137"/>
    <mergeCell ref="O501:S501"/>
    <mergeCell ref="O330:S330"/>
    <mergeCell ref="O197:S197"/>
    <mergeCell ref="A421:Y421"/>
    <mergeCell ref="O74:S74"/>
    <mergeCell ref="O201:S201"/>
    <mergeCell ref="O107:S107"/>
    <mergeCell ref="O108:S108"/>
    <mergeCell ref="O199:U199"/>
    <mergeCell ref="A436:Y436"/>
    <mergeCell ref="O266:S266"/>
    <mergeCell ref="O435:U435"/>
    <mergeCell ref="D275:E275"/>
    <mergeCell ref="O393:S393"/>
    <mergeCell ref="A357:Y357"/>
    <mergeCell ref="D219:E219"/>
    <mergeCell ref="O114:S114"/>
    <mergeCell ref="D407:E407"/>
    <mergeCell ref="D344:E344"/>
    <mergeCell ref="O500:S500"/>
    <mergeCell ref="D338:E338"/>
    <mergeCell ref="O329:S329"/>
    <mergeCell ref="D282:E282"/>
    <mergeCell ref="D111:E111"/>
    <mergeCell ref="D469:E469"/>
    <mergeCell ref="A200:Y200"/>
    <mergeCell ref="A147:N148"/>
    <mergeCell ref="D183:E183"/>
    <mergeCell ref="O360:S360"/>
    <mergeCell ref="D371:E371"/>
    <mergeCell ref="O495:U495"/>
    <mergeCell ref="A447:N448"/>
    <mergeCell ref="P12:Q12"/>
    <mergeCell ref="A410:Y410"/>
    <mergeCell ref="O169:S169"/>
    <mergeCell ref="O411:S411"/>
    <mergeCell ref="O240:S240"/>
    <mergeCell ref="D251:E251"/>
    <mergeCell ref="O119:S119"/>
    <mergeCell ref="A487:Y487"/>
    <mergeCell ref="D343:E343"/>
    <mergeCell ref="A379:N380"/>
    <mergeCell ref="O37:S37"/>
    <mergeCell ref="A55:Y55"/>
    <mergeCell ref="O469:S469"/>
    <mergeCell ref="D182:E182"/>
    <mergeCell ref="O369:U369"/>
    <mergeCell ref="D480:E480"/>
    <mergeCell ref="A354:N355"/>
    <mergeCell ref="D280:E280"/>
    <mergeCell ref="O418:U418"/>
    <mergeCell ref="O198:U198"/>
    <mergeCell ref="D109:E109"/>
    <mergeCell ref="D467:E467"/>
    <mergeCell ref="A345:N346"/>
    <mergeCell ref="A443:N444"/>
    <mergeCell ref="A548:A549"/>
    <mergeCell ref="O38:U38"/>
    <mergeCell ref="O235:S235"/>
    <mergeCell ref="A259:N260"/>
    <mergeCell ref="D52:E52"/>
    <mergeCell ref="O178:U178"/>
    <mergeCell ref="A495:N496"/>
    <mergeCell ref="A324:N325"/>
    <mergeCell ref="O249:U249"/>
    <mergeCell ref="D396:E396"/>
    <mergeCell ref="A130:N131"/>
    <mergeCell ref="D116:E116"/>
    <mergeCell ref="A352:Y352"/>
    <mergeCell ref="D91:E91"/>
    <mergeCell ref="O113:S113"/>
    <mergeCell ref="D460:E460"/>
    <mergeCell ref="D156:E156"/>
    <mergeCell ref="D398:E398"/>
    <mergeCell ref="O336:S336"/>
    <mergeCell ref="D106:E106"/>
    <mergeCell ref="D416:E416"/>
    <mergeCell ref="D264:E264"/>
    <mergeCell ref="O231:U231"/>
    <mergeCell ref="D391:E391"/>
    <mergeCell ref="A21:Y21"/>
    <mergeCell ref="A499:Y499"/>
    <mergeCell ref="O429:S429"/>
    <mergeCell ref="O258:S258"/>
    <mergeCell ref="O494:S494"/>
    <mergeCell ref="D330:E330"/>
    <mergeCell ref="O481:S481"/>
    <mergeCell ref="O443:U443"/>
    <mergeCell ref="O272:U272"/>
    <mergeCell ref="O116:S116"/>
    <mergeCell ref="D96:E96"/>
    <mergeCell ref="D27:E27"/>
    <mergeCell ref="O213:S213"/>
    <mergeCell ref="O188:S188"/>
    <mergeCell ref="O126:S126"/>
    <mergeCell ref="O182:S182"/>
    <mergeCell ref="D157:E157"/>
    <mergeCell ref="A350:N351"/>
    <mergeCell ref="O406:S406"/>
    <mergeCell ref="A139:N140"/>
    <mergeCell ref="D190:E190"/>
    <mergeCell ref="D246:E246"/>
    <mergeCell ref="D119:E119"/>
    <mergeCell ref="D488:E488"/>
    <mergeCell ref="A5:C5"/>
    <mergeCell ref="A308:Y308"/>
    <mergeCell ref="A42:N43"/>
    <mergeCell ref="O309:S309"/>
    <mergeCell ref="A173:Y173"/>
    <mergeCell ref="O401:S401"/>
    <mergeCell ref="P11:Q11"/>
    <mergeCell ref="O130:U130"/>
    <mergeCell ref="O466:S466"/>
    <mergeCell ref="A53:N54"/>
    <mergeCell ref="O317:U317"/>
    <mergeCell ref="D337:E337"/>
    <mergeCell ref="O118:S118"/>
    <mergeCell ref="D464:E464"/>
    <mergeCell ref="O416:S416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G548:G549"/>
    <mergeCell ref="I548:I549"/>
    <mergeCell ref="A307:Y307"/>
    <mergeCell ref="D90:E90"/>
    <mergeCell ref="A424:N425"/>
    <mergeCell ref="O397:S397"/>
    <mergeCell ref="O245:S245"/>
    <mergeCell ref="O372:S372"/>
    <mergeCell ref="P9:Q9"/>
    <mergeCell ref="D390:E390"/>
    <mergeCell ref="O464:S464"/>
    <mergeCell ref="D118:E118"/>
    <mergeCell ref="F9:G9"/>
    <mergeCell ref="O354:U354"/>
    <mergeCell ref="O419:U419"/>
    <mergeCell ref="D530:E530"/>
    <mergeCell ref="A426:Y426"/>
    <mergeCell ref="O129:S129"/>
    <mergeCell ref="A497:Y497"/>
    <mergeCell ref="A326:Y326"/>
    <mergeCell ref="O320:U320"/>
    <mergeCell ref="O194:S194"/>
    <mergeCell ref="O23:S23"/>
    <mergeCell ref="D169:E169"/>
    <mergeCell ref="O540:U540"/>
    <mergeCell ref="O86:U86"/>
    <mergeCell ref="D135:E135"/>
    <mergeCell ref="O128:S128"/>
    <mergeCell ref="O184:S184"/>
    <mergeCell ref="O515:U515"/>
    <mergeCell ref="O451:S451"/>
    <mergeCell ref="O255:S255"/>
    <mergeCell ref="O242:S242"/>
    <mergeCell ref="A458:Y458"/>
    <mergeCell ref="O192:S192"/>
    <mergeCell ref="O453:S453"/>
    <mergeCell ref="O428:S428"/>
    <mergeCell ref="D235:E235"/>
    <mergeCell ref="D451:E451"/>
    <mergeCell ref="D255:E255"/>
    <mergeCell ref="A516:Y516"/>
    <mergeCell ref="O219:S219"/>
    <mergeCell ref="O517:S517"/>
    <mergeCell ref="O485:U485"/>
    <mergeCell ref="O368:U368"/>
    <mergeCell ref="A478:Y478"/>
    <mergeCell ref="A408:N409"/>
    <mergeCell ref="O306:U306"/>
    <mergeCell ref="O538:U538"/>
    <mergeCell ref="O97:S97"/>
    <mergeCell ref="D77:E77"/>
    <mergeCell ref="D108:E108"/>
    <mergeCell ref="O191:S191"/>
    <mergeCell ref="A538:N539"/>
    <mergeCell ref="O409:U409"/>
    <mergeCell ref="O349:S349"/>
    <mergeCell ref="I17:I18"/>
    <mergeCell ref="D72:E72"/>
    <mergeCell ref="A24:N25"/>
    <mergeCell ref="O531:U531"/>
    <mergeCell ref="D453:E453"/>
    <mergeCell ref="D309:E309"/>
    <mergeCell ref="D113:E113"/>
    <mergeCell ref="A485:N486"/>
    <mergeCell ref="O519:S519"/>
    <mergeCell ref="A105:Y105"/>
    <mergeCell ref="A26:Y26"/>
    <mergeCell ref="D517:E517"/>
    <mergeCell ref="O333:S333"/>
    <mergeCell ref="D115:E115"/>
    <mergeCell ref="O412:U412"/>
    <mergeCell ref="O181:S181"/>
    <mergeCell ref="D1:F1"/>
    <mergeCell ref="O244:S244"/>
    <mergeCell ref="A292:Y292"/>
    <mergeCell ref="O100:S100"/>
    <mergeCell ref="O371:S371"/>
    <mergeCell ref="O93:U93"/>
    <mergeCell ref="D82:E82"/>
    <mergeCell ref="O73:S73"/>
    <mergeCell ref="O287:S287"/>
    <mergeCell ref="O358:S358"/>
    <mergeCell ref="D240:E240"/>
    <mergeCell ref="L17:L18"/>
    <mergeCell ref="O237:S237"/>
    <mergeCell ref="O115:S115"/>
    <mergeCell ref="O301:U301"/>
    <mergeCell ref="O66:S66"/>
    <mergeCell ref="D334:E334"/>
    <mergeCell ref="A163:Y163"/>
    <mergeCell ref="A223:Y223"/>
    <mergeCell ref="O102:S102"/>
    <mergeCell ref="O229:S229"/>
    <mergeCell ref="D100:E100"/>
    <mergeCell ref="O239:S239"/>
    <mergeCell ref="O68:S68"/>
    <mergeCell ref="AE17:AE18"/>
    <mergeCell ref="D527:E527"/>
    <mergeCell ref="O378:S378"/>
    <mergeCell ref="O353:S353"/>
    <mergeCell ref="A450:Y450"/>
    <mergeCell ref="D145:E145"/>
    <mergeCell ref="O532:U532"/>
    <mergeCell ref="O283:U283"/>
    <mergeCell ref="O161:U161"/>
    <mergeCell ref="D210:E210"/>
    <mergeCell ref="D209:E209"/>
    <mergeCell ref="A291:Y291"/>
    <mergeCell ref="D274:E274"/>
    <mergeCell ref="O463:S463"/>
    <mergeCell ref="D245:E245"/>
    <mergeCell ref="D224:E224"/>
    <mergeCell ref="O71:S71"/>
    <mergeCell ref="D211:E211"/>
    <mergeCell ref="O58:S58"/>
    <mergeCell ref="D511:E511"/>
    <mergeCell ref="O529:S529"/>
    <mergeCell ref="O472:U472"/>
    <mergeCell ref="O400:S400"/>
    <mergeCell ref="O253:U253"/>
    <mergeCell ref="D5:E5"/>
    <mergeCell ref="D303:E303"/>
    <mergeCell ref="A339:N340"/>
    <mergeCell ref="D361:E361"/>
    <mergeCell ref="D417:E417"/>
    <mergeCell ref="A50:Y50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D31:E31"/>
    <mergeCell ref="D158:E158"/>
    <mergeCell ref="O176:S176"/>
    <mergeCell ref="D400:E400"/>
    <mergeCell ref="D329:E329"/>
    <mergeCell ref="D229:E229"/>
    <mergeCell ref="O15:S16"/>
    <mergeCell ref="A6:C6"/>
    <mergeCell ref="S548:S549"/>
    <mergeCell ref="A327:Y327"/>
    <mergeCell ref="U548:U549"/>
    <mergeCell ref="D406:E406"/>
    <mergeCell ref="O157:S157"/>
    <mergeCell ref="A525:Y525"/>
    <mergeCell ref="O526:S526"/>
    <mergeCell ref="O17:S18"/>
    <mergeCell ref="O520:S520"/>
    <mergeCell ref="O234:S234"/>
    <mergeCell ref="D470:E470"/>
    <mergeCell ref="O99:S99"/>
    <mergeCell ref="O286:S286"/>
    <mergeCell ref="A171:N172"/>
    <mergeCell ref="O432:S432"/>
    <mergeCell ref="O236:S236"/>
    <mergeCell ref="D214:E214"/>
    <mergeCell ref="O471:U471"/>
    <mergeCell ref="A222:Y222"/>
    <mergeCell ref="D520:E520"/>
    <mergeCell ref="O148:U148"/>
    <mergeCell ref="O521:S521"/>
    <mergeCell ref="D501:E501"/>
    <mergeCell ref="O179:U179"/>
    <mergeCell ref="U10:V10"/>
    <mergeCell ref="O366:S366"/>
    <mergeCell ref="D79:E79"/>
    <mergeCell ref="O46:U46"/>
    <mergeCell ref="D315:E315"/>
    <mergeCell ref="D144:E144"/>
    <mergeCell ref="D442:E442"/>
    <mergeCell ref="O524:U524"/>
    <mergeCell ref="D502:E502"/>
    <mergeCell ref="O380:U380"/>
    <mergeCell ref="A316:N317"/>
    <mergeCell ref="A302:Y302"/>
    <mergeCell ref="D429:E429"/>
    <mergeCell ref="O61:U61"/>
    <mergeCell ref="A46:N47"/>
    <mergeCell ref="D81:E81"/>
    <mergeCell ref="O155:S155"/>
    <mergeCell ref="O346:U346"/>
    <mergeCell ref="D366:E366"/>
    <mergeCell ref="D28:E28"/>
    <mergeCell ref="O166:U166"/>
    <mergeCell ref="A471:N472"/>
    <mergeCell ref="A300:N301"/>
    <mergeCell ref="O402:U402"/>
    <mergeCell ref="O2:V3"/>
    <mergeCell ref="O496:U496"/>
    <mergeCell ref="D474:E474"/>
    <mergeCell ref="O296:S296"/>
    <mergeCell ref="A143:Y143"/>
    <mergeCell ref="O84:S84"/>
    <mergeCell ref="O375:U375"/>
    <mergeCell ref="A441:Y441"/>
    <mergeCell ref="D197:E197"/>
    <mergeCell ref="D126:E126"/>
    <mergeCell ref="D66:E66"/>
    <mergeCell ref="O440:U440"/>
    <mergeCell ref="O75:S75"/>
    <mergeCell ref="D411:E411"/>
    <mergeCell ref="A49:Y49"/>
    <mergeCell ref="D482:E482"/>
    <mergeCell ref="A207:Y207"/>
    <mergeCell ref="A36:Y36"/>
    <mergeCell ref="A383:Y383"/>
    <mergeCell ref="O384:S384"/>
    <mergeCell ref="O80:S80"/>
    <mergeCell ref="W17:W18"/>
    <mergeCell ref="A370:Y370"/>
    <mergeCell ref="O52:S52"/>
    <mergeCell ref="H5:L5"/>
    <mergeCell ref="O305:U305"/>
    <mergeCell ref="A56:Y56"/>
    <mergeCell ref="O57:S57"/>
    <mergeCell ref="O293:S293"/>
    <mergeCell ref="O47:U47"/>
    <mergeCell ref="O391:S391"/>
    <mergeCell ref="O518:S518"/>
    <mergeCell ref="O385:S385"/>
    <mergeCell ref="O195:S195"/>
    <mergeCell ref="B17:B18"/>
    <mergeCell ref="D479:E479"/>
    <mergeCell ref="O431:S431"/>
    <mergeCell ref="A86:N87"/>
    <mergeCell ref="O151:S151"/>
    <mergeCell ref="D258:E258"/>
    <mergeCell ref="D494:E494"/>
    <mergeCell ref="D518:E518"/>
    <mergeCell ref="D124:E124"/>
    <mergeCell ref="O482:S482"/>
    <mergeCell ref="A386:N387"/>
    <mergeCell ref="D195:E195"/>
    <mergeCell ref="D360:E360"/>
    <mergeCell ref="D189:E18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A388:Y388"/>
    <mergeCell ref="O362:S362"/>
    <mergeCell ref="A217:Y217"/>
    <mergeCell ref="O389:S389"/>
    <mergeCell ref="O91:S91"/>
    <mergeCell ref="O85:S85"/>
    <mergeCell ref="O530:S530"/>
    <mergeCell ref="D431:E431"/>
    <mergeCell ref="O140:U140"/>
    <mergeCell ref="H9:I9"/>
    <mergeCell ref="O386:U386"/>
    <mergeCell ref="P6:Q6"/>
    <mergeCell ref="D297:E297"/>
    <mergeCell ref="O29:S29"/>
    <mergeCell ref="O265:S265"/>
    <mergeCell ref="O65:S65"/>
    <mergeCell ref="D70:E70"/>
    <mergeCell ref="D263:E263"/>
    <mergeCell ref="A215:N216"/>
    <mergeCell ref="O202:S202"/>
    <mergeCell ref="O31:S31"/>
    <mergeCell ref="D238:E238"/>
    <mergeCell ref="D287:E287"/>
    <mergeCell ref="S6:T9"/>
    <mergeCell ref="O79:S79"/>
    <mergeCell ref="O144:S144"/>
    <mergeCell ref="O337:S337"/>
    <mergeCell ref="O331:S331"/>
    <mergeCell ref="O351:U351"/>
    <mergeCell ref="D378:E378"/>
    <mergeCell ref="A273:Y273"/>
    <mergeCell ref="O345:U345"/>
    <mergeCell ref="D129:E129"/>
    <mergeCell ref="S547:U547"/>
    <mergeCell ref="A122:Y122"/>
    <mergeCell ref="O92:S92"/>
    <mergeCell ref="O334:S334"/>
    <mergeCell ref="O263:S263"/>
    <mergeCell ref="O505:S505"/>
    <mergeCell ref="D281:E281"/>
    <mergeCell ref="A420:Y420"/>
    <mergeCell ref="D45:E45"/>
    <mergeCell ref="D505:E505"/>
    <mergeCell ref="O425:U425"/>
    <mergeCell ref="O442:S442"/>
    <mergeCell ref="O502:S502"/>
    <mergeCell ref="O81:S81"/>
    <mergeCell ref="A305:N306"/>
    <mergeCell ref="D536:E536"/>
    <mergeCell ref="A365:Y365"/>
    <mergeCell ref="O268:S268"/>
    <mergeCell ref="D313:E313"/>
    <mergeCell ref="D432:E432"/>
    <mergeCell ref="D236:E236"/>
    <mergeCell ref="O448:U448"/>
    <mergeCell ref="O206:U206"/>
    <mergeCell ref="A166:N167"/>
    <mergeCell ref="D535:E535"/>
    <mergeCell ref="O224:S224"/>
    <mergeCell ref="D60:E60"/>
    <mergeCell ref="D187:E187"/>
    <mergeCell ref="O28:S28"/>
    <mergeCell ref="D423:E423"/>
    <mergeCell ref="O270:S270"/>
    <mergeCell ref="D174:E174"/>
    <mergeCell ref="A141:Y141"/>
    <mergeCell ref="A377:Y377"/>
    <mergeCell ref="O136:S136"/>
    <mergeCell ref="O30:S30"/>
    <mergeCell ref="O230:U230"/>
    <mergeCell ref="D117:E117"/>
    <mergeCell ref="D353:E353"/>
    <mergeCell ref="A402:N403"/>
    <mergeCell ref="D92:E92"/>
    <mergeCell ref="D30:E30"/>
    <mergeCell ref="D67:E67"/>
    <mergeCell ref="O437:S437"/>
    <mergeCell ref="O468:S468"/>
    <mergeCell ref="O479:S479"/>
    <mergeCell ref="A523:N524"/>
    <mergeCell ref="A418:N41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