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5,24\29,05,24 на 31,05,24 КИ\"/>
    </mc:Choice>
  </mc:AlternateContent>
  <xr:revisionPtr revIDLastSave="0" documentId="13_ncr:1_{C4C41A4F-E2B2-45DB-AD91-A25851877C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M481" i="1"/>
  <c r="BL481" i="1"/>
  <c r="Y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O450" i="1"/>
  <c r="BN450" i="1"/>
  <c r="BM450" i="1"/>
  <c r="BL450" i="1"/>
  <c r="Y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Y372" i="1" s="1"/>
  <c r="O372" i="1"/>
  <c r="W370" i="1"/>
  <c r="W369" i="1"/>
  <c r="BN368" i="1"/>
  <c r="BL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BO184" i="1" s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O45" i="1"/>
  <c r="BN45" i="1"/>
  <c r="BM45" i="1"/>
  <c r="BL45" i="1"/>
  <c r="Y45" i="1"/>
  <c r="Y46" i="1" s="1"/>
  <c r="X45" i="1"/>
  <c r="X46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49" i="1" s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70" i="1" l="1"/>
  <c r="BM170" i="1"/>
  <c r="Y170" i="1"/>
  <c r="BO174" i="1"/>
  <c r="BM174" i="1"/>
  <c r="Y174" i="1"/>
  <c r="BO205" i="1"/>
  <c r="BM205" i="1"/>
  <c r="Y205" i="1"/>
  <c r="BO209" i="1"/>
  <c r="BM209" i="1"/>
  <c r="Y209" i="1"/>
  <c r="BO240" i="1"/>
  <c r="BM240" i="1"/>
  <c r="Y240" i="1"/>
  <c r="BO262" i="1"/>
  <c r="BM262" i="1"/>
  <c r="Y262" i="1"/>
  <c r="BO282" i="1"/>
  <c r="BM282" i="1"/>
  <c r="Y282" i="1"/>
  <c r="BO314" i="1"/>
  <c r="BM314" i="1"/>
  <c r="Y314" i="1"/>
  <c r="BO335" i="1"/>
  <c r="BM335" i="1"/>
  <c r="Y335" i="1"/>
  <c r="BO368" i="1"/>
  <c r="BM368" i="1"/>
  <c r="Y368" i="1"/>
  <c r="BO400" i="1"/>
  <c r="BM400" i="1"/>
  <c r="Y400" i="1"/>
  <c r="BO433" i="1"/>
  <c r="BM433" i="1"/>
  <c r="Y433" i="1"/>
  <c r="BO471" i="1"/>
  <c r="BM471" i="1"/>
  <c r="Y471" i="1"/>
  <c r="B555" i="1"/>
  <c r="W547" i="1"/>
  <c r="Y31" i="1"/>
  <c r="BM31" i="1"/>
  <c r="Y52" i="1"/>
  <c r="BM52" i="1"/>
  <c r="Y65" i="1"/>
  <c r="BM65" i="1"/>
  <c r="X86" i="1"/>
  <c r="Y73" i="1"/>
  <c r="BM73" i="1"/>
  <c r="Y81" i="1"/>
  <c r="BM81" i="1"/>
  <c r="Y91" i="1"/>
  <c r="BM91" i="1"/>
  <c r="Y107" i="1"/>
  <c r="BM107" i="1"/>
  <c r="Y115" i="1"/>
  <c r="BM115" i="1"/>
  <c r="Y125" i="1"/>
  <c r="BM125" i="1"/>
  <c r="Y136" i="1"/>
  <c r="BM136" i="1"/>
  <c r="Y151" i="1"/>
  <c r="BM151" i="1"/>
  <c r="BO155" i="1"/>
  <c r="BM155" i="1"/>
  <c r="Y155" i="1"/>
  <c r="BO192" i="1"/>
  <c r="BM192" i="1"/>
  <c r="Y192" i="1"/>
  <c r="BO208" i="1"/>
  <c r="BM208" i="1"/>
  <c r="Y208" i="1"/>
  <c r="BO224" i="1"/>
  <c r="BM224" i="1"/>
  <c r="Y224" i="1"/>
  <c r="BO248" i="1"/>
  <c r="BM248" i="1"/>
  <c r="Y248" i="1"/>
  <c r="BO270" i="1"/>
  <c r="BM270" i="1"/>
  <c r="Y270" i="1"/>
  <c r="BO295" i="1"/>
  <c r="BM295" i="1"/>
  <c r="Y295" i="1"/>
  <c r="BO332" i="1"/>
  <c r="BM332" i="1"/>
  <c r="Y332" i="1"/>
  <c r="BO336" i="1"/>
  <c r="BM336" i="1"/>
  <c r="Y336" i="1"/>
  <c r="BO392" i="1"/>
  <c r="BM392" i="1"/>
  <c r="Y392" i="1"/>
  <c r="X414" i="1"/>
  <c r="X413" i="1"/>
  <c r="BO412" i="1"/>
  <c r="BM412" i="1"/>
  <c r="Y412" i="1"/>
  <c r="Y413" i="1" s="1"/>
  <c r="BO416" i="1"/>
  <c r="BM416" i="1"/>
  <c r="Y416" i="1"/>
  <c r="BO463" i="1"/>
  <c r="BM463" i="1"/>
  <c r="Y463" i="1"/>
  <c r="BO486" i="1"/>
  <c r="BM486" i="1"/>
  <c r="Y486" i="1"/>
  <c r="X61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X278" i="1"/>
  <c r="BO274" i="1"/>
  <c r="BM274" i="1"/>
  <c r="Y274" i="1"/>
  <c r="BO293" i="1"/>
  <c r="BM293" i="1"/>
  <c r="Y293" i="1"/>
  <c r="BO303" i="1"/>
  <c r="BM303" i="1"/>
  <c r="Y303" i="1"/>
  <c r="X351" i="1"/>
  <c r="BO348" i="1"/>
  <c r="BM348" i="1"/>
  <c r="Y348" i="1"/>
  <c r="BO362" i="1"/>
  <c r="BM362" i="1"/>
  <c r="Y362" i="1"/>
  <c r="W546" i="1"/>
  <c r="W548" i="1" s="1"/>
  <c r="Y23" i="1"/>
  <c r="BM23" i="1"/>
  <c r="W545" i="1"/>
  <c r="X35" i="1"/>
  <c r="Y29" i="1"/>
  <c r="BM29" i="1"/>
  <c r="Y33" i="1"/>
  <c r="BM33" i="1"/>
  <c r="X47" i="1"/>
  <c r="Y57" i="1"/>
  <c r="BM57" i="1"/>
  <c r="Y67" i="1"/>
  <c r="BM67" i="1"/>
  <c r="Y71" i="1"/>
  <c r="BM71" i="1"/>
  <c r="Y75" i="1"/>
  <c r="BM75" i="1"/>
  <c r="Y79" i="1"/>
  <c r="BM79" i="1"/>
  <c r="Y83" i="1"/>
  <c r="BM83" i="1"/>
  <c r="Y89" i="1"/>
  <c r="BM89" i="1"/>
  <c r="Y97" i="1"/>
  <c r="BM97" i="1"/>
  <c r="Y101" i="1"/>
  <c r="BM101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7" i="1"/>
  <c r="BM157" i="1"/>
  <c r="Y164" i="1"/>
  <c r="BM164" i="1"/>
  <c r="Y176" i="1"/>
  <c r="BM176" i="1"/>
  <c r="Y184" i="1"/>
  <c r="BM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258" i="1"/>
  <c r="BM258" i="1"/>
  <c r="Y258" i="1"/>
  <c r="BO268" i="1"/>
  <c r="BM268" i="1"/>
  <c r="Y268" i="1"/>
  <c r="X277" i="1"/>
  <c r="BO286" i="1"/>
  <c r="BM286" i="1"/>
  <c r="Y286" i="1"/>
  <c r="BO297" i="1"/>
  <c r="BM297" i="1"/>
  <c r="Y297" i="1"/>
  <c r="X325" i="1"/>
  <c r="X324" i="1"/>
  <c r="BO323" i="1"/>
  <c r="BM323" i="1"/>
  <c r="Y323" i="1"/>
  <c r="Y324" i="1" s="1"/>
  <c r="BO342" i="1"/>
  <c r="BM342" i="1"/>
  <c r="Y342" i="1"/>
  <c r="BO349" i="1"/>
  <c r="BM349" i="1"/>
  <c r="Y349" i="1"/>
  <c r="BO394" i="1"/>
  <c r="BM394" i="1"/>
  <c r="Y394" i="1"/>
  <c r="BO402" i="1"/>
  <c r="BM402" i="1"/>
  <c r="Y402" i="1"/>
  <c r="BO418" i="1"/>
  <c r="BM418" i="1"/>
  <c r="Y418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BO448" i="1"/>
  <c r="BM448" i="1"/>
  <c r="Y448" i="1"/>
  <c r="BO465" i="1"/>
  <c r="BM465" i="1"/>
  <c r="Y465" i="1"/>
  <c r="BO477" i="1"/>
  <c r="BM477" i="1"/>
  <c r="Y477" i="1"/>
  <c r="BO490" i="1"/>
  <c r="BM490" i="1"/>
  <c r="Y490" i="1"/>
  <c r="BO515" i="1"/>
  <c r="BM515" i="1"/>
  <c r="Y515" i="1"/>
  <c r="BO517" i="1"/>
  <c r="BM517" i="1"/>
  <c r="Y517" i="1"/>
  <c r="X272" i="1"/>
  <c r="BO372" i="1"/>
  <c r="BM372" i="1"/>
  <c r="BO386" i="1"/>
  <c r="BM386" i="1"/>
  <c r="Y386" i="1"/>
  <c r="BO390" i="1"/>
  <c r="BM390" i="1"/>
  <c r="Y390" i="1"/>
  <c r="BO398" i="1"/>
  <c r="BM398" i="1"/>
  <c r="Y398" i="1"/>
  <c r="BO408" i="1"/>
  <c r="BM408" i="1"/>
  <c r="Y408" i="1"/>
  <c r="BO431" i="1"/>
  <c r="BM431" i="1"/>
  <c r="Y431" i="1"/>
  <c r="V555" i="1"/>
  <c r="X456" i="1"/>
  <c r="BO455" i="1"/>
  <c r="BM455" i="1"/>
  <c r="Y455" i="1"/>
  <c r="Y456" i="1" s="1"/>
  <c r="W555" i="1"/>
  <c r="BO461" i="1"/>
  <c r="BM461" i="1"/>
  <c r="Y461" i="1"/>
  <c r="BO469" i="1"/>
  <c r="BM469" i="1"/>
  <c r="Y469" i="1"/>
  <c r="BO484" i="1"/>
  <c r="BM484" i="1"/>
  <c r="Y484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X420" i="1"/>
  <c r="X419" i="1"/>
  <c r="Y330" i="1"/>
  <c r="BM330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90" i="1"/>
  <c r="BM90" i="1"/>
  <c r="Y90" i="1"/>
  <c r="BO98" i="1"/>
  <c r="BM98" i="1"/>
  <c r="Y98" i="1"/>
  <c r="BO102" i="1"/>
  <c r="BM102" i="1"/>
  <c r="Y102" i="1"/>
  <c r="X104" i="1"/>
  <c r="X121" i="1"/>
  <c r="BO106" i="1"/>
  <c r="BM106" i="1"/>
  <c r="Y106" i="1"/>
  <c r="BO110" i="1"/>
  <c r="BM110" i="1"/>
  <c r="Y110" i="1"/>
  <c r="BO114" i="1"/>
  <c r="BM114" i="1"/>
  <c r="Y114" i="1"/>
  <c r="BO118" i="1"/>
  <c r="BM118" i="1"/>
  <c r="Y118" i="1"/>
  <c r="BO126" i="1"/>
  <c r="BM126" i="1"/>
  <c r="Y126" i="1"/>
  <c r="X130" i="1"/>
  <c r="BO135" i="1"/>
  <c r="BM135" i="1"/>
  <c r="Y135" i="1"/>
  <c r="X139" i="1"/>
  <c r="BO145" i="1"/>
  <c r="BM145" i="1"/>
  <c r="Y145" i="1"/>
  <c r="Y147" i="1" s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9" i="1"/>
  <c r="BM189" i="1"/>
  <c r="Y189" i="1"/>
  <c r="BO193" i="1"/>
  <c r="BM193" i="1"/>
  <c r="Y193" i="1"/>
  <c r="BO197" i="1"/>
  <c r="BM197" i="1"/>
  <c r="Y197" i="1"/>
  <c r="BO206" i="1"/>
  <c r="BM206" i="1"/>
  <c r="Y206" i="1"/>
  <c r="X210" i="1"/>
  <c r="BO215" i="1"/>
  <c r="BM215" i="1"/>
  <c r="Y215" i="1"/>
  <c r="BO219" i="1"/>
  <c r="BM219" i="1"/>
  <c r="Y219" i="1"/>
  <c r="X221" i="1"/>
  <c r="X22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5" i="1"/>
  <c r="BM265" i="1"/>
  <c r="Y265" i="1"/>
  <c r="BO269" i="1"/>
  <c r="BM269" i="1"/>
  <c r="Y269" i="1"/>
  <c r="X284" i="1"/>
  <c r="BO280" i="1"/>
  <c r="BM280" i="1"/>
  <c r="Y280" i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61" i="1"/>
  <c r="BM361" i="1"/>
  <c r="Y361" i="1"/>
  <c r="BO373" i="1"/>
  <c r="BM373" i="1"/>
  <c r="Y373" i="1"/>
  <c r="X377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Y409" i="1" s="1"/>
  <c r="X409" i="1"/>
  <c r="BO464" i="1"/>
  <c r="BM464" i="1"/>
  <c r="Y464" i="1"/>
  <c r="BO468" i="1"/>
  <c r="BM468" i="1"/>
  <c r="Y468" i="1"/>
  <c r="BO472" i="1"/>
  <c r="BM472" i="1"/>
  <c r="Y472" i="1"/>
  <c r="X474" i="1"/>
  <c r="X479" i="1"/>
  <c r="BO476" i="1"/>
  <c r="BM476" i="1"/>
  <c r="Y476" i="1"/>
  <c r="Y478" i="1" s="1"/>
  <c r="X478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G555" i="1"/>
  <c r="H9" i="1"/>
  <c r="A10" i="1"/>
  <c r="X24" i="1"/>
  <c r="X34" i="1"/>
  <c r="C555" i="1"/>
  <c r="X54" i="1"/>
  <c r="BO51" i="1"/>
  <c r="BM51" i="1"/>
  <c r="Y51" i="1"/>
  <c r="Y53" i="1" s="1"/>
  <c r="BO66" i="1"/>
  <c r="BM66" i="1"/>
  <c r="Y66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X53" i="1"/>
  <c r="BO58" i="1"/>
  <c r="BM58" i="1"/>
  <c r="Y58" i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93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6" i="1"/>
  <c r="BM116" i="1"/>
  <c r="Y116" i="1"/>
  <c r="X120" i="1"/>
  <c r="BO124" i="1"/>
  <c r="BM124" i="1"/>
  <c r="Y124" i="1"/>
  <c r="BO128" i="1"/>
  <c r="BM128" i="1"/>
  <c r="Y128" i="1"/>
  <c r="Y130" i="1" s="1"/>
  <c r="BO137" i="1"/>
  <c r="BM137" i="1"/>
  <c r="Y137" i="1"/>
  <c r="X148" i="1"/>
  <c r="X14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78" i="1"/>
  <c r="BO177" i="1"/>
  <c r="BM177" i="1"/>
  <c r="Y177" i="1"/>
  <c r="X179" i="1"/>
  <c r="X201" i="1"/>
  <c r="BO181" i="1"/>
  <c r="BM181" i="1"/>
  <c r="Y181" i="1"/>
  <c r="BO186" i="1"/>
  <c r="BM186" i="1"/>
  <c r="Y186" i="1"/>
  <c r="BO191" i="1"/>
  <c r="BM191" i="1"/>
  <c r="Y191" i="1"/>
  <c r="BO196" i="1"/>
  <c r="BM196" i="1"/>
  <c r="Y196" i="1"/>
  <c r="BO200" i="1"/>
  <c r="BM200" i="1"/>
  <c r="Y200" i="1"/>
  <c r="X202" i="1"/>
  <c r="X211" i="1"/>
  <c r="BO204" i="1"/>
  <c r="BM204" i="1"/>
  <c r="Y204" i="1"/>
  <c r="Y210" i="1" s="1"/>
  <c r="BO207" i="1"/>
  <c r="BM207" i="1"/>
  <c r="Y207" i="1"/>
  <c r="BO217" i="1"/>
  <c r="BM217" i="1"/>
  <c r="Y217" i="1"/>
  <c r="X225" i="1"/>
  <c r="BO230" i="1"/>
  <c r="BM230" i="1"/>
  <c r="Y230" i="1"/>
  <c r="Y235" i="1" s="1"/>
  <c r="BO234" i="1"/>
  <c r="BM234" i="1"/>
  <c r="Y234" i="1"/>
  <c r="X236" i="1"/>
  <c r="N555" i="1"/>
  <c r="L55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Y259" i="1" s="1"/>
  <c r="X259" i="1"/>
  <c r="BO263" i="1"/>
  <c r="BM263" i="1"/>
  <c r="Y263" i="1"/>
  <c r="BO267" i="1"/>
  <c r="BM267" i="1"/>
  <c r="Y267" i="1"/>
  <c r="X271" i="1"/>
  <c r="BO275" i="1"/>
  <c r="BM275" i="1"/>
  <c r="Y275" i="1"/>
  <c r="BO281" i="1"/>
  <c r="BM281" i="1"/>
  <c r="Y281" i="1"/>
  <c r="X290" i="1"/>
  <c r="X289" i="1"/>
  <c r="BO294" i="1"/>
  <c r="BM294" i="1"/>
  <c r="Y294" i="1"/>
  <c r="BO298" i="1"/>
  <c r="BM298" i="1"/>
  <c r="Y298" i="1"/>
  <c r="X305" i="1"/>
  <c r="BO315" i="1"/>
  <c r="BM315" i="1"/>
  <c r="Y315" i="1"/>
  <c r="X317" i="1"/>
  <c r="X321" i="1"/>
  <c r="X320" i="1"/>
  <c r="BO319" i="1"/>
  <c r="BM319" i="1"/>
  <c r="Y319" i="1"/>
  <c r="Y320" i="1" s="1"/>
  <c r="BO331" i="1"/>
  <c r="BM331" i="1"/>
  <c r="Y331" i="1"/>
  <c r="BO334" i="1"/>
  <c r="BM334" i="1"/>
  <c r="Y334" i="1"/>
  <c r="BO343" i="1"/>
  <c r="BM343" i="1"/>
  <c r="Y343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49" i="1"/>
  <c r="BM449" i="1"/>
  <c r="Y449" i="1"/>
  <c r="Y451" i="1" s="1"/>
  <c r="U555" i="1"/>
  <c r="X451" i="1"/>
  <c r="Q555" i="1"/>
  <c r="D555" i="1"/>
  <c r="X62" i="1"/>
  <c r="E555" i="1"/>
  <c r="X87" i="1"/>
  <c r="F555" i="1"/>
  <c r="X140" i="1"/>
  <c r="H555" i="1"/>
  <c r="X161" i="1"/>
  <c r="I555" i="1"/>
  <c r="X166" i="1"/>
  <c r="J555" i="1"/>
  <c r="X220" i="1"/>
  <c r="O555" i="1"/>
  <c r="X301" i="1"/>
  <c r="X338" i="1"/>
  <c r="BO329" i="1"/>
  <c r="BM329" i="1"/>
  <c r="Y329" i="1"/>
  <c r="BO333" i="1"/>
  <c r="BM333" i="1"/>
  <c r="Y333" i="1"/>
  <c r="BO337" i="1"/>
  <c r="BM337" i="1"/>
  <c r="Y337" i="1"/>
  <c r="X339" i="1"/>
  <c r="X346" i="1"/>
  <c r="BO341" i="1"/>
  <c r="BM341" i="1"/>
  <c r="Y341" i="1"/>
  <c r="Y345" i="1" s="1"/>
  <c r="X345" i="1"/>
  <c r="BO350" i="1"/>
  <c r="BM350" i="1"/>
  <c r="Y350" i="1"/>
  <c r="Y351" i="1" s="1"/>
  <c r="X352" i="1"/>
  <c r="X355" i="1"/>
  <c r="BO354" i="1"/>
  <c r="BM354" i="1"/>
  <c r="Y354" i="1"/>
  <c r="Y355" i="1" s="1"/>
  <c r="X356" i="1"/>
  <c r="R555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X376" i="1"/>
  <c r="BO375" i="1"/>
  <c r="BM375" i="1"/>
  <c r="Y375" i="1"/>
  <c r="X380" i="1"/>
  <c r="BO379" i="1"/>
  <c r="BM379" i="1"/>
  <c r="Y379" i="1"/>
  <c r="Y380" i="1" s="1"/>
  <c r="X381" i="1"/>
  <c r="S555" i="1"/>
  <c r="X388" i="1"/>
  <c r="BO385" i="1"/>
  <c r="BM385" i="1"/>
  <c r="Y385" i="1"/>
  <c r="X404" i="1"/>
  <c r="BO393" i="1"/>
  <c r="BM393" i="1"/>
  <c r="Y393" i="1"/>
  <c r="BO397" i="1"/>
  <c r="BM397" i="1"/>
  <c r="Y397" i="1"/>
  <c r="BO401" i="1"/>
  <c r="BM401" i="1"/>
  <c r="Y401" i="1"/>
  <c r="X410" i="1"/>
  <c r="BO417" i="1"/>
  <c r="BM417" i="1"/>
  <c r="Y417" i="1"/>
  <c r="BO430" i="1"/>
  <c r="BM430" i="1"/>
  <c r="Y430" i="1"/>
  <c r="BO434" i="1"/>
  <c r="BM434" i="1"/>
  <c r="Y434" i="1"/>
  <c r="X441" i="1"/>
  <c r="BO438" i="1"/>
  <c r="BM438" i="1"/>
  <c r="Y438" i="1"/>
  <c r="Y440" i="1" s="1"/>
  <c r="X452" i="1"/>
  <c r="BO462" i="1"/>
  <c r="BM462" i="1"/>
  <c r="Y462" i="1"/>
  <c r="BO466" i="1"/>
  <c r="BM466" i="1"/>
  <c r="Y466" i="1"/>
  <c r="BO470" i="1"/>
  <c r="BM470" i="1"/>
  <c r="Y470" i="1"/>
  <c r="BO483" i="1"/>
  <c r="BM483" i="1"/>
  <c r="Y483" i="1"/>
  <c r="Y487" i="1" s="1"/>
  <c r="X487" i="1"/>
  <c r="Y493" i="1"/>
  <c r="BO491" i="1"/>
  <c r="BM491" i="1"/>
  <c r="Y491" i="1"/>
  <c r="X493" i="1"/>
  <c r="T555" i="1"/>
  <c r="X425" i="1"/>
  <c r="X457" i="1"/>
  <c r="X473" i="1"/>
  <c r="X488" i="1"/>
  <c r="BO481" i="1"/>
  <c r="BO485" i="1"/>
  <c r="BM485" i="1"/>
  <c r="Y485" i="1"/>
  <c r="X494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BO532" i="1"/>
  <c r="BM532" i="1"/>
  <c r="Y532" i="1"/>
  <c r="BO534" i="1"/>
  <c r="BM534" i="1"/>
  <c r="Y534" i="1"/>
  <c r="Y419" i="1" l="1"/>
  <c r="Y387" i="1"/>
  <c r="Y369" i="1"/>
  <c r="Y300" i="1"/>
  <c r="Y277" i="1"/>
  <c r="Y61" i="1"/>
  <c r="Y305" i="1"/>
  <c r="Y225" i="1"/>
  <c r="Y86" i="1"/>
  <c r="Y34" i="1"/>
  <c r="Y403" i="1"/>
  <c r="Y376" i="1"/>
  <c r="Y178" i="1"/>
  <c r="Y93" i="1"/>
  <c r="Y271" i="1"/>
  <c r="Y160" i="1"/>
  <c r="Y103" i="1"/>
  <c r="Y220" i="1"/>
  <c r="Y139" i="1"/>
  <c r="Y519" i="1"/>
  <c r="Y473" i="1"/>
  <c r="Y435" i="1"/>
  <c r="Y201" i="1"/>
  <c r="X547" i="1"/>
  <c r="Y316" i="1"/>
  <c r="Y120" i="1"/>
  <c r="Y511" i="1"/>
  <c r="Y364" i="1"/>
  <c r="Y338" i="1"/>
  <c r="Y252" i="1"/>
  <c r="X545" i="1"/>
  <c r="X546" i="1"/>
  <c r="X548" i="1" s="1"/>
  <c r="X549" i="1"/>
  <c r="Y536" i="1"/>
  <c r="Y283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<sst xmlns="http://schemas.openxmlformats.org/spreadsheetml/2006/main" count="2380" uniqueCount="790">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</sst>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60" t="s">
        <v>0</v>
      </c>
      <c r="E1" s="405"/>
      <c r="F1" s="405"/>
      <c r="G1" s="12" t="s">
        <v>1</v>
      </c>
      <c r="H1" s="560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649" t="s">
        <v>8</v>
      </c>
      <c r="B5" s="409"/>
      <c r="C5" s="410"/>
      <c r="D5" s="750"/>
      <c r="E5" s="752"/>
      <c r="F5" s="462" t="s">
        <v>9</v>
      </c>
      <c r="G5" s="410"/>
      <c r="H5" s="750" t="s">
        <v>789</v>
      </c>
      <c r="I5" s="751"/>
      <c r="J5" s="751"/>
      <c r="K5" s="751"/>
      <c r="L5" s="752"/>
      <c r="M5" s="58"/>
      <c r="O5" s="24" t="s">
        <v>10</v>
      </c>
      <c r="P5" s="421">
        <v>45443</v>
      </c>
      <c r="Q5" s="422"/>
      <c r="S5" s="562" t="s">
        <v>11</v>
      </c>
      <c r="T5" s="456"/>
      <c r="U5" s="564" t="s">
        <v>12</v>
      </c>
      <c r="V5" s="422"/>
      <c r="AA5" s="51"/>
      <c r="AB5" s="51"/>
      <c r="AC5" s="51"/>
    </row>
    <row r="6" spans="1:30" s="377" customFormat="1" ht="24" customHeight="1" x14ac:dyDescent="0.2">
      <c r="A6" s="649" t="s">
        <v>13</v>
      </c>
      <c r="B6" s="409"/>
      <c r="C6" s="410"/>
      <c r="D6" s="501" t="s">
        <v>761</v>
      </c>
      <c r="E6" s="502"/>
      <c r="F6" s="502"/>
      <c r="G6" s="502"/>
      <c r="H6" s="502"/>
      <c r="I6" s="502"/>
      <c r="J6" s="502"/>
      <c r="K6" s="502"/>
      <c r="L6" s="422"/>
      <c r="M6" s="59"/>
      <c r="O6" s="24" t="s">
        <v>15</v>
      </c>
      <c r="P6" s="762" t="str">
        <f>IF(P5=0," ",CHOOSE(WEEKDAY(P5,2),"Понедельник","Вторник","Среда","Четверг","Пятница","Суббота","Воскресенье"))</f>
        <v>Пятница</v>
      </c>
      <c r="Q6" s="388"/>
      <c r="S6" s="755" t="s">
        <v>16</v>
      </c>
      <c r="T6" s="456"/>
      <c r="U6" s="494" t="s">
        <v>17</v>
      </c>
      <c r="V6" s="495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77" t="str">
        <f>IFERROR(VLOOKUP(DeliveryAddress,Table,3,0),1)</f>
        <v>3</v>
      </c>
      <c r="E7" s="578"/>
      <c r="F7" s="578"/>
      <c r="G7" s="578"/>
      <c r="H7" s="578"/>
      <c r="I7" s="578"/>
      <c r="J7" s="578"/>
      <c r="K7" s="578"/>
      <c r="L7" s="417"/>
      <c r="M7" s="60"/>
      <c r="O7" s="24"/>
      <c r="P7" s="42"/>
      <c r="Q7" s="42"/>
      <c r="S7" s="401"/>
      <c r="T7" s="456"/>
      <c r="U7" s="496"/>
      <c r="V7" s="497"/>
      <c r="AA7" s="51"/>
      <c r="AB7" s="51"/>
      <c r="AC7" s="51"/>
    </row>
    <row r="8" spans="1:30" s="377" customFormat="1" ht="25.5" customHeight="1" x14ac:dyDescent="0.2">
      <c r="A8" s="415" t="s">
        <v>18</v>
      </c>
      <c r="B8" s="390"/>
      <c r="C8" s="391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6">
        <v>0.5</v>
      </c>
      <c r="Q8" s="417"/>
      <c r="S8" s="401"/>
      <c r="T8" s="456"/>
      <c r="U8" s="496"/>
      <c r="V8" s="497"/>
      <c r="AA8" s="51"/>
      <c r="AB8" s="51"/>
      <c r="AC8" s="51"/>
    </row>
    <row r="9" spans="1:30" s="377" customFormat="1" ht="39.950000000000003" customHeight="1" x14ac:dyDescent="0.2">
      <c r="A9" s="4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472"/>
      <c r="E9" s="424"/>
      <c r="F9" s="4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378"/>
      <c r="O9" s="26" t="s">
        <v>20</v>
      </c>
      <c r="P9" s="645"/>
      <c r="Q9" s="414"/>
      <c r="S9" s="401"/>
      <c r="T9" s="456"/>
      <c r="U9" s="498"/>
      <c r="V9" s="499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472"/>
      <c r="E10" s="424"/>
      <c r="F10" s="4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555" t="str">
        <f>IFERROR(VLOOKUP($D$10,Proxy,2,FALSE),"")</f>
        <v/>
      </c>
      <c r="I10" s="401"/>
      <c r="J10" s="401"/>
      <c r="K10" s="401"/>
      <c r="L10" s="401"/>
      <c r="M10" s="376"/>
      <c r="O10" s="26" t="s">
        <v>21</v>
      </c>
      <c r="P10" s="549"/>
      <c r="Q10" s="550"/>
      <c r="T10" s="24" t="s">
        <v>22</v>
      </c>
      <c r="U10" s="720" t="s">
        <v>23</v>
      </c>
      <c r="V10" s="495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22"/>
      <c r="T11" s="24" t="s">
        <v>26</v>
      </c>
      <c r="U11" s="413" t="s">
        <v>27</v>
      </c>
      <c r="V11" s="414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44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416"/>
      <c r="Q12" s="417"/>
      <c r="R12" s="23"/>
      <c r="T12" s="24"/>
      <c r="U12" s="405"/>
      <c r="V12" s="401"/>
      <c r="AA12" s="51"/>
      <c r="AB12" s="51"/>
      <c r="AC12" s="51"/>
    </row>
    <row r="13" spans="1:30" s="377" customFormat="1" ht="23.25" customHeight="1" x14ac:dyDescent="0.2">
      <c r="A13" s="44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413"/>
      <c r="Q13" s="414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44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434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757" t="s">
        <v>34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58"/>
      <c r="P16" s="758"/>
      <c r="Q16" s="758"/>
      <c r="R16" s="758"/>
      <c r="S16" s="7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2" t="s">
        <v>35</v>
      </c>
      <c r="B17" s="392" t="s">
        <v>36</v>
      </c>
      <c r="C17" s="639" t="s">
        <v>37</v>
      </c>
      <c r="D17" s="392" t="s">
        <v>38</v>
      </c>
      <c r="E17" s="393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704"/>
      <c r="Q17" s="704"/>
      <c r="R17" s="704"/>
      <c r="S17" s="393"/>
      <c r="T17" s="448" t="s">
        <v>49</v>
      </c>
      <c r="U17" s="410"/>
      <c r="V17" s="392" t="s">
        <v>50</v>
      </c>
      <c r="W17" s="392" t="s">
        <v>51</v>
      </c>
      <c r="X17" s="440" t="s">
        <v>52</v>
      </c>
      <c r="Y17" s="392" t="s">
        <v>53</v>
      </c>
      <c r="Z17" s="528" t="s">
        <v>54</v>
      </c>
      <c r="AA17" s="528" t="s">
        <v>55</v>
      </c>
      <c r="AB17" s="528" t="s">
        <v>56</v>
      </c>
      <c r="AC17" s="689"/>
      <c r="AD17" s="690"/>
      <c r="AE17" s="679"/>
      <c r="BB17" s="445" t="s">
        <v>57</v>
      </c>
    </row>
    <row r="18" spans="1:67" ht="14.25" customHeight="1" x14ac:dyDescent="0.2">
      <c r="A18" s="397"/>
      <c r="B18" s="397"/>
      <c r="C18" s="397"/>
      <c r="D18" s="394"/>
      <c r="E18" s="395"/>
      <c r="F18" s="397"/>
      <c r="G18" s="397"/>
      <c r="H18" s="397"/>
      <c r="I18" s="397"/>
      <c r="J18" s="397"/>
      <c r="K18" s="397"/>
      <c r="L18" s="397"/>
      <c r="M18" s="397"/>
      <c r="N18" s="397"/>
      <c r="O18" s="394"/>
      <c r="P18" s="705"/>
      <c r="Q18" s="705"/>
      <c r="R18" s="705"/>
      <c r="S18" s="395"/>
      <c r="T18" s="375" t="s">
        <v>58</v>
      </c>
      <c r="U18" s="375" t="s">
        <v>59</v>
      </c>
      <c r="V18" s="397"/>
      <c r="W18" s="397"/>
      <c r="X18" s="441"/>
      <c r="Y18" s="397"/>
      <c r="Z18" s="529"/>
      <c r="AA18" s="529"/>
      <c r="AB18" s="691"/>
      <c r="AC18" s="692"/>
      <c r="AD18" s="693"/>
      <c r="AE18" s="680"/>
      <c r="BB18" s="401"/>
    </row>
    <row r="19" spans="1:67" ht="27.75" hidden="1" customHeight="1" x14ac:dyDescent="0.2">
      <c r="A19" s="581" t="s">
        <v>60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48"/>
      <c r="AA19" s="48"/>
    </row>
    <row r="20" spans="1:67" ht="16.5" hidden="1" customHeight="1" x14ac:dyDescent="0.25">
      <c r="A20" s="403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74"/>
      <c r="AA20" s="374"/>
    </row>
    <row r="21" spans="1:67" ht="14.25" hidden="1" customHeight="1" x14ac:dyDescent="0.25">
      <c r="A21" s="407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6">
        <v>4607091389258</v>
      </c>
      <c r="E22" s="388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6">
        <v>4680115885004</v>
      </c>
      <c r="E23" s="388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8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0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2"/>
      <c r="O24" s="389" t="s">
        <v>70</v>
      </c>
      <c r="P24" s="390"/>
      <c r="Q24" s="390"/>
      <c r="R24" s="390"/>
      <c r="S24" s="390"/>
      <c r="T24" s="390"/>
      <c r="U24" s="39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2"/>
      <c r="O25" s="389" t="s">
        <v>70</v>
      </c>
      <c r="P25" s="390"/>
      <c r="Q25" s="390"/>
      <c r="R25" s="390"/>
      <c r="S25" s="390"/>
      <c r="T25" s="390"/>
      <c r="U25" s="39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7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6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8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6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8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6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8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6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8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6">
        <v>4680115881853</v>
      </c>
      <c r="E31" s="388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8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6">
        <v>4607091383911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8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6">
        <v>4607091388244</v>
      </c>
      <c r="E33" s="388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8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0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2"/>
      <c r="O34" s="389" t="s">
        <v>70</v>
      </c>
      <c r="P34" s="390"/>
      <c r="Q34" s="390"/>
      <c r="R34" s="390"/>
      <c r="S34" s="390"/>
      <c r="T34" s="390"/>
      <c r="U34" s="39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2"/>
      <c r="O35" s="389" t="s">
        <v>70</v>
      </c>
      <c r="P35" s="390"/>
      <c r="Q35" s="390"/>
      <c r="R35" s="390"/>
      <c r="S35" s="390"/>
      <c r="T35" s="390"/>
      <c r="U35" s="39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7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6">
        <v>4607091388503</v>
      </c>
      <c r="E37" s="388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8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0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2"/>
      <c r="O38" s="389" t="s">
        <v>70</v>
      </c>
      <c r="P38" s="390"/>
      <c r="Q38" s="390"/>
      <c r="R38" s="390"/>
      <c r="S38" s="390"/>
      <c r="T38" s="390"/>
      <c r="U38" s="39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2"/>
      <c r="O39" s="389" t="s">
        <v>70</v>
      </c>
      <c r="P39" s="390"/>
      <c r="Q39" s="390"/>
      <c r="R39" s="390"/>
      <c r="S39" s="390"/>
      <c r="T39" s="390"/>
      <c r="U39" s="39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7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6">
        <v>4607091388282</v>
      </c>
      <c r="E41" s="388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8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0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2"/>
      <c r="O42" s="389" t="s">
        <v>70</v>
      </c>
      <c r="P42" s="390"/>
      <c r="Q42" s="390"/>
      <c r="R42" s="390"/>
      <c r="S42" s="390"/>
      <c r="T42" s="390"/>
      <c r="U42" s="39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2"/>
      <c r="O43" s="389" t="s">
        <v>70</v>
      </c>
      <c r="P43" s="390"/>
      <c r="Q43" s="390"/>
      <c r="R43" s="390"/>
      <c r="S43" s="390"/>
      <c r="T43" s="390"/>
      <c r="U43" s="39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7" t="s">
        <v>95</v>
      </c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6">
        <v>4607091389111</v>
      </c>
      <c r="E45" s="388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8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0"/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2"/>
      <c r="O46" s="389" t="s">
        <v>70</v>
      </c>
      <c r="P46" s="390"/>
      <c r="Q46" s="390"/>
      <c r="R46" s="390"/>
      <c r="S46" s="390"/>
      <c r="T46" s="390"/>
      <c r="U46" s="39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1"/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2"/>
      <c r="O47" s="389" t="s">
        <v>70</v>
      </c>
      <c r="P47" s="390"/>
      <c r="Q47" s="390"/>
      <c r="R47" s="390"/>
      <c r="S47" s="390"/>
      <c r="T47" s="390"/>
      <c r="U47" s="39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81" t="s">
        <v>98</v>
      </c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82"/>
      <c r="P48" s="582"/>
      <c r="Q48" s="582"/>
      <c r="R48" s="582"/>
      <c r="S48" s="582"/>
      <c r="T48" s="582"/>
      <c r="U48" s="582"/>
      <c r="V48" s="582"/>
      <c r="W48" s="582"/>
      <c r="X48" s="582"/>
      <c r="Y48" s="582"/>
      <c r="Z48" s="48"/>
      <c r="AA48" s="48"/>
    </row>
    <row r="49" spans="1:67" ht="16.5" hidden="1" customHeight="1" x14ac:dyDescent="0.25">
      <c r="A49" s="403" t="s">
        <v>99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374"/>
      <c r="AA49" s="374"/>
    </row>
    <row r="50" spans="1:67" ht="14.25" hidden="1" customHeight="1" x14ac:dyDescent="0.25">
      <c r="A50" s="407" t="s">
        <v>100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96">
        <v>4680115881440</v>
      </c>
      <c r="E51" s="388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8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6">
        <v>4680115881433</v>
      </c>
      <c r="E52" s="388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8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0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2"/>
      <c r="O53" s="389" t="s">
        <v>70</v>
      </c>
      <c r="P53" s="390"/>
      <c r="Q53" s="390"/>
      <c r="R53" s="390"/>
      <c r="S53" s="390"/>
      <c r="T53" s="390"/>
      <c r="U53" s="39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401"/>
      <c r="B54" s="401"/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02"/>
      <c r="O54" s="389" t="s">
        <v>70</v>
      </c>
      <c r="P54" s="390"/>
      <c r="Q54" s="390"/>
      <c r="R54" s="390"/>
      <c r="S54" s="390"/>
      <c r="T54" s="390"/>
      <c r="U54" s="39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03" t="s">
        <v>107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374"/>
      <c r="AA55" s="374"/>
    </row>
    <row r="56" spans="1:67" ht="14.25" hidden="1" customHeight="1" x14ac:dyDescent="0.25">
      <c r="A56" s="407" t="s">
        <v>108</v>
      </c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96">
        <v>4680115881426</v>
      </c>
      <c r="E57" s="388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34"/>
      <c r="U57" s="34"/>
      <c r="V57" s="35" t="s">
        <v>66</v>
      </c>
      <c r="W57" s="380">
        <v>200</v>
      </c>
      <c r="X57" s="38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64"/>
      <c r="BB57" s="79" t="s">
        <v>1</v>
      </c>
      <c r="BL57" s="64">
        <f>IFERROR(W57*I57/H57,"0")</f>
        <v>208.88888888888889</v>
      </c>
      <c r="BM57" s="64">
        <f>IFERROR(X57*I57/H57,"0")</f>
        <v>214.32</v>
      </c>
      <c r="BN57" s="64">
        <f>IFERROR(1/J57*(W57/H57),"0")</f>
        <v>0.3306878306878307</v>
      </c>
      <c r="BO57" s="64">
        <f>IFERROR(1/J57*(X57/H57),"0")</f>
        <v>0.33928571428571425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6">
        <v>4680115881426</v>
      </c>
      <c r="E58" s="388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8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96">
        <v>4680115881419</v>
      </c>
      <c r="E59" s="388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8"/>
      <c r="T59" s="34"/>
      <c r="U59" s="34"/>
      <c r="V59" s="35" t="s">
        <v>66</v>
      </c>
      <c r="W59" s="380">
        <v>350</v>
      </c>
      <c r="X59" s="381">
        <f>IFERROR(IF(W59="",0,CEILING((W59/$H59),1)*$H59),"")</f>
        <v>351</v>
      </c>
      <c r="Y59" s="36">
        <f>IFERROR(IF(X59=0,"",ROUNDUP(X59/H59,0)*0.00937),"")</f>
        <v>0.73085999999999995</v>
      </c>
      <c r="Z59" s="56"/>
      <c r="AA59" s="57"/>
      <c r="AE59" s="64"/>
      <c r="BB59" s="81" t="s">
        <v>1</v>
      </c>
      <c r="BL59" s="64">
        <f>IFERROR(W59*I59/H59,"0")</f>
        <v>368.66666666666669</v>
      </c>
      <c r="BM59" s="64">
        <f>IFERROR(X59*I59/H59,"0")</f>
        <v>369.72</v>
      </c>
      <c r="BN59" s="64">
        <f>IFERROR(1/J59*(W59/H59),"0")</f>
        <v>0.64814814814814814</v>
      </c>
      <c r="BO59" s="64">
        <f>IFERROR(1/J59*(X59/H59),"0")</f>
        <v>0.65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6">
        <v>4680115881525</v>
      </c>
      <c r="E60" s="388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6" t="s">
        <v>117</v>
      </c>
      <c r="P60" s="387"/>
      <c r="Q60" s="387"/>
      <c r="R60" s="387"/>
      <c r="S60" s="388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0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2"/>
      <c r="O61" s="389" t="s">
        <v>70</v>
      </c>
      <c r="P61" s="390"/>
      <c r="Q61" s="390"/>
      <c r="R61" s="390"/>
      <c r="S61" s="390"/>
      <c r="T61" s="390"/>
      <c r="U61" s="391"/>
      <c r="V61" s="37" t="s">
        <v>71</v>
      </c>
      <c r="W61" s="382">
        <f>IFERROR(W57/H57,"0")+IFERROR(W58/H58,"0")+IFERROR(W59/H59,"0")+IFERROR(W60/H60,"0")</f>
        <v>96.296296296296291</v>
      </c>
      <c r="X61" s="382">
        <f>IFERROR(X57/H57,"0")+IFERROR(X58/H58,"0")+IFERROR(X59/H59,"0")+IFERROR(X60/H60,"0")</f>
        <v>97</v>
      </c>
      <c r="Y61" s="382">
        <f>IFERROR(IF(Y57="",0,Y57),"0")+IFERROR(IF(Y58="",0,Y58),"0")+IFERROR(IF(Y59="",0,Y59),"0")+IFERROR(IF(Y60="",0,Y60),"0")</f>
        <v>1.14411</v>
      </c>
      <c r="Z61" s="383"/>
      <c r="AA61" s="383"/>
    </row>
    <row r="62" spans="1:67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2"/>
      <c r="O62" s="389" t="s">
        <v>70</v>
      </c>
      <c r="P62" s="390"/>
      <c r="Q62" s="390"/>
      <c r="R62" s="390"/>
      <c r="S62" s="390"/>
      <c r="T62" s="390"/>
      <c r="U62" s="391"/>
      <c r="V62" s="37" t="s">
        <v>66</v>
      </c>
      <c r="W62" s="382">
        <f>IFERROR(SUM(W57:W60),"0")</f>
        <v>550</v>
      </c>
      <c r="X62" s="382">
        <f>IFERROR(SUM(X57:X60),"0")</f>
        <v>556.20000000000005</v>
      </c>
      <c r="Y62" s="37"/>
      <c r="Z62" s="383"/>
      <c r="AA62" s="383"/>
    </row>
    <row r="63" spans="1:67" ht="16.5" hidden="1" customHeight="1" x14ac:dyDescent="0.25">
      <c r="A63" s="403" t="s">
        <v>98</v>
      </c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374"/>
      <c r="AA63" s="374"/>
    </row>
    <row r="64" spans="1:67" ht="14.25" hidden="1" customHeight="1" x14ac:dyDescent="0.25">
      <c r="A64" s="407" t="s">
        <v>108</v>
      </c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6">
        <v>4607091382945</v>
      </c>
      <c r="E65" s="388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8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96">
        <v>4607091385670</v>
      </c>
      <c r="E66" s="388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96">
        <v>4607091385670</v>
      </c>
      <c r="E67" s="388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8"/>
      <c r="T67" s="34"/>
      <c r="U67" s="34"/>
      <c r="V67" s="35" t="s">
        <v>66</v>
      </c>
      <c r="W67" s="380">
        <v>400</v>
      </c>
      <c r="X67" s="381">
        <f t="shared" si="6"/>
        <v>410.40000000000003</v>
      </c>
      <c r="Y67" s="36">
        <f t="shared" si="7"/>
        <v>0.8264999999999999</v>
      </c>
      <c r="Z67" s="56"/>
      <c r="AA67" s="57"/>
      <c r="AE67" s="64"/>
      <c r="BB67" s="85" t="s">
        <v>1</v>
      </c>
      <c r="BL67" s="64">
        <f t="shared" si="8"/>
        <v>417.77777777777777</v>
      </c>
      <c r="BM67" s="64">
        <f t="shared" si="9"/>
        <v>428.64</v>
      </c>
      <c r="BN67" s="64">
        <f t="shared" si="10"/>
        <v>0.66137566137566139</v>
      </c>
      <c r="BO67" s="64">
        <f t="shared" si="11"/>
        <v>0.67857142857142849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6">
        <v>4680115883956</v>
      </c>
      <c r="E68" s="388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8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96">
        <v>4680115881327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8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6">
        <v>4680115882133</v>
      </c>
      <c r="E70" s="388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6">
        <v>4680115882133</v>
      </c>
      <c r="E71" s="388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8"/>
      <c r="T71" s="34"/>
      <c r="U71" s="34"/>
      <c r="V71" s="35" t="s">
        <v>66</v>
      </c>
      <c r="W71" s="380">
        <v>500</v>
      </c>
      <c r="X71" s="381">
        <f t="shared" si="6"/>
        <v>503.99999999999994</v>
      </c>
      <c r="Y71" s="36">
        <f t="shared" si="7"/>
        <v>0.9787499999999999</v>
      </c>
      <c r="Z71" s="56"/>
      <c r="AA71" s="57"/>
      <c r="AE71" s="64"/>
      <c r="BB71" s="89" t="s">
        <v>1</v>
      </c>
      <c r="BL71" s="64">
        <f t="shared" si="8"/>
        <v>521.42857142857144</v>
      </c>
      <c r="BM71" s="64">
        <f t="shared" si="9"/>
        <v>525.6</v>
      </c>
      <c r="BN71" s="64">
        <f t="shared" si="10"/>
        <v>0.79719387755102045</v>
      </c>
      <c r="BO71" s="64">
        <f t="shared" si="11"/>
        <v>0.80357142857142849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6">
        <v>4607091382952</v>
      </c>
      <c r="E72" s="388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8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96">
        <v>4680115882539</v>
      </c>
      <c r="E73" s="388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96">
        <v>4607091385687</v>
      </c>
      <c r="E74" s="388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8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6">
        <v>4607091384604</v>
      </c>
      <c r="E75" s="388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6">
        <v>4680115880283</v>
      </c>
      <c r="E76" s="388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6">
        <v>4680115883949</v>
      </c>
      <c r="E77" s="388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96">
        <v>4680115881518</v>
      </c>
      <c r="E78" s="388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96">
        <v>4680115881303</v>
      </c>
      <c r="E79" s="388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96">
        <v>4680115882577</v>
      </c>
      <c r="E80" s="388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96">
        <v>4680115882577</v>
      </c>
      <c r="E81" s="388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96">
        <v>4680115882720</v>
      </c>
      <c r="E82" s="388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96">
        <v>4680115880269</v>
      </c>
      <c r="E83" s="388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96">
        <v>4680115880429</v>
      </c>
      <c r="E84" s="388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96">
        <v>4680115881457</v>
      </c>
      <c r="E85" s="388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0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2"/>
      <c r="O86" s="389" t="s">
        <v>70</v>
      </c>
      <c r="P86" s="390"/>
      <c r="Q86" s="390"/>
      <c r="R86" s="390"/>
      <c r="S86" s="390"/>
      <c r="T86" s="390"/>
      <c r="U86" s="39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100.19841269841271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2.2184999999999997</v>
      </c>
      <c r="Z86" s="383"/>
      <c r="AA86" s="383"/>
    </row>
    <row r="87" spans="1:67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2"/>
      <c r="O87" s="389" t="s">
        <v>70</v>
      </c>
      <c r="P87" s="390"/>
      <c r="Q87" s="390"/>
      <c r="R87" s="390"/>
      <c r="S87" s="390"/>
      <c r="T87" s="390"/>
      <c r="U87" s="391"/>
      <c r="V87" s="37" t="s">
        <v>66</v>
      </c>
      <c r="W87" s="382">
        <f>IFERROR(SUM(W65:W85),"0")</f>
        <v>1100</v>
      </c>
      <c r="X87" s="382">
        <f>IFERROR(SUM(X65:X85),"0")</f>
        <v>1119.5999999999999</v>
      </c>
      <c r="Y87" s="37"/>
      <c r="Z87" s="383"/>
      <c r="AA87" s="383"/>
    </row>
    <row r="88" spans="1:67" ht="14.25" hidden="1" customHeight="1" x14ac:dyDescent="0.25">
      <c r="A88" s="407" t="s">
        <v>100</v>
      </c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96">
        <v>4680115881488</v>
      </c>
      <c r="E89" s="388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96">
        <v>4680115882751</v>
      </c>
      <c r="E90" s="388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96">
        <v>4680115882775</v>
      </c>
      <c r="E91" s="388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6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96">
        <v>4680115880658</v>
      </c>
      <c r="E92" s="388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0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2"/>
      <c r="O93" s="389" t="s">
        <v>70</v>
      </c>
      <c r="P93" s="390"/>
      <c r="Q93" s="390"/>
      <c r="R93" s="390"/>
      <c r="S93" s="390"/>
      <c r="T93" s="390"/>
      <c r="U93" s="39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2"/>
      <c r="O94" s="389" t="s">
        <v>70</v>
      </c>
      <c r="P94" s="390"/>
      <c r="Q94" s="390"/>
      <c r="R94" s="390"/>
      <c r="S94" s="390"/>
      <c r="T94" s="390"/>
      <c r="U94" s="39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7" t="s">
        <v>61</v>
      </c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96">
        <v>4607091387667</v>
      </c>
      <c r="E96" s="388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96">
        <v>4607091387636</v>
      </c>
      <c r="E97" s="388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96">
        <v>4607091382426</v>
      </c>
      <c r="E98" s="388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96">
        <v>4607091386547</v>
      </c>
      <c r="E99" s="388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96">
        <v>4607091382464</v>
      </c>
      <c r="E100" s="388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8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96">
        <v>4680115883444</v>
      </c>
      <c r="E101" s="388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8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96">
        <v>4680115883444</v>
      </c>
      <c r="E102" s="388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0"/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2"/>
      <c r="O103" s="389" t="s">
        <v>70</v>
      </c>
      <c r="P103" s="390"/>
      <c r="Q103" s="390"/>
      <c r="R103" s="390"/>
      <c r="S103" s="390"/>
      <c r="T103" s="390"/>
      <c r="U103" s="39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2"/>
      <c r="O104" s="389" t="s">
        <v>70</v>
      </c>
      <c r="P104" s="390"/>
      <c r="Q104" s="390"/>
      <c r="R104" s="390"/>
      <c r="S104" s="390"/>
      <c r="T104" s="390"/>
      <c r="U104" s="39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7" t="s">
        <v>72</v>
      </c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96">
        <v>4607091386967</v>
      </c>
      <c r="E106" s="388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8"/>
      <c r="T106" s="34"/>
      <c r="U106" s="34"/>
      <c r="V106" s="35" t="s">
        <v>66</v>
      </c>
      <c r="W106" s="380">
        <v>300</v>
      </c>
      <c r="X106" s="381">
        <f t="shared" ref="X106:X119" si="18">IFERROR(IF(W106="",0,CEILING((W106/$H106),1)*$H106),"")</f>
        <v>302.40000000000003</v>
      </c>
      <c r="Y106" s="36">
        <f>IFERROR(IF(X106=0,"",ROUNDUP(X106/H106,0)*0.02175),"")</f>
        <v>0.78299999999999992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320.14285714285717</v>
      </c>
      <c r="BM106" s="64">
        <f t="shared" ref="BM106:BM119" si="20">IFERROR(X106*I106/H106,"0")</f>
        <v>322.70400000000006</v>
      </c>
      <c r="BN106" s="64">
        <f t="shared" ref="BN106:BN119" si="21">IFERROR(1/J106*(W106/H106),"0")</f>
        <v>0.63775510204081631</v>
      </c>
      <c r="BO106" s="64">
        <f t="shared" ref="BO106:BO119" si="22">IFERROR(1/J106*(X106/H106),"0")</f>
        <v>0.64285714285714279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96">
        <v>4607091386967</v>
      </c>
      <c r="E107" s="388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8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96">
        <v>4607091385304</v>
      </c>
      <c r="E108" s="388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8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96">
        <v>4607091386264</v>
      </c>
      <c r="E109" s="388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8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96">
        <v>4680115882584</v>
      </c>
      <c r="E110" s="388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8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96">
        <v>4680115882584</v>
      </c>
      <c r="E111" s="388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8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96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8"/>
      <c r="T112" s="34"/>
      <c r="U112" s="34"/>
      <c r="V112" s="35" t="s">
        <v>66</v>
      </c>
      <c r="W112" s="380">
        <v>300</v>
      </c>
      <c r="X112" s="381">
        <f t="shared" si="18"/>
        <v>302.40000000000003</v>
      </c>
      <c r="Y112" s="36">
        <f>IFERROR(IF(X112=0,"",ROUNDUP(X112/H112,0)*0.00753),"")</f>
        <v>0.84336</v>
      </c>
      <c r="Z112" s="56"/>
      <c r="AA112" s="57"/>
      <c r="AE112" s="64"/>
      <c r="BB112" s="121" t="s">
        <v>1</v>
      </c>
      <c r="BL112" s="64">
        <f t="shared" si="19"/>
        <v>330.22222222222223</v>
      </c>
      <c r="BM112" s="64">
        <f t="shared" si="20"/>
        <v>332.86400000000003</v>
      </c>
      <c r="BN112" s="64">
        <f t="shared" si="21"/>
        <v>0.71225071225071213</v>
      </c>
      <c r="BO112" s="64">
        <f t="shared" si="22"/>
        <v>0.71794871794871795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96">
        <v>4680115880214</v>
      </c>
      <c r="E113" s="388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8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96">
        <v>4680115880894</v>
      </c>
      <c r="E114" s="388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8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96">
        <v>4680115884915</v>
      </c>
      <c r="E115" s="388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8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96">
        <v>4607091385427</v>
      </c>
      <c r="E116" s="388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8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96">
        <v>4680115882645</v>
      </c>
      <c r="E117" s="388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8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96">
        <v>4680115884311</v>
      </c>
      <c r="E118" s="388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5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8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96">
        <v>4680115884403</v>
      </c>
      <c r="E119" s="388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7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8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0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2"/>
      <c r="O120" s="389" t="s">
        <v>70</v>
      </c>
      <c r="P120" s="390"/>
      <c r="Q120" s="390"/>
      <c r="R120" s="390"/>
      <c r="S120" s="390"/>
      <c r="T120" s="390"/>
      <c r="U120" s="39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146.82539682539681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1.62636</v>
      </c>
      <c r="Z120" s="383"/>
      <c r="AA120" s="383"/>
    </row>
    <row r="121" spans="1:67" x14ac:dyDescent="0.2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2"/>
      <c r="O121" s="389" t="s">
        <v>70</v>
      </c>
      <c r="P121" s="390"/>
      <c r="Q121" s="390"/>
      <c r="R121" s="390"/>
      <c r="S121" s="390"/>
      <c r="T121" s="390"/>
      <c r="U121" s="391"/>
      <c r="V121" s="37" t="s">
        <v>66</v>
      </c>
      <c r="W121" s="382">
        <f>IFERROR(SUM(W106:W119),"0")</f>
        <v>600</v>
      </c>
      <c r="X121" s="382">
        <f>IFERROR(SUM(X106:X119),"0")</f>
        <v>604.80000000000007</v>
      </c>
      <c r="Y121" s="37"/>
      <c r="Z121" s="383"/>
      <c r="AA121" s="383"/>
    </row>
    <row r="122" spans="1:67" ht="14.25" hidden="1" customHeight="1" x14ac:dyDescent="0.25">
      <c r="A122" s="407" t="s">
        <v>206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96">
        <v>4607091383065</v>
      </c>
      <c r="E123" s="388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8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96">
        <v>4680115881532</v>
      </c>
      <c r="E124" s="388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8"/>
      <c r="T124" s="34"/>
      <c r="U124" s="34"/>
      <c r="V124" s="35" t="s">
        <v>66</v>
      </c>
      <c r="W124" s="380">
        <v>100</v>
      </c>
      <c r="X124" s="381">
        <f t="shared" si="24"/>
        <v>105.3</v>
      </c>
      <c r="Y124" s="36">
        <f>IFERROR(IF(X124=0,"",ROUNDUP(X124/H124,0)*0.02175),"")</f>
        <v>0.28275</v>
      </c>
      <c r="Z124" s="56"/>
      <c r="AA124" s="57"/>
      <c r="AE124" s="64"/>
      <c r="BB124" s="130" t="s">
        <v>1</v>
      </c>
      <c r="BL124" s="64">
        <f t="shared" si="25"/>
        <v>105.92592592592592</v>
      </c>
      <c r="BM124" s="64">
        <f t="shared" si="26"/>
        <v>111.53999999999999</v>
      </c>
      <c r="BN124" s="64">
        <f t="shared" si="27"/>
        <v>0.22045855379188711</v>
      </c>
      <c r="BO124" s="64">
        <f t="shared" si="28"/>
        <v>0.23214285714285712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96">
        <v>4680115881532</v>
      </c>
      <c r="E125" s="388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8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96">
        <v>4680115881532</v>
      </c>
      <c r="E126" s="388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96">
        <v>4680115882652</v>
      </c>
      <c r="E127" s="388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8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96">
        <v>4680115880238</v>
      </c>
      <c r="E128" s="388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8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96">
        <v>4680115881464</v>
      </c>
      <c r="E129" s="388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8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0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2"/>
      <c r="O130" s="389" t="s">
        <v>70</v>
      </c>
      <c r="P130" s="390"/>
      <c r="Q130" s="390"/>
      <c r="R130" s="390"/>
      <c r="S130" s="390"/>
      <c r="T130" s="390"/>
      <c r="U130" s="39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12.345679012345679</v>
      </c>
      <c r="X130" s="382">
        <f>IFERROR(X123/H123,"0")+IFERROR(X124/H124,"0")+IFERROR(X125/H125,"0")+IFERROR(X126/H126,"0")+IFERROR(X127/H127,"0")+IFERROR(X128/H128,"0")+IFERROR(X129/H129,"0")</f>
        <v>13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0.28275</v>
      </c>
      <c r="Z130" s="383"/>
      <c r="AA130" s="383"/>
    </row>
    <row r="131" spans="1:67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2"/>
      <c r="O131" s="389" t="s">
        <v>70</v>
      </c>
      <c r="P131" s="390"/>
      <c r="Q131" s="390"/>
      <c r="R131" s="390"/>
      <c r="S131" s="390"/>
      <c r="T131" s="390"/>
      <c r="U131" s="391"/>
      <c r="V131" s="37" t="s">
        <v>66</v>
      </c>
      <c r="W131" s="382">
        <f>IFERROR(SUM(W123:W129),"0")</f>
        <v>100</v>
      </c>
      <c r="X131" s="382">
        <f>IFERROR(SUM(X123:X129),"0")</f>
        <v>105.3</v>
      </c>
      <c r="Y131" s="37"/>
      <c r="Z131" s="383"/>
      <c r="AA131" s="383"/>
    </row>
    <row r="132" spans="1:67" ht="16.5" hidden="1" customHeight="1" x14ac:dyDescent="0.25">
      <c r="A132" s="403" t="s">
        <v>219</v>
      </c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374"/>
      <c r="AA132" s="374"/>
    </row>
    <row r="133" spans="1:67" ht="14.25" hidden="1" customHeight="1" x14ac:dyDescent="0.25">
      <c r="A133" s="407" t="s">
        <v>72</v>
      </c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96">
        <v>4607091385168</v>
      </c>
      <c r="E134" s="388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8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96">
        <v>4607091385168</v>
      </c>
      <c r="E135" s="388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8"/>
      <c r="T135" s="34"/>
      <c r="U135" s="34"/>
      <c r="V135" s="35" t="s">
        <v>66</v>
      </c>
      <c r="W135" s="380">
        <v>1000</v>
      </c>
      <c r="X135" s="381">
        <f>IFERROR(IF(W135="",0,CEILING((W135/$H135),1)*$H135),"")</f>
        <v>1008</v>
      </c>
      <c r="Y135" s="36">
        <f>IFERROR(IF(X135=0,"",ROUNDUP(X135/H135,0)*0.02175),"")</f>
        <v>2.61</v>
      </c>
      <c r="Z135" s="56"/>
      <c r="AA135" s="57"/>
      <c r="AE135" s="64"/>
      <c r="BB135" s="137" t="s">
        <v>1</v>
      </c>
      <c r="BL135" s="64">
        <f>IFERROR(W135*I135/H135,"0")</f>
        <v>1066.4285714285713</v>
      </c>
      <c r="BM135" s="64">
        <f>IFERROR(X135*I135/H135,"0")</f>
        <v>1074.96</v>
      </c>
      <c r="BN135" s="64">
        <f>IFERROR(1/J135*(W135/H135),"0")</f>
        <v>2.1258503401360542</v>
      </c>
      <c r="BO135" s="64">
        <f>IFERROR(1/J135*(X135/H135),"0")</f>
        <v>2.1428571428571428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96">
        <v>4607091383256</v>
      </c>
      <c r="E136" s="388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8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96">
        <v>4607091385748</v>
      </c>
      <c r="E137" s="388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8"/>
      <c r="T137" s="34"/>
      <c r="U137" s="34"/>
      <c r="V137" s="35" t="s">
        <v>66</v>
      </c>
      <c r="W137" s="380">
        <v>200</v>
      </c>
      <c r="X137" s="381">
        <f>IFERROR(IF(W137="",0,CEILING((W137/$H137),1)*$H137),"")</f>
        <v>202.5</v>
      </c>
      <c r="Y137" s="36">
        <f>IFERROR(IF(X137=0,"",ROUNDUP(X137/H137,0)*0.00753),"")</f>
        <v>0.56474999999999997</v>
      </c>
      <c r="Z137" s="56"/>
      <c r="AA137" s="57"/>
      <c r="AE137" s="64"/>
      <c r="BB137" s="139" t="s">
        <v>1</v>
      </c>
      <c r="BL137" s="64">
        <f>IFERROR(W137*I137/H137,"0")</f>
        <v>220.14814814814812</v>
      </c>
      <c r="BM137" s="64">
        <f>IFERROR(X137*I137/H137,"0")</f>
        <v>222.9</v>
      </c>
      <c r="BN137" s="64">
        <f>IFERROR(1/J137*(W137/H137),"0")</f>
        <v>0.47483380816714149</v>
      </c>
      <c r="BO137" s="64">
        <f>IFERROR(1/J137*(X137/H137),"0")</f>
        <v>0.48076923076923073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96">
        <v>4680115884533</v>
      </c>
      <c r="E138" s="388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8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0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2"/>
      <c r="O139" s="389" t="s">
        <v>70</v>
      </c>
      <c r="P139" s="390"/>
      <c r="Q139" s="390"/>
      <c r="R139" s="390"/>
      <c r="S139" s="390"/>
      <c r="T139" s="390"/>
      <c r="U139" s="391"/>
      <c r="V139" s="37" t="s">
        <v>71</v>
      </c>
      <c r="W139" s="382">
        <f>IFERROR(W134/H134,"0")+IFERROR(W135/H135,"0")+IFERROR(W136/H136,"0")+IFERROR(W137/H137,"0")+IFERROR(W138/H138,"0")</f>
        <v>193.12169312169311</v>
      </c>
      <c r="X139" s="382">
        <f>IFERROR(X134/H134,"0")+IFERROR(X135/H135,"0")+IFERROR(X136/H136,"0")+IFERROR(X137/H137,"0")+IFERROR(X138/H138,"0")</f>
        <v>195</v>
      </c>
      <c r="Y139" s="382">
        <f>IFERROR(IF(Y134="",0,Y134),"0")+IFERROR(IF(Y135="",0,Y135),"0")+IFERROR(IF(Y136="",0,Y136),"0")+IFERROR(IF(Y137="",0,Y137),"0")+IFERROR(IF(Y138="",0,Y138),"0")</f>
        <v>3.17475</v>
      </c>
      <c r="Z139" s="383"/>
      <c r="AA139" s="383"/>
    </row>
    <row r="140" spans="1:67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2"/>
      <c r="O140" s="389" t="s">
        <v>70</v>
      </c>
      <c r="P140" s="390"/>
      <c r="Q140" s="390"/>
      <c r="R140" s="390"/>
      <c r="S140" s="390"/>
      <c r="T140" s="390"/>
      <c r="U140" s="391"/>
      <c r="V140" s="37" t="s">
        <v>66</v>
      </c>
      <c r="W140" s="382">
        <f>IFERROR(SUM(W134:W138),"0")</f>
        <v>1200</v>
      </c>
      <c r="X140" s="382">
        <f>IFERROR(SUM(X134:X138),"0")</f>
        <v>1210.5</v>
      </c>
      <c r="Y140" s="37"/>
      <c r="Z140" s="383"/>
      <c r="AA140" s="383"/>
    </row>
    <row r="141" spans="1:67" ht="27.75" hidden="1" customHeight="1" x14ac:dyDescent="0.2">
      <c r="A141" s="581" t="s">
        <v>229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48"/>
      <c r="AA141" s="48"/>
    </row>
    <row r="142" spans="1:67" ht="16.5" hidden="1" customHeight="1" x14ac:dyDescent="0.25">
      <c r="A142" s="403" t="s">
        <v>230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374"/>
      <c r="AA142" s="374"/>
    </row>
    <row r="143" spans="1:67" ht="14.25" hidden="1" customHeight="1" x14ac:dyDescent="0.25">
      <c r="A143" s="407" t="s">
        <v>108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96">
        <v>4607091383423</v>
      </c>
      <c r="E144" s="388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8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96">
        <v>4607091381405</v>
      </c>
      <c r="E145" s="388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8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96">
        <v>4607091386516</v>
      </c>
      <c r="E146" s="388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8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0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2"/>
      <c r="O147" s="389" t="s">
        <v>70</v>
      </c>
      <c r="P147" s="390"/>
      <c r="Q147" s="390"/>
      <c r="R147" s="390"/>
      <c r="S147" s="390"/>
      <c r="T147" s="390"/>
      <c r="U147" s="39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2"/>
      <c r="O148" s="389" t="s">
        <v>70</v>
      </c>
      <c r="P148" s="390"/>
      <c r="Q148" s="390"/>
      <c r="R148" s="390"/>
      <c r="S148" s="390"/>
      <c r="T148" s="390"/>
      <c r="U148" s="39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03" t="s">
        <v>237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374"/>
      <c r="AA149" s="374"/>
    </row>
    <row r="150" spans="1:67" ht="14.25" hidden="1" customHeight="1" x14ac:dyDescent="0.25">
      <c r="A150" s="407" t="s">
        <v>61</v>
      </c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96">
        <v>4680115880993</v>
      </c>
      <c r="E151" s="388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8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96">
        <v>4680115881761</v>
      </c>
      <c r="E152" s="388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8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96">
        <v>4680115881563</v>
      </c>
      <c r="E153" s="388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8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96">
        <v>4680115880986</v>
      </c>
      <c r="E154" s="388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8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96">
        <v>4680115880207</v>
      </c>
      <c r="E155" s="388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8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96">
        <v>4680115881785</v>
      </c>
      <c r="E156" s="388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8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96">
        <v>4680115881679</v>
      </c>
      <c r="E157" s="388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8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96">
        <v>4680115880191</v>
      </c>
      <c r="E158" s="388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8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96">
        <v>4680115883963</v>
      </c>
      <c r="E159" s="388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8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00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2"/>
      <c r="O160" s="389" t="s">
        <v>70</v>
      </c>
      <c r="P160" s="390"/>
      <c r="Q160" s="390"/>
      <c r="R160" s="390"/>
      <c r="S160" s="390"/>
      <c r="T160" s="390"/>
      <c r="U160" s="39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2"/>
      <c r="O161" s="389" t="s">
        <v>70</v>
      </c>
      <c r="P161" s="390"/>
      <c r="Q161" s="390"/>
      <c r="R161" s="390"/>
      <c r="S161" s="390"/>
      <c r="T161" s="390"/>
      <c r="U161" s="39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03" t="s">
        <v>256</v>
      </c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374"/>
      <c r="AA162" s="374"/>
    </row>
    <row r="163" spans="1:67" ht="14.25" hidden="1" customHeight="1" x14ac:dyDescent="0.25">
      <c r="A163" s="407" t="s">
        <v>108</v>
      </c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96">
        <v>4680115881402</v>
      </c>
      <c r="E164" s="388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8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96">
        <v>4680115881396</v>
      </c>
      <c r="E165" s="388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8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0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2"/>
      <c r="O166" s="389" t="s">
        <v>70</v>
      </c>
      <c r="P166" s="390"/>
      <c r="Q166" s="390"/>
      <c r="R166" s="390"/>
      <c r="S166" s="390"/>
      <c r="T166" s="390"/>
      <c r="U166" s="39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2"/>
      <c r="O167" s="389" t="s">
        <v>70</v>
      </c>
      <c r="P167" s="390"/>
      <c r="Q167" s="390"/>
      <c r="R167" s="390"/>
      <c r="S167" s="390"/>
      <c r="T167" s="390"/>
      <c r="U167" s="39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7" t="s">
        <v>100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96">
        <v>4680115882935</v>
      </c>
      <c r="E169" s="388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7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8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96">
        <v>4680115880764</v>
      </c>
      <c r="E170" s="388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6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8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0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2"/>
      <c r="O171" s="389" t="s">
        <v>70</v>
      </c>
      <c r="P171" s="390"/>
      <c r="Q171" s="390"/>
      <c r="R171" s="390"/>
      <c r="S171" s="390"/>
      <c r="T171" s="390"/>
      <c r="U171" s="39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2"/>
      <c r="O172" s="389" t="s">
        <v>70</v>
      </c>
      <c r="P172" s="390"/>
      <c r="Q172" s="390"/>
      <c r="R172" s="390"/>
      <c r="S172" s="390"/>
      <c r="T172" s="390"/>
      <c r="U172" s="39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7" t="s">
        <v>61</v>
      </c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96">
        <v>4680115882683</v>
      </c>
      <c r="E174" s="388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8"/>
      <c r="T174" s="34"/>
      <c r="U174" s="34"/>
      <c r="V174" s="35" t="s">
        <v>66</v>
      </c>
      <c r="W174" s="380">
        <v>100</v>
      </c>
      <c r="X174" s="38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96">
        <v>4680115882690</v>
      </c>
      <c r="E175" s="388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8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96">
        <v>4680115882669</v>
      </c>
      <c r="E176" s="388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8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96">
        <v>4680115882676</v>
      </c>
      <c r="E177" s="388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8"/>
      <c r="T177" s="34"/>
      <c r="U177" s="34"/>
      <c r="V177" s="35" t="s">
        <v>66</v>
      </c>
      <c r="W177" s="380">
        <v>100</v>
      </c>
      <c r="X177" s="38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>IFERROR(W177*I177/H177,"0")</f>
        <v>103.88888888888889</v>
      </c>
      <c r="BM177" s="64">
        <f>IFERROR(X177*I177/H177,"0")</f>
        <v>106.59000000000002</v>
      </c>
      <c r="BN177" s="64">
        <f>IFERROR(1/J177*(W177/H177),"0")</f>
        <v>0.15432098765432098</v>
      </c>
      <c r="BO177" s="64">
        <f>IFERROR(1/J177*(X177/H177),"0")</f>
        <v>0.15833333333333333</v>
      </c>
    </row>
    <row r="178" spans="1:67" x14ac:dyDescent="0.2">
      <c r="A178" s="400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2"/>
      <c r="O178" s="389" t="s">
        <v>70</v>
      </c>
      <c r="P178" s="390"/>
      <c r="Q178" s="390"/>
      <c r="R178" s="390"/>
      <c r="S178" s="390"/>
      <c r="T178" s="390"/>
      <c r="U178" s="391"/>
      <c r="V178" s="37" t="s">
        <v>71</v>
      </c>
      <c r="W178" s="382">
        <f>IFERROR(W174/H174,"0")+IFERROR(W175/H175,"0")+IFERROR(W176/H176,"0")+IFERROR(W177/H177,"0")</f>
        <v>74.074074074074076</v>
      </c>
      <c r="X178" s="382">
        <f>IFERROR(X174/H174,"0")+IFERROR(X175/H175,"0")+IFERROR(X176/H176,"0")+IFERROR(X177/H177,"0")</f>
        <v>76</v>
      </c>
      <c r="Y178" s="382">
        <f>IFERROR(IF(Y174="",0,Y174),"0")+IFERROR(IF(Y175="",0,Y175),"0")+IFERROR(IF(Y176="",0,Y176),"0")+IFERROR(IF(Y177="",0,Y177),"0")</f>
        <v>0.71211999999999998</v>
      </c>
      <c r="Z178" s="383"/>
      <c r="AA178" s="383"/>
    </row>
    <row r="179" spans="1:67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2"/>
      <c r="O179" s="389" t="s">
        <v>70</v>
      </c>
      <c r="P179" s="390"/>
      <c r="Q179" s="390"/>
      <c r="R179" s="390"/>
      <c r="S179" s="390"/>
      <c r="T179" s="390"/>
      <c r="U179" s="391"/>
      <c r="V179" s="37" t="s">
        <v>66</v>
      </c>
      <c r="W179" s="382">
        <f>IFERROR(SUM(W174:W177),"0")</f>
        <v>400</v>
      </c>
      <c r="X179" s="382">
        <f>IFERROR(SUM(X174:X177),"0")</f>
        <v>410.40000000000003</v>
      </c>
      <c r="Y179" s="37"/>
      <c r="Z179" s="383"/>
      <c r="AA179" s="383"/>
    </row>
    <row r="180" spans="1:67" ht="14.25" hidden="1" customHeight="1" x14ac:dyDescent="0.25">
      <c r="A180" s="407" t="s">
        <v>72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96">
        <v>4680115881556</v>
      </c>
      <c r="E181" s="388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8"/>
      <c r="T181" s="34"/>
      <c r="U181" s="34"/>
      <c r="V181" s="35" t="s">
        <v>66</v>
      </c>
      <c r="W181" s="380">
        <v>100</v>
      </c>
      <c r="X181" s="381">
        <f t="shared" ref="X181:X200" si="34">IFERROR(IF(W181="",0,CEILING((W181/$H181),1)*$H181),"")</f>
        <v>100</v>
      </c>
      <c r="Y181" s="36">
        <f>IFERROR(IF(X181=0,"",ROUNDUP(X181/H181,0)*0.01196),"")</f>
        <v>0.29899999999999999</v>
      </c>
      <c r="Z181" s="56"/>
      <c r="AA181" s="57"/>
      <c r="AE181" s="64"/>
      <c r="BB181" s="161" t="s">
        <v>1</v>
      </c>
      <c r="BL181" s="64">
        <f t="shared" ref="BL181:BL200" si="35">IFERROR(W181*I181/H181,"0")</f>
        <v>110.2</v>
      </c>
      <c r="BM181" s="64">
        <f t="shared" ref="BM181:BM200" si="36">IFERROR(X181*I181/H181,"0")</f>
        <v>110.2</v>
      </c>
      <c r="BN181" s="64">
        <f t="shared" ref="BN181:BN200" si="37">IFERROR(1/J181*(W181/H181),"0")</f>
        <v>0.24038461538461539</v>
      </c>
      <c r="BO181" s="64">
        <f t="shared" ref="BO181:BO200" si="38">IFERROR(1/J181*(X181/H181),"0")</f>
        <v>0.24038461538461539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96">
        <v>4680115881594</v>
      </c>
      <c r="E182" s="388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8"/>
      <c r="T182" s="34"/>
      <c r="U182" s="34"/>
      <c r="V182" s="35" t="s">
        <v>66</v>
      </c>
      <c r="W182" s="380">
        <v>100</v>
      </c>
      <c r="X182" s="381">
        <f t="shared" si="34"/>
        <v>105.3</v>
      </c>
      <c r="Y182" s="36">
        <f>IFERROR(IF(X182=0,"",ROUNDUP(X182/H182,0)*0.02175),"")</f>
        <v>0.28275</v>
      </c>
      <c r="Z182" s="56"/>
      <c r="AA182" s="57"/>
      <c r="AE182" s="64"/>
      <c r="BB182" s="162" t="s">
        <v>1</v>
      </c>
      <c r="BL182" s="64">
        <f t="shared" si="35"/>
        <v>106.96296296296296</v>
      </c>
      <c r="BM182" s="64">
        <f t="shared" si="36"/>
        <v>112.63199999999999</v>
      </c>
      <c r="BN182" s="64">
        <f t="shared" si="37"/>
        <v>0.22045855379188711</v>
      </c>
      <c r="BO182" s="64">
        <f t="shared" si="38"/>
        <v>0.23214285714285712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96">
        <v>4680115881587</v>
      </c>
      <c r="E183" s="388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3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8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96">
        <v>4680115880962</v>
      </c>
      <c r="E184" s="388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8"/>
      <c r="T184" s="34"/>
      <c r="U184" s="34"/>
      <c r="V184" s="35" t="s">
        <v>66</v>
      </c>
      <c r="W184" s="380">
        <v>100</v>
      </c>
      <c r="X184" s="381">
        <f t="shared" si="34"/>
        <v>101.39999999999999</v>
      </c>
      <c r="Y184" s="36">
        <f>IFERROR(IF(X184=0,"",ROUNDUP(X184/H184,0)*0.02175),"")</f>
        <v>0.28275</v>
      </c>
      <c r="Z184" s="56"/>
      <c r="AA184" s="57"/>
      <c r="AE184" s="64"/>
      <c r="BB184" s="164" t="s">
        <v>1</v>
      </c>
      <c r="BL184" s="64">
        <f t="shared" si="35"/>
        <v>107.23076923076924</v>
      </c>
      <c r="BM184" s="64">
        <f t="shared" si="36"/>
        <v>108.732</v>
      </c>
      <c r="BN184" s="64">
        <f t="shared" si="37"/>
        <v>0.22893772893772893</v>
      </c>
      <c r="BO184" s="64">
        <f t="shared" si="38"/>
        <v>0.23214285714285712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96">
        <v>4680115880962</v>
      </c>
      <c r="E185" s="388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0" t="s">
        <v>282</v>
      </c>
      <c r="P185" s="387"/>
      <c r="Q185" s="387"/>
      <c r="R185" s="387"/>
      <c r="S185" s="388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96">
        <v>4680115881617</v>
      </c>
      <c r="E186" s="388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8"/>
      <c r="T186" s="34"/>
      <c r="U186" s="34"/>
      <c r="V186" s="35" t="s">
        <v>66</v>
      </c>
      <c r="W186" s="380">
        <v>100</v>
      </c>
      <c r="X186" s="381">
        <f t="shared" si="34"/>
        <v>105.3</v>
      </c>
      <c r="Y186" s="36">
        <f>IFERROR(IF(X186=0,"",ROUNDUP(X186/H186,0)*0.02175),"")</f>
        <v>0.28275</v>
      </c>
      <c r="Z186" s="56"/>
      <c r="AA186" s="57"/>
      <c r="AE186" s="64"/>
      <c r="BB186" s="166" t="s">
        <v>1</v>
      </c>
      <c r="BL186" s="64">
        <f t="shared" si="35"/>
        <v>106.74074074074076</v>
      </c>
      <c r="BM186" s="64">
        <f t="shared" si="36"/>
        <v>112.39800000000001</v>
      </c>
      <c r="BN186" s="64">
        <f t="shared" si="37"/>
        <v>0.22045855379188711</v>
      </c>
      <c r="BO186" s="64">
        <f t="shared" si="38"/>
        <v>0.23214285714285712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96">
        <v>4680115880573</v>
      </c>
      <c r="E187" s="388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8"/>
      <c r="T187" s="34"/>
      <c r="U187" s="34"/>
      <c r="V187" s="35" t="s">
        <v>66</v>
      </c>
      <c r="W187" s="380">
        <v>300</v>
      </c>
      <c r="X187" s="381">
        <f t="shared" si="34"/>
        <v>304.5</v>
      </c>
      <c r="Y187" s="36">
        <f>IFERROR(IF(X187=0,"",ROUNDUP(X187/H187,0)*0.02175),"")</f>
        <v>0.76124999999999998</v>
      </c>
      <c r="Z187" s="56"/>
      <c r="AA187" s="57"/>
      <c r="AE187" s="64"/>
      <c r="BB187" s="167" t="s">
        <v>1</v>
      </c>
      <c r="BL187" s="64">
        <f t="shared" si="35"/>
        <v>319.44827586206895</v>
      </c>
      <c r="BM187" s="64">
        <f t="shared" si="36"/>
        <v>324.24</v>
      </c>
      <c r="BN187" s="64">
        <f t="shared" si="37"/>
        <v>0.61576354679802958</v>
      </c>
      <c r="BO187" s="64">
        <f t="shared" si="38"/>
        <v>0.625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96">
        <v>4680115880573</v>
      </c>
      <c r="E188" s="388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8" t="s">
        <v>288</v>
      </c>
      <c r="P188" s="387"/>
      <c r="Q188" s="387"/>
      <c r="R188" s="387"/>
      <c r="S188" s="388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96">
        <v>4680115881228</v>
      </c>
      <c r="E189" s="388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8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96">
        <v>4680115881037</v>
      </c>
      <c r="E190" s="388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8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96">
        <v>4680115881211</v>
      </c>
      <c r="E191" s="388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8"/>
      <c r="T191" s="34"/>
      <c r="U191" s="34"/>
      <c r="V191" s="35" t="s">
        <v>66</v>
      </c>
      <c r="W191" s="380">
        <v>100</v>
      </c>
      <c r="X191" s="381">
        <f t="shared" si="34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1" t="s">
        <v>1</v>
      </c>
      <c r="BL191" s="64">
        <f t="shared" si="35"/>
        <v>108.33333333333334</v>
      </c>
      <c r="BM191" s="64">
        <f t="shared" si="36"/>
        <v>109.2</v>
      </c>
      <c r="BN191" s="64">
        <f t="shared" si="37"/>
        <v>0.26709401709401709</v>
      </c>
      <c r="BO191" s="64">
        <f t="shared" si="38"/>
        <v>0.26923076923076922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96">
        <v>4680115881020</v>
      </c>
      <c r="E192" s="388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8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96">
        <v>4680115882195</v>
      </c>
      <c r="E193" s="388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8"/>
      <c r="T193" s="34"/>
      <c r="U193" s="34"/>
      <c r="V193" s="35" t="s">
        <v>66</v>
      </c>
      <c r="W193" s="380">
        <v>100</v>
      </c>
      <c r="X193" s="381">
        <f t="shared" si="34"/>
        <v>100.8</v>
      </c>
      <c r="Y193" s="36">
        <f t="shared" ref="Y193:Y200" si="39">IFERROR(IF(X193=0,"",ROUNDUP(X193/H193,0)*0.00753),"")</f>
        <v>0.31625999999999999</v>
      </c>
      <c r="Z193" s="56"/>
      <c r="AA193" s="57"/>
      <c r="AE193" s="64"/>
      <c r="BB193" s="173" t="s">
        <v>1</v>
      </c>
      <c r="BL193" s="64">
        <f t="shared" si="35"/>
        <v>112.08333333333334</v>
      </c>
      <c r="BM193" s="64">
        <f t="shared" si="36"/>
        <v>112.98</v>
      </c>
      <c r="BN193" s="64">
        <f t="shared" si="37"/>
        <v>0.26709401709401709</v>
      </c>
      <c r="BO193" s="64">
        <f t="shared" si="38"/>
        <v>0.26923076923076922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96">
        <v>4680115880092</v>
      </c>
      <c r="E194" s="388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34"/>
      <c r="U194" s="34"/>
      <c r="V194" s="35" t="s">
        <v>66</v>
      </c>
      <c r="W194" s="380">
        <v>100</v>
      </c>
      <c r="X194" s="381">
        <f t="shared" si="34"/>
        <v>100.8</v>
      </c>
      <c r="Y194" s="36">
        <f t="shared" si="39"/>
        <v>0.31625999999999999</v>
      </c>
      <c r="Z194" s="56"/>
      <c r="AA194" s="57"/>
      <c r="AE194" s="64"/>
      <c r="BB194" s="174" t="s">
        <v>1</v>
      </c>
      <c r="BL194" s="64">
        <f t="shared" si="35"/>
        <v>111.33333333333333</v>
      </c>
      <c r="BM194" s="64">
        <f t="shared" si="36"/>
        <v>112.224</v>
      </c>
      <c r="BN194" s="64">
        <f t="shared" si="37"/>
        <v>0.26709401709401709</v>
      </c>
      <c r="BO194" s="64">
        <f t="shared" si="38"/>
        <v>0.26923076923076922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96">
        <v>4680115880092</v>
      </c>
      <c r="E195" s="388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0" t="s">
        <v>303</v>
      </c>
      <c r="P195" s="387"/>
      <c r="Q195" s="387"/>
      <c r="R195" s="387"/>
      <c r="S195" s="388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96">
        <v>4680115880221</v>
      </c>
      <c r="E196" s="388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3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8"/>
      <c r="T196" s="34"/>
      <c r="U196" s="34"/>
      <c r="V196" s="35" t="s">
        <v>66</v>
      </c>
      <c r="W196" s="380">
        <v>100</v>
      </c>
      <c r="X196" s="381">
        <f t="shared" si="34"/>
        <v>100.8</v>
      </c>
      <c r="Y196" s="36">
        <f t="shared" si="39"/>
        <v>0.31625999999999999</v>
      </c>
      <c r="Z196" s="56"/>
      <c r="AA196" s="57"/>
      <c r="AE196" s="64"/>
      <c r="BB196" s="176" t="s">
        <v>1</v>
      </c>
      <c r="BL196" s="64">
        <f t="shared" si="35"/>
        <v>111.33333333333333</v>
      </c>
      <c r="BM196" s="64">
        <f t="shared" si="36"/>
        <v>112.224</v>
      </c>
      <c r="BN196" s="64">
        <f t="shared" si="37"/>
        <v>0.26709401709401709</v>
      </c>
      <c r="BO196" s="64">
        <f t="shared" si="38"/>
        <v>0.26923076923076922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96">
        <v>4680115880221</v>
      </c>
      <c r="E197" s="388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24" t="s">
        <v>307</v>
      </c>
      <c r="P197" s="387"/>
      <c r="Q197" s="387"/>
      <c r="R197" s="387"/>
      <c r="S197" s="388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96">
        <v>4680115880504</v>
      </c>
      <c r="E198" s="388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8"/>
      <c r="T198" s="34"/>
      <c r="U198" s="34"/>
      <c r="V198" s="35" t="s">
        <v>66</v>
      </c>
      <c r="W198" s="380">
        <v>100</v>
      </c>
      <c r="X198" s="381">
        <f t="shared" si="34"/>
        <v>100.8</v>
      </c>
      <c r="Y198" s="36">
        <f t="shared" si="39"/>
        <v>0.31625999999999999</v>
      </c>
      <c r="Z198" s="56"/>
      <c r="AA198" s="57"/>
      <c r="AE198" s="64"/>
      <c r="BB198" s="178" t="s">
        <v>1</v>
      </c>
      <c r="BL198" s="64">
        <f t="shared" si="35"/>
        <v>111.33333333333333</v>
      </c>
      <c r="BM198" s="64">
        <f t="shared" si="36"/>
        <v>112.224</v>
      </c>
      <c r="BN198" s="64">
        <f t="shared" si="37"/>
        <v>0.26709401709401709</v>
      </c>
      <c r="BO198" s="64">
        <f t="shared" si="38"/>
        <v>0.26923076923076922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96">
        <v>4680115880504</v>
      </c>
      <c r="E199" s="388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5" t="s">
        <v>311</v>
      </c>
      <c r="P199" s="387"/>
      <c r="Q199" s="387"/>
      <c r="R199" s="387"/>
      <c r="S199" s="388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96">
        <v>4680115882164</v>
      </c>
      <c r="E200" s="388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8"/>
      <c r="T200" s="34"/>
      <c r="U200" s="34"/>
      <c r="V200" s="35" t="s">
        <v>66</v>
      </c>
      <c r="W200" s="380">
        <v>100</v>
      </c>
      <c r="X200" s="381">
        <f t="shared" si="34"/>
        <v>100.8</v>
      </c>
      <c r="Y200" s="36">
        <f t="shared" si="39"/>
        <v>0.31625999999999999</v>
      </c>
      <c r="Z200" s="56"/>
      <c r="AA200" s="57"/>
      <c r="AE200" s="64"/>
      <c r="BB200" s="180" t="s">
        <v>1</v>
      </c>
      <c r="BL200" s="64">
        <f t="shared" si="35"/>
        <v>111.58333333333334</v>
      </c>
      <c r="BM200" s="64">
        <f t="shared" si="36"/>
        <v>112.47599999999998</v>
      </c>
      <c r="BN200" s="64">
        <f t="shared" si="37"/>
        <v>0.26709401709401709</v>
      </c>
      <c r="BO200" s="64">
        <f t="shared" si="38"/>
        <v>0.26923076923076922</v>
      </c>
    </row>
    <row r="201" spans="1:67" x14ac:dyDescent="0.2">
      <c r="A201" s="400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2"/>
      <c r="O201" s="389" t="s">
        <v>70</v>
      </c>
      <c r="P201" s="390"/>
      <c r="Q201" s="390"/>
      <c r="R201" s="390"/>
      <c r="S201" s="390"/>
      <c r="T201" s="390"/>
      <c r="U201" s="39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388.66129613256061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393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4.1223199999999984</v>
      </c>
      <c r="Z201" s="383"/>
      <c r="AA201" s="383"/>
    </row>
    <row r="202" spans="1:67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2"/>
      <c r="O202" s="389" t="s">
        <v>70</v>
      </c>
      <c r="P202" s="390"/>
      <c r="Q202" s="390"/>
      <c r="R202" s="390"/>
      <c r="S202" s="390"/>
      <c r="T202" s="390"/>
      <c r="U202" s="391"/>
      <c r="V202" s="37" t="s">
        <v>66</v>
      </c>
      <c r="W202" s="382">
        <f>IFERROR(SUM(W181:W200),"0")</f>
        <v>1400</v>
      </c>
      <c r="X202" s="382">
        <f>IFERROR(SUM(X181:X200),"0")</f>
        <v>1422.0999999999997</v>
      </c>
      <c r="Y202" s="37"/>
      <c r="Z202" s="383"/>
      <c r="AA202" s="383"/>
    </row>
    <row r="203" spans="1:67" ht="14.25" hidden="1" customHeight="1" x14ac:dyDescent="0.25">
      <c r="A203" s="407" t="s">
        <v>206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96">
        <v>4680115882874</v>
      </c>
      <c r="E204" s="388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8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96">
        <v>4680115884434</v>
      </c>
      <c r="E205" s="388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8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96">
        <v>4680115880818</v>
      </c>
      <c r="E206" s="388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8"/>
      <c r="T206" s="34"/>
      <c r="U206" s="34"/>
      <c r="V206" s="35" t="s">
        <v>66</v>
      </c>
      <c r="W206" s="380">
        <v>50</v>
      </c>
      <c r="X206" s="381">
        <f t="shared" si="40"/>
        <v>50.4</v>
      </c>
      <c r="Y206" s="36">
        <f>IFERROR(IF(X206=0,"",ROUNDUP(X206/H206,0)*0.00753),"")</f>
        <v>0.15812999999999999</v>
      </c>
      <c r="Z206" s="56"/>
      <c r="AA206" s="57"/>
      <c r="AE206" s="64"/>
      <c r="BB206" s="183" t="s">
        <v>1</v>
      </c>
      <c r="BL206" s="64">
        <f t="shared" si="41"/>
        <v>55.666666666666664</v>
      </c>
      <c r="BM206" s="64">
        <f t="shared" si="42"/>
        <v>56.112000000000002</v>
      </c>
      <c r="BN206" s="64">
        <f t="shared" si="43"/>
        <v>0.13354700854700854</v>
      </c>
      <c r="BO206" s="64">
        <f t="shared" si="44"/>
        <v>0.13461538461538461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96">
        <v>4680115880818</v>
      </c>
      <c r="E207" s="388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7" t="s">
        <v>321</v>
      </c>
      <c r="P207" s="387"/>
      <c r="Q207" s="387"/>
      <c r="R207" s="387"/>
      <c r="S207" s="388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96">
        <v>4680115880801</v>
      </c>
      <c r="E208" s="388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8"/>
      <c r="T208" s="34"/>
      <c r="U208" s="34"/>
      <c r="V208" s="35" t="s">
        <v>66</v>
      </c>
      <c r="W208" s="380">
        <v>50</v>
      </c>
      <c r="X208" s="381">
        <f t="shared" si="40"/>
        <v>50.4</v>
      </c>
      <c r="Y208" s="36">
        <f>IFERROR(IF(X208=0,"",ROUNDUP(X208/H208,0)*0.00753),"")</f>
        <v>0.15812999999999999</v>
      </c>
      <c r="Z208" s="56"/>
      <c r="AA208" s="57"/>
      <c r="AE208" s="64"/>
      <c r="BB208" s="185" t="s">
        <v>1</v>
      </c>
      <c r="BL208" s="64">
        <f t="shared" si="41"/>
        <v>55.666666666666664</v>
      </c>
      <c r="BM208" s="64">
        <f t="shared" si="42"/>
        <v>56.112000000000002</v>
      </c>
      <c r="BN208" s="64">
        <f t="shared" si="43"/>
        <v>0.13354700854700854</v>
      </c>
      <c r="BO208" s="64">
        <f t="shared" si="44"/>
        <v>0.13461538461538461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96">
        <v>4680115880801</v>
      </c>
      <c r="E209" s="388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65" t="s">
        <v>325</v>
      </c>
      <c r="P209" s="387"/>
      <c r="Q209" s="387"/>
      <c r="R209" s="387"/>
      <c r="S209" s="388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0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2"/>
      <c r="O210" s="389" t="s">
        <v>70</v>
      </c>
      <c r="P210" s="390"/>
      <c r="Q210" s="390"/>
      <c r="R210" s="390"/>
      <c r="S210" s="390"/>
      <c r="T210" s="390"/>
      <c r="U210" s="391"/>
      <c r="V210" s="37" t="s">
        <v>71</v>
      </c>
      <c r="W210" s="382">
        <f>IFERROR(W204/H204,"0")+IFERROR(W205/H205,"0")+IFERROR(W206/H206,"0")+IFERROR(W207/H207,"0")+IFERROR(W208/H208,"0")+IFERROR(W209/H209,"0")</f>
        <v>41.666666666666671</v>
      </c>
      <c r="X210" s="382">
        <f>IFERROR(X204/H204,"0")+IFERROR(X205/H205,"0")+IFERROR(X206/H206,"0")+IFERROR(X207/H207,"0")+IFERROR(X208/H208,"0")+IFERROR(X209/H209,"0")</f>
        <v>42</v>
      </c>
      <c r="Y210" s="382">
        <f>IFERROR(IF(Y204="",0,Y204),"0")+IFERROR(IF(Y205="",0,Y205),"0")+IFERROR(IF(Y206="",0,Y206),"0")+IFERROR(IF(Y207="",0,Y207),"0")+IFERROR(IF(Y208="",0,Y208),"0")+IFERROR(IF(Y209="",0,Y209),"0")</f>
        <v>0.31625999999999999</v>
      </c>
      <c r="Z210" s="383"/>
      <c r="AA210" s="383"/>
    </row>
    <row r="211" spans="1:67" x14ac:dyDescent="0.2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02"/>
      <c r="O211" s="389" t="s">
        <v>70</v>
      </c>
      <c r="P211" s="390"/>
      <c r="Q211" s="390"/>
      <c r="R211" s="390"/>
      <c r="S211" s="390"/>
      <c r="T211" s="390"/>
      <c r="U211" s="391"/>
      <c r="V211" s="37" t="s">
        <v>66</v>
      </c>
      <c r="W211" s="382">
        <f>IFERROR(SUM(W204:W209),"0")</f>
        <v>100</v>
      </c>
      <c r="X211" s="382">
        <f>IFERROR(SUM(X204:X209),"0")</f>
        <v>100.8</v>
      </c>
      <c r="Y211" s="37"/>
      <c r="Z211" s="383"/>
      <c r="AA211" s="383"/>
    </row>
    <row r="212" spans="1:67" ht="16.5" hidden="1" customHeight="1" x14ac:dyDescent="0.25">
      <c r="A212" s="403" t="s">
        <v>326</v>
      </c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374"/>
      <c r="AA212" s="374"/>
    </row>
    <row r="213" spans="1:67" ht="14.25" hidden="1" customHeight="1" x14ac:dyDescent="0.25">
      <c r="A213" s="407" t="s">
        <v>108</v>
      </c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96">
        <v>4680115884274</v>
      </c>
      <c r="E214" s="388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8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96">
        <v>4680115884298</v>
      </c>
      <c r="E215" s="388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8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96">
        <v>4680115884250</v>
      </c>
      <c r="E216" s="388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8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96">
        <v>4680115884281</v>
      </c>
      <c r="E217" s="388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8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96">
        <v>4680115884199</v>
      </c>
      <c r="E218" s="388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8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96">
        <v>4680115884267</v>
      </c>
      <c r="E219" s="388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8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00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2"/>
      <c r="O220" s="389" t="s">
        <v>70</v>
      </c>
      <c r="P220" s="390"/>
      <c r="Q220" s="390"/>
      <c r="R220" s="390"/>
      <c r="S220" s="390"/>
      <c r="T220" s="390"/>
      <c r="U220" s="39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2"/>
      <c r="O221" s="389" t="s">
        <v>70</v>
      </c>
      <c r="P221" s="390"/>
      <c r="Q221" s="390"/>
      <c r="R221" s="390"/>
      <c r="S221" s="390"/>
      <c r="T221" s="390"/>
      <c r="U221" s="39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7" t="s">
        <v>61</v>
      </c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96">
        <v>4607091389845</v>
      </c>
      <c r="E223" s="388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8"/>
      <c r="T223" s="34"/>
      <c r="U223" s="34"/>
      <c r="V223" s="35" t="s">
        <v>66</v>
      </c>
      <c r="W223" s="380">
        <v>50</v>
      </c>
      <c r="X223" s="381">
        <f>IFERROR(IF(W223="",0,CEILING((W223/$H223),1)*$H223),"")</f>
        <v>50.400000000000006</v>
      </c>
      <c r="Y223" s="36">
        <f>IFERROR(IF(X223=0,"",ROUNDUP(X223/H223,0)*0.00502),"")</f>
        <v>0.12048</v>
      </c>
      <c r="Z223" s="56"/>
      <c r="AA223" s="57"/>
      <c r="AE223" s="64"/>
      <c r="BB223" s="193" t="s">
        <v>1</v>
      </c>
      <c r="BL223" s="64">
        <f>IFERROR(W223*I223/H223,"0")</f>
        <v>52.380952380952387</v>
      </c>
      <c r="BM223" s="64">
        <f>IFERROR(X223*I223/H223,"0")</f>
        <v>52.800000000000011</v>
      </c>
      <c r="BN223" s="64">
        <f>IFERROR(1/J223*(W223/H223),"0")</f>
        <v>0.10175010175010177</v>
      </c>
      <c r="BO223" s="64">
        <f>IFERROR(1/J223*(X223/H223),"0")</f>
        <v>0.10256410256410257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96">
        <v>4680115882881</v>
      </c>
      <c r="E224" s="388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8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0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2"/>
      <c r="O225" s="389" t="s">
        <v>70</v>
      </c>
      <c r="P225" s="390"/>
      <c r="Q225" s="390"/>
      <c r="R225" s="390"/>
      <c r="S225" s="390"/>
      <c r="T225" s="390"/>
      <c r="U225" s="391"/>
      <c r="V225" s="37" t="s">
        <v>71</v>
      </c>
      <c r="W225" s="382">
        <f>IFERROR(W223/H223,"0")+IFERROR(W224/H224,"0")</f>
        <v>23.80952380952381</v>
      </c>
      <c r="X225" s="382">
        <f>IFERROR(X223/H223,"0")+IFERROR(X224/H224,"0")</f>
        <v>24</v>
      </c>
      <c r="Y225" s="382">
        <f>IFERROR(IF(Y223="",0,Y223),"0")+IFERROR(IF(Y224="",0,Y224),"0")</f>
        <v>0.12048</v>
      </c>
      <c r="Z225" s="383"/>
      <c r="AA225" s="383"/>
    </row>
    <row r="226" spans="1:67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2"/>
      <c r="O226" s="389" t="s">
        <v>70</v>
      </c>
      <c r="P226" s="390"/>
      <c r="Q226" s="390"/>
      <c r="R226" s="390"/>
      <c r="S226" s="390"/>
      <c r="T226" s="390"/>
      <c r="U226" s="391"/>
      <c r="V226" s="37" t="s">
        <v>66</v>
      </c>
      <c r="W226" s="382">
        <f>IFERROR(SUM(W223:W224),"0")</f>
        <v>50</v>
      </c>
      <c r="X226" s="382">
        <f>IFERROR(SUM(X223:X224),"0")</f>
        <v>50.400000000000006</v>
      </c>
      <c r="Y226" s="37"/>
      <c r="Z226" s="383"/>
      <c r="AA226" s="383"/>
    </row>
    <row r="227" spans="1:67" ht="16.5" hidden="1" customHeight="1" x14ac:dyDescent="0.25">
      <c r="A227" s="403" t="s">
        <v>343</v>
      </c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374"/>
      <c r="AA227" s="374"/>
    </row>
    <row r="228" spans="1:67" ht="14.25" hidden="1" customHeight="1" x14ac:dyDescent="0.25">
      <c r="A228" s="407" t="s">
        <v>108</v>
      </c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96">
        <v>4680115884137</v>
      </c>
      <c r="E229" s="388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8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96">
        <v>4680115884236</v>
      </c>
      <c r="E230" s="388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8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96">
        <v>4680115884175</v>
      </c>
      <c r="E231" s="388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8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96">
        <v>4680115884144</v>
      </c>
      <c r="E232" s="388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8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96">
        <v>4680115884182</v>
      </c>
      <c r="E233" s="388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5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8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96">
        <v>4680115884205</v>
      </c>
      <c r="E234" s="388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8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00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2"/>
      <c r="O235" s="389" t="s">
        <v>70</v>
      </c>
      <c r="P235" s="390"/>
      <c r="Q235" s="390"/>
      <c r="R235" s="390"/>
      <c r="S235" s="390"/>
      <c r="T235" s="390"/>
      <c r="U235" s="39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2"/>
      <c r="O236" s="389" t="s">
        <v>70</v>
      </c>
      <c r="P236" s="390"/>
      <c r="Q236" s="390"/>
      <c r="R236" s="390"/>
      <c r="S236" s="390"/>
      <c r="T236" s="390"/>
      <c r="U236" s="39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03" t="s">
        <v>356</v>
      </c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374"/>
      <c r="AA237" s="374"/>
    </row>
    <row r="238" spans="1:67" ht="14.25" hidden="1" customHeight="1" x14ac:dyDescent="0.25">
      <c r="A238" s="407" t="s">
        <v>108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96">
        <v>4607091387445</v>
      </c>
      <c r="E239" s="388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8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96">
        <v>4607091386004</v>
      </c>
      <c r="E240" s="388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72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8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96">
        <v>4607091386004</v>
      </c>
      <c r="E241" s="388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8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96">
        <v>4607091386073</v>
      </c>
      <c r="E242" s="388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8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96">
        <v>4607091387322</v>
      </c>
      <c r="E243" s="388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8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96">
        <v>4607091387377</v>
      </c>
      <c r="E244" s="388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8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96">
        <v>4607091387353</v>
      </c>
      <c r="E245" s="388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8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96">
        <v>4607091386011</v>
      </c>
      <c r="E246" s="388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8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96">
        <v>4607091387308</v>
      </c>
      <c r="E247" s="388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8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96">
        <v>4607091387339</v>
      </c>
      <c r="E248" s="388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8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96">
        <v>4680115881938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6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8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96">
        <v>4607091387346</v>
      </c>
      <c r="E250" s="388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8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96">
        <v>4607091389807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8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2"/>
      <c r="O252" s="389" t="s">
        <v>70</v>
      </c>
      <c r="P252" s="390"/>
      <c r="Q252" s="390"/>
      <c r="R252" s="390"/>
      <c r="S252" s="390"/>
      <c r="T252" s="390"/>
      <c r="U252" s="39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2"/>
      <c r="O253" s="389" t="s">
        <v>70</v>
      </c>
      <c r="P253" s="390"/>
      <c r="Q253" s="390"/>
      <c r="R253" s="390"/>
      <c r="S253" s="390"/>
      <c r="T253" s="390"/>
      <c r="U253" s="39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407" t="s">
        <v>61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96">
        <v>4607091387193</v>
      </c>
      <c r="E255" s="388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8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96">
        <v>4607091387230</v>
      </c>
      <c r="E256" s="388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8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96">
        <v>4607091387285</v>
      </c>
      <c r="E257" s="388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8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96">
        <v>4680115880481</v>
      </c>
      <c r="E258" s="388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8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0"/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2"/>
      <c r="O259" s="389" t="s">
        <v>70</v>
      </c>
      <c r="P259" s="390"/>
      <c r="Q259" s="390"/>
      <c r="R259" s="390"/>
      <c r="S259" s="390"/>
      <c r="T259" s="390"/>
      <c r="U259" s="39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2"/>
      <c r="O260" s="389" t="s">
        <v>70</v>
      </c>
      <c r="P260" s="390"/>
      <c r="Q260" s="390"/>
      <c r="R260" s="390"/>
      <c r="S260" s="390"/>
      <c r="T260" s="390"/>
      <c r="U260" s="39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407" t="s">
        <v>72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96">
        <v>4607091387766</v>
      </c>
      <c r="E262" s="388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8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96">
        <v>4607091387957</v>
      </c>
      <c r="E263" s="388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8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96">
        <v>4607091387964</v>
      </c>
      <c r="E264" s="388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8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96">
        <v>4680115884618</v>
      </c>
      <c r="E265" s="388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8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96">
        <v>4607091381672</v>
      </c>
      <c r="E266" s="388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8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96">
        <v>4607091387537</v>
      </c>
      <c r="E267" s="388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8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96">
        <v>4607091387513</v>
      </c>
      <c r="E268" s="388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8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96">
        <v>4680115880511</v>
      </c>
      <c r="E269" s="388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8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96">
        <v>4680115880412</v>
      </c>
      <c r="E270" s="388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8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00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2"/>
      <c r="O271" s="389" t="s">
        <v>70</v>
      </c>
      <c r="P271" s="390"/>
      <c r="Q271" s="390"/>
      <c r="R271" s="390"/>
      <c r="S271" s="390"/>
      <c r="T271" s="390"/>
      <c r="U271" s="39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2"/>
      <c r="O272" s="389" t="s">
        <v>70</v>
      </c>
      <c r="P272" s="390"/>
      <c r="Q272" s="390"/>
      <c r="R272" s="390"/>
      <c r="S272" s="390"/>
      <c r="T272" s="390"/>
      <c r="U272" s="39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407" t="s">
        <v>206</v>
      </c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1"/>
      <c r="O273" s="401"/>
      <c r="P273" s="401"/>
      <c r="Q273" s="401"/>
      <c r="R273" s="401"/>
      <c r="S273" s="401"/>
      <c r="T273" s="401"/>
      <c r="U273" s="401"/>
      <c r="V273" s="401"/>
      <c r="W273" s="401"/>
      <c r="X273" s="401"/>
      <c r="Y273" s="40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96">
        <v>4607091380880</v>
      </c>
      <c r="E274" s="388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8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96">
        <v>4607091384482</v>
      </c>
      <c r="E275" s="388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8"/>
      <c r="T275" s="34"/>
      <c r="U275" s="34"/>
      <c r="V275" s="35" t="s">
        <v>66</v>
      </c>
      <c r="W275" s="380">
        <v>1000</v>
      </c>
      <c r="X275" s="381">
        <f>IFERROR(IF(W275="",0,CEILING((W275/$H275),1)*$H275),"")</f>
        <v>1006.1999999999999</v>
      </c>
      <c r="Y275" s="36">
        <f>IFERROR(IF(X275=0,"",ROUNDUP(X275/H275,0)*0.02175),"")</f>
        <v>2.8057499999999997</v>
      </c>
      <c r="Z275" s="56"/>
      <c r="AA275" s="57"/>
      <c r="AE275" s="64"/>
      <c r="BB275" s="228" t="s">
        <v>1</v>
      </c>
      <c r="BL275" s="64">
        <f>IFERROR(W275*I275/H275,"0")</f>
        <v>1072.3076923076924</v>
      </c>
      <c r="BM275" s="64">
        <f>IFERROR(X275*I275/H275,"0")</f>
        <v>1078.9559999999999</v>
      </c>
      <c r="BN275" s="64">
        <f>IFERROR(1/J275*(W275/H275),"0")</f>
        <v>2.2893772893772892</v>
      </c>
      <c r="BO275" s="64">
        <f>IFERROR(1/J275*(X275/H275),"0")</f>
        <v>2.3035714285714284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96">
        <v>4607091380897</v>
      </c>
      <c r="E276" s="388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8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0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2"/>
      <c r="O277" s="389" t="s">
        <v>70</v>
      </c>
      <c r="P277" s="390"/>
      <c r="Q277" s="390"/>
      <c r="R277" s="390"/>
      <c r="S277" s="390"/>
      <c r="T277" s="390"/>
      <c r="U277" s="391"/>
      <c r="V277" s="37" t="s">
        <v>71</v>
      </c>
      <c r="W277" s="382">
        <f>IFERROR(W274/H274,"0")+IFERROR(W275/H275,"0")+IFERROR(W276/H276,"0")</f>
        <v>128.2051282051282</v>
      </c>
      <c r="X277" s="382">
        <f>IFERROR(X274/H274,"0")+IFERROR(X275/H275,"0")+IFERROR(X276/H276,"0")</f>
        <v>129</v>
      </c>
      <c r="Y277" s="382">
        <f>IFERROR(IF(Y274="",0,Y274),"0")+IFERROR(IF(Y275="",0,Y275),"0")+IFERROR(IF(Y276="",0,Y276),"0")</f>
        <v>2.8057499999999997</v>
      </c>
      <c r="Z277" s="383"/>
      <c r="AA277" s="383"/>
    </row>
    <row r="278" spans="1:67" x14ac:dyDescent="0.2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2"/>
      <c r="O278" s="389" t="s">
        <v>70</v>
      </c>
      <c r="P278" s="390"/>
      <c r="Q278" s="390"/>
      <c r="R278" s="390"/>
      <c r="S278" s="390"/>
      <c r="T278" s="390"/>
      <c r="U278" s="391"/>
      <c r="V278" s="37" t="s">
        <v>66</v>
      </c>
      <c r="W278" s="382">
        <f>IFERROR(SUM(W274:W276),"0")</f>
        <v>1000</v>
      </c>
      <c r="X278" s="382">
        <f>IFERROR(SUM(X274:X276),"0")</f>
        <v>1006.1999999999999</v>
      </c>
      <c r="Y278" s="37"/>
      <c r="Z278" s="383"/>
      <c r="AA278" s="383"/>
    </row>
    <row r="279" spans="1:67" ht="14.25" hidden="1" customHeight="1" x14ac:dyDescent="0.25">
      <c r="A279" s="407" t="s">
        <v>86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96">
        <v>4607091388374</v>
      </c>
      <c r="E280" s="388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40" t="s">
        <v>416</v>
      </c>
      <c r="P280" s="387"/>
      <c r="Q280" s="387"/>
      <c r="R280" s="387"/>
      <c r="S280" s="388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96">
        <v>4607091388381</v>
      </c>
      <c r="E281" s="388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3" t="s">
        <v>419</v>
      </c>
      <c r="P281" s="387"/>
      <c r="Q281" s="387"/>
      <c r="R281" s="387"/>
      <c r="S281" s="388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96">
        <v>4607091388404</v>
      </c>
      <c r="E282" s="388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8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0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2"/>
      <c r="O283" s="389" t="s">
        <v>70</v>
      </c>
      <c r="P283" s="390"/>
      <c r="Q283" s="390"/>
      <c r="R283" s="390"/>
      <c r="S283" s="390"/>
      <c r="T283" s="390"/>
      <c r="U283" s="39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2"/>
      <c r="O284" s="389" t="s">
        <v>70</v>
      </c>
      <c r="P284" s="390"/>
      <c r="Q284" s="390"/>
      <c r="R284" s="390"/>
      <c r="S284" s="390"/>
      <c r="T284" s="390"/>
      <c r="U284" s="39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7" t="s">
        <v>422</v>
      </c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96">
        <v>4680115881808</v>
      </c>
      <c r="E286" s="388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0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8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96">
        <v>4680115881822</v>
      </c>
      <c r="E287" s="388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8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96">
        <v>4680115880016</v>
      </c>
      <c r="E288" s="388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8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0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2"/>
      <c r="O289" s="389" t="s">
        <v>70</v>
      </c>
      <c r="P289" s="390"/>
      <c r="Q289" s="390"/>
      <c r="R289" s="390"/>
      <c r="S289" s="390"/>
      <c r="T289" s="390"/>
      <c r="U289" s="39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2"/>
      <c r="O290" s="389" t="s">
        <v>70</v>
      </c>
      <c r="P290" s="390"/>
      <c r="Q290" s="390"/>
      <c r="R290" s="390"/>
      <c r="S290" s="390"/>
      <c r="T290" s="390"/>
      <c r="U290" s="39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03" t="s">
        <v>431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74"/>
      <c r="AA291" s="374"/>
    </row>
    <row r="292" spans="1:67" ht="14.25" hidden="1" customHeight="1" x14ac:dyDescent="0.25">
      <c r="A292" s="407" t="s">
        <v>108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96">
        <v>4607091387421</v>
      </c>
      <c r="E293" s="388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8"/>
      <c r="T293" s="34"/>
      <c r="U293" s="34"/>
      <c r="V293" s="35" t="s">
        <v>66</v>
      </c>
      <c r="W293" s="380">
        <v>100</v>
      </c>
      <c r="X293" s="381">
        <f t="shared" ref="X293:X299" si="66">IFERROR(IF(W293="",0,CEILING((W293/$H293),1)*$H293),"")</f>
        <v>108</v>
      </c>
      <c r="Y293" s="36">
        <f>IFERROR(IF(X293=0,"",ROUNDUP(X293/H293,0)*0.02175),"")</f>
        <v>0.21749999999999997</v>
      </c>
      <c r="Z293" s="56"/>
      <c r="AA293" s="57"/>
      <c r="AE293" s="64"/>
      <c r="BB293" s="236" t="s">
        <v>1</v>
      </c>
      <c r="BL293" s="64">
        <f t="shared" ref="BL293:BL299" si="67">IFERROR(W293*I293/H293,"0")</f>
        <v>104.44444444444444</v>
      </c>
      <c r="BM293" s="64">
        <f t="shared" ref="BM293:BM299" si="68">IFERROR(X293*I293/H293,"0")</f>
        <v>112.8</v>
      </c>
      <c r="BN293" s="64">
        <f t="shared" ref="BN293:BN299" si="69">IFERROR(1/J293*(W293/H293),"0")</f>
        <v>0.16534391534391535</v>
      </c>
      <c r="BO293" s="64">
        <f t="shared" ref="BO293:BO299" si="70">IFERROR(1/J293*(X293/H293),"0")</f>
        <v>0.17857142857142855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96">
        <v>4607091387421</v>
      </c>
      <c r="E294" s="388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6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8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96">
        <v>4607091387452</v>
      </c>
      <c r="E295" s="388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7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8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96">
        <v>4607091387452</v>
      </c>
      <c r="E296" s="388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8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96">
        <v>4607091385984</v>
      </c>
      <c r="E297" s="388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8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96">
        <v>4607091387438</v>
      </c>
      <c r="E298" s="388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8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96">
        <v>4607091387469</v>
      </c>
      <c r="E299" s="388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5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8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2"/>
      <c r="O300" s="389" t="s">
        <v>70</v>
      </c>
      <c r="P300" s="390"/>
      <c r="Q300" s="390"/>
      <c r="R300" s="390"/>
      <c r="S300" s="390"/>
      <c r="T300" s="390"/>
      <c r="U300" s="39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9.2592592592592595</v>
      </c>
      <c r="X300" s="382">
        <f>IFERROR(X293/H293,"0")+IFERROR(X294/H294,"0")+IFERROR(X295/H295,"0")+IFERROR(X296/H296,"0")+IFERROR(X297/H297,"0")+IFERROR(X298/H298,"0")+IFERROR(X299/H299,"0")</f>
        <v>10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0.21749999999999997</v>
      </c>
      <c r="Z300" s="383"/>
      <c r="AA300" s="383"/>
    </row>
    <row r="301" spans="1:67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2"/>
      <c r="O301" s="389" t="s">
        <v>70</v>
      </c>
      <c r="P301" s="390"/>
      <c r="Q301" s="390"/>
      <c r="R301" s="390"/>
      <c r="S301" s="390"/>
      <c r="T301" s="390"/>
      <c r="U301" s="391"/>
      <c r="V301" s="37" t="s">
        <v>66</v>
      </c>
      <c r="W301" s="382">
        <f>IFERROR(SUM(W293:W299),"0")</f>
        <v>100</v>
      </c>
      <c r="X301" s="382">
        <f>IFERROR(SUM(X293:X299),"0")</f>
        <v>108</v>
      </c>
      <c r="Y301" s="37"/>
      <c r="Z301" s="383"/>
      <c r="AA301" s="383"/>
    </row>
    <row r="302" spans="1:67" ht="14.25" hidden="1" customHeight="1" x14ac:dyDescent="0.25">
      <c r="A302" s="407" t="s">
        <v>61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96">
        <v>4607091387292</v>
      </c>
      <c r="E303" s="388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8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96">
        <v>4607091387315</v>
      </c>
      <c r="E304" s="388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8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2"/>
      <c r="O305" s="389" t="s">
        <v>70</v>
      </c>
      <c r="P305" s="390"/>
      <c r="Q305" s="390"/>
      <c r="R305" s="390"/>
      <c r="S305" s="390"/>
      <c r="T305" s="390"/>
      <c r="U305" s="39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2"/>
      <c r="O306" s="389" t="s">
        <v>70</v>
      </c>
      <c r="P306" s="390"/>
      <c r="Q306" s="390"/>
      <c r="R306" s="390"/>
      <c r="S306" s="390"/>
      <c r="T306" s="390"/>
      <c r="U306" s="39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03" t="s">
        <v>448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74"/>
      <c r="AA307" s="374"/>
    </row>
    <row r="308" spans="1:67" ht="14.25" hidden="1" customHeight="1" x14ac:dyDescent="0.25">
      <c r="A308" s="407" t="s">
        <v>61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96">
        <v>4607091383836</v>
      </c>
      <c r="E309" s="388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8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2"/>
      <c r="O310" s="389" t="s">
        <v>70</v>
      </c>
      <c r="P310" s="390"/>
      <c r="Q310" s="390"/>
      <c r="R310" s="390"/>
      <c r="S310" s="390"/>
      <c r="T310" s="390"/>
      <c r="U310" s="39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2"/>
      <c r="O311" s="389" t="s">
        <v>70</v>
      </c>
      <c r="P311" s="390"/>
      <c r="Q311" s="390"/>
      <c r="R311" s="390"/>
      <c r="S311" s="390"/>
      <c r="T311" s="390"/>
      <c r="U311" s="39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7" t="s">
        <v>72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96">
        <v>4607091387919</v>
      </c>
      <c r="E313" s="388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8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96">
        <v>4680115883604</v>
      </c>
      <c r="E314" s="388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8"/>
      <c r="T314" s="34"/>
      <c r="U314" s="34"/>
      <c r="V314" s="35" t="s">
        <v>66</v>
      </c>
      <c r="W314" s="380">
        <v>300</v>
      </c>
      <c r="X314" s="381">
        <f>IFERROR(IF(W314="",0,CEILING((W314/$H314),1)*$H314),"")</f>
        <v>300.3</v>
      </c>
      <c r="Y314" s="36">
        <f>IFERROR(IF(X314=0,"",ROUNDUP(X314/H314,0)*0.00753),"")</f>
        <v>1.0767900000000001</v>
      </c>
      <c r="Z314" s="56"/>
      <c r="AA314" s="57"/>
      <c r="AE314" s="64"/>
      <c r="BB314" s="247" t="s">
        <v>1</v>
      </c>
      <c r="BL314" s="64">
        <f>IFERROR(W314*I314/H314,"0")</f>
        <v>338.85714285714278</v>
      </c>
      <c r="BM314" s="64">
        <f>IFERROR(X314*I314/H314,"0")</f>
        <v>339.19599999999997</v>
      </c>
      <c r="BN314" s="64">
        <f>IFERROR(1/J314*(W314/H314),"0")</f>
        <v>0.91575091575091572</v>
      </c>
      <c r="BO314" s="64">
        <f>IFERROR(1/J314*(X314/H314),"0")</f>
        <v>0.91666666666666663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96">
        <v>4680115883567</v>
      </c>
      <c r="E315" s="388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8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0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2"/>
      <c r="O316" s="389" t="s">
        <v>70</v>
      </c>
      <c r="P316" s="390"/>
      <c r="Q316" s="390"/>
      <c r="R316" s="390"/>
      <c r="S316" s="390"/>
      <c r="T316" s="390"/>
      <c r="U316" s="391"/>
      <c r="V316" s="37" t="s">
        <v>71</v>
      </c>
      <c r="W316" s="382">
        <f>IFERROR(W313/H313,"0")+IFERROR(W314/H314,"0")+IFERROR(W315/H315,"0")</f>
        <v>142.85714285714286</v>
      </c>
      <c r="X316" s="382">
        <f>IFERROR(X313/H313,"0")+IFERROR(X314/H314,"0")+IFERROR(X315/H315,"0")</f>
        <v>143</v>
      </c>
      <c r="Y316" s="382">
        <f>IFERROR(IF(Y313="",0,Y313),"0")+IFERROR(IF(Y314="",0,Y314),"0")+IFERROR(IF(Y315="",0,Y315),"0")</f>
        <v>1.0767900000000001</v>
      </c>
      <c r="Z316" s="383"/>
      <c r="AA316" s="383"/>
    </row>
    <row r="317" spans="1:67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2"/>
      <c r="O317" s="389" t="s">
        <v>70</v>
      </c>
      <c r="P317" s="390"/>
      <c r="Q317" s="390"/>
      <c r="R317" s="390"/>
      <c r="S317" s="390"/>
      <c r="T317" s="390"/>
      <c r="U317" s="391"/>
      <c r="V317" s="37" t="s">
        <v>66</v>
      </c>
      <c r="W317" s="382">
        <f>IFERROR(SUM(W313:W315),"0")</f>
        <v>300</v>
      </c>
      <c r="X317" s="382">
        <f>IFERROR(SUM(X313:X315),"0")</f>
        <v>300.3</v>
      </c>
      <c r="Y317" s="37"/>
      <c r="Z317" s="383"/>
      <c r="AA317" s="383"/>
    </row>
    <row r="318" spans="1:67" ht="14.25" hidden="1" customHeight="1" x14ac:dyDescent="0.25">
      <c r="A318" s="407" t="s">
        <v>206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96">
        <v>4607091388831</v>
      </c>
      <c r="E319" s="388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8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0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2"/>
      <c r="O320" s="389" t="s">
        <v>70</v>
      </c>
      <c r="P320" s="390"/>
      <c r="Q320" s="390"/>
      <c r="R320" s="390"/>
      <c r="S320" s="390"/>
      <c r="T320" s="390"/>
      <c r="U320" s="39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2"/>
      <c r="O321" s="389" t="s">
        <v>70</v>
      </c>
      <c r="P321" s="390"/>
      <c r="Q321" s="390"/>
      <c r="R321" s="390"/>
      <c r="S321" s="390"/>
      <c r="T321" s="390"/>
      <c r="U321" s="39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7" t="s">
        <v>86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96">
        <v>4607091383102</v>
      </c>
      <c r="E323" s="388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8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0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2"/>
      <c r="O324" s="389" t="s">
        <v>70</v>
      </c>
      <c r="P324" s="390"/>
      <c r="Q324" s="390"/>
      <c r="R324" s="390"/>
      <c r="S324" s="390"/>
      <c r="T324" s="390"/>
      <c r="U324" s="39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2"/>
      <c r="O325" s="389" t="s">
        <v>70</v>
      </c>
      <c r="P325" s="390"/>
      <c r="Q325" s="390"/>
      <c r="R325" s="390"/>
      <c r="S325" s="390"/>
      <c r="T325" s="390"/>
      <c r="U325" s="39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81" t="s">
        <v>461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48"/>
      <c r="AA326" s="48"/>
    </row>
    <row r="327" spans="1:67" ht="16.5" hidden="1" customHeight="1" x14ac:dyDescent="0.25">
      <c r="A327" s="403" t="s">
        <v>462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74"/>
      <c r="AA327" s="374"/>
    </row>
    <row r="328" spans="1:67" ht="14.25" hidden="1" customHeight="1" x14ac:dyDescent="0.25">
      <c r="A328" s="407" t="s">
        <v>108</v>
      </c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96">
        <v>4680115884076</v>
      </c>
      <c r="E329" s="388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4" t="s">
        <v>465</v>
      </c>
      <c r="P329" s="387"/>
      <c r="Q329" s="387"/>
      <c r="R329" s="387"/>
      <c r="S329" s="388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96">
        <v>4680115884076</v>
      </c>
      <c r="E330" s="388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72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8"/>
      <c r="T330" s="34"/>
      <c r="U330" s="34"/>
      <c r="V330" s="35" t="s">
        <v>66</v>
      </c>
      <c r="W330" s="380">
        <v>500</v>
      </c>
      <c r="X330" s="381">
        <f t="shared" si="71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52" t="s">
        <v>1</v>
      </c>
      <c r="BL330" s="64">
        <f t="shared" si="72"/>
        <v>516</v>
      </c>
      <c r="BM330" s="64">
        <f t="shared" si="73"/>
        <v>526.32000000000005</v>
      </c>
      <c r="BN330" s="64">
        <f t="shared" si="74"/>
        <v>0.69444444444444442</v>
      </c>
      <c r="BO330" s="64">
        <f t="shared" si="75"/>
        <v>0.70833333333333326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96">
        <v>4607091384130</v>
      </c>
      <c r="E331" s="388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8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96">
        <v>4607091384130</v>
      </c>
      <c r="E332" s="388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7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8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96">
        <v>4680115884854</v>
      </c>
      <c r="E333" s="388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7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8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96">
        <v>4680115884854</v>
      </c>
      <c r="E334" s="388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17" t="s">
        <v>473</v>
      </c>
      <c r="P334" s="387"/>
      <c r="Q334" s="387"/>
      <c r="R334" s="387"/>
      <c r="S334" s="388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96">
        <v>4607091384154</v>
      </c>
      <c r="E335" s="388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8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96">
        <v>4680115884922</v>
      </c>
      <c r="E336" s="388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7" t="s">
        <v>478</v>
      </c>
      <c r="P336" s="387"/>
      <c r="Q336" s="387"/>
      <c r="R336" s="387"/>
      <c r="S336" s="388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96">
        <v>4680115882638</v>
      </c>
      <c r="E337" s="388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8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2"/>
      <c r="O338" s="389" t="s">
        <v>70</v>
      </c>
      <c r="P338" s="390"/>
      <c r="Q338" s="390"/>
      <c r="R338" s="390"/>
      <c r="S338" s="390"/>
      <c r="T338" s="390"/>
      <c r="U338" s="39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66.666666666666671</v>
      </c>
      <c r="X338" s="382">
        <f>IFERROR(X329/H329,"0")+IFERROR(X330/H330,"0")+IFERROR(X331/H331,"0")+IFERROR(X332/H332,"0")+IFERROR(X333/H333,"0")+IFERROR(X334/H334,"0")+IFERROR(X335/H335,"0")+IFERROR(X336/H336,"0")+IFERROR(X337/H337,"0")</f>
        <v>68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1.4789999999999999</v>
      </c>
      <c r="Z338" s="383"/>
      <c r="AA338" s="383"/>
    </row>
    <row r="339" spans="1:67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2"/>
      <c r="O339" s="389" t="s">
        <v>70</v>
      </c>
      <c r="P339" s="390"/>
      <c r="Q339" s="390"/>
      <c r="R339" s="390"/>
      <c r="S339" s="390"/>
      <c r="T339" s="390"/>
      <c r="U339" s="391"/>
      <c r="V339" s="37" t="s">
        <v>66</v>
      </c>
      <c r="W339" s="382">
        <f>IFERROR(SUM(W329:W337),"0")</f>
        <v>1000</v>
      </c>
      <c r="X339" s="382">
        <f>IFERROR(SUM(X329:X337),"0")</f>
        <v>1020</v>
      </c>
      <c r="Y339" s="37"/>
      <c r="Z339" s="383"/>
      <c r="AA339" s="383"/>
    </row>
    <row r="340" spans="1:67" ht="14.25" hidden="1" customHeight="1" x14ac:dyDescent="0.25">
      <c r="A340" s="407" t="s">
        <v>100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373"/>
      <c r="AA340" s="373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96">
        <v>4607091383980</v>
      </c>
      <c r="E341" s="388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8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96">
        <v>4680115883314</v>
      </c>
      <c r="E342" s="388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8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96">
        <v>4607091384178</v>
      </c>
      <c r="E343" s="388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8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96">
        <v>4680115881914</v>
      </c>
      <c r="E344" s="388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3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8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00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2"/>
      <c r="O345" s="389" t="s">
        <v>70</v>
      </c>
      <c r="P345" s="390"/>
      <c r="Q345" s="390"/>
      <c r="R345" s="390"/>
      <c r="S345" s="390"/>
      <c r="T345" s="390"/>
      <c r="U345" s="39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2"/>
      <c r="O346" s="389" t="s">
        <v>70</v>
      </c>
      <c r="P346" s="390"/>
      <c r="Q346" s="390"/>
      <c r="R346" s="390"/>
      <c r="S346" s="390"/>
      <c r="T346" s="390"/>
      <c r="U346" s="39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407" t="s">
        <v>72</v>
      </c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96">
        <v>4607091383928</v>
      </c>
      <c r="E348" s="388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8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96">
        <v>4607091383928</v>
      </c>
      <c r="E349" s="388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7"/>
      <c r="Q349" s="387"/>
      <c r="R349" s="387"/>
      <c r="S349" s="388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96">
        <v>4607091384260</v>
      </c>
      <c r="E350" s="388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3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8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2"/>
      <c r="O351" s="389" t="s">
        <v>70</v>
      </c>
      <c r="P351" s="390"/>
      <c r="Q351" s="390"/>
      <c r="R351" s="390"/>
      <c r="S351" s="390"/>
      <c r="T351" s="390"/>
      <c r="U351" s="39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2"/>
      <c r="O352" s="389" t="s">
        <v>70</v>
      </c>
      <c r="P352" s="390"/>
      <c r="Q352" s="390"/>
      <c r="R352" s="390"/>
      <c r="S352" s="390"/>
      <c r="T352" s="390"/>
      <c r="U352" s="39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7" t="s">
        <v>206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96">
        <v>4607091384673</v>
      </c>
      <c r="E354" s="388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8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00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2"/>
      <c r="O355" s="389" t="s">
        <v>70</v>
      </c>
      <c r="P355" s="390"/>
      <c r="Q355" s="390"/>
      <c r="R355" s="390"/>
      <c r="S355" s="390"/>
      <c r="T355" s="390"/>
      <c r="U355" s="39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2"/>
      <c r="O356" s="389" t="s">
        <v>70</v>
      </c>
      <c r="P356" s="390"/>
      <c r="Q356" s="390"/>
      <c r="R356" s="390"/>
      <c r="S356" s="390"/>
      <c r="T356" s="390"/>
      <c r="U356" s="39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03" t="s">
        <v>497</v>
      </c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374"/>
      <c r="AA357" s="374"/>
    </row>
    <row r="358" spans="1:67" ht="14.25" hidden="1" customHeight="1" x14ac:dyDescent="0.25">
      <c r="A358" s="407" t="s">
        <v>108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96">
        <v>4607091384185</v>
      </c>
      <c r="E359" s="388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8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96">
        <v>4607091384192</v>
      </c>
      <c r="E360" s="388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8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96">
        <v>4680115881907</v>
      </c>
      <c r="E361" s="388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8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96">
        <v>4680115883925</v>
      </c>
      <c r="E362" s="388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8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96">
        <v>4607091384680</v>
      </c>
      <c r="E363" s="388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8"/>
      <c r="T363" s="34"/>
      <c r="U363" s="34"/>
      <c r="V363" s="35" t="s">
        <v>66</v>
      </c>
      <c r="W363" s="380">
        <v>50</v>
      </c>
      <c r="X363" s="381">
        <f>IFERROR(IF(W363="",0,CEILING((W363/$H363),1)*$H363),"")</f>
        <v>52</v>
      </c>
      <c r="Y363" s="36">
        <f>IFERROR(IF(X363=0,"",ROUNDUP(X363/H363,0)*0.00937),"")</f>
        <v>0.12181</v>
      </c>
      <c r="Z363" s="56"/>
      <c r="AA363" s="57"/>
      <c r="AE363" s="64"/>
      <c r="BB363" s="272" t="s">
        <v>1</v>
      </c>
      <c r="BL363" s="64">
        <f>IFERROR(W363*I363/H363,"0")</f>
        <v>52.625</v>
      </c>
      <c r="BM363" s="64">
        <f>IFERROR(X363*I363/H363,"0")</f>
        <v>54.73</v>
      </c>
      <c r="BN363" s="64">
        <f>IFERROR(1/J363*(W363/H363),"0")</f>
        <v>0.10416666666666667</v>
      </c>
      <c r="BO363" s="64">
        <f>IFERROR(1/J363*(X363/H363),"0")</f>
        <v>0.10833333333333334</v>
      </c>
    </row>
    <row r="364" spans="1:67" x14ac:dyDescent="0.2">
      <c r="A364" s="400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2"/>
      <c r="O364" s="389" t="s">
        <v>70</v>
      </c>
      <c r="P364" s="390"/>
      <c r="Q364" s="390"/>
      <c r="R364" s="390"/>
      <c r="S364" s="390"/>
      <c r="T364" s="390"/>
      <c r="U364" s="391"/>
      <c r="V364" s="37" t="s">
        <v>71</v>
      </c>
      <c r="W364" s="382">
        <f>IFERROR(W359/H359,"0")+IFERROR(W360/H360,"0")+IFERROR(W361/H361,"0")+IFERROR(W362/H362,"0")+IFERROR(W363/H363,"0")</f>
        <v>12.5</v>
      </c>
      <c r="X364" s="382">
        <f>IFERROR(X359/H359,"0")+IFERROR(X360/H360,"0")+IFERROR(X361/H361,"0")+IFERROR(X362/H362,"0")+IFERROR(X363/H363,"0")</f>
        <v>13</v>
      </c>
      <c r="Y364" s="382">
        <f>IFERROR(IF(Y359="",0,Y359),"0")+IFERROR(IF(Y360="",0,Y360),"0")+IFERROR(IF(Y361="",0,Y361),"0")+IFERROR(IF(Y362="",0,Y362),"0")+IFERROR(IF(Y363="",0,Y363),"0")</f>
        <v>0.12181</v>
      </c>
      <c r="Z364" s="383"/>
      <c r="AA364" s="383"/>
    </row>
    <row r="365" spans="1:67" x14ac:dyDescent="0.2">
      <c r="A365" s="401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2"/>
      <c r="O365" s="389" t="s">
        <v>70</v>
      </c>
      <c r="P365" s="390"/>
      <c r="Q365" s="390"/>
      <c r="R365" s="390"/>
      <c r="S365" s="390"/>
      <c r="T365" s="390"/>
      <c r="U365" s="391"/>
      <c r="V365" s="37" t="s">
        <v>66</v>
      </c>
      <c r="W365" s="382">
        <f>IFERROR(SUM(W359:W363),"0")</f>
        <v>50</v>
      </c>
      <c r="X365" s="382">
        <f>IFERROR(SUM(X359:X363),"0")</f>
        <v>52</v>
      </c>
      <c r="Y365" s="37"/>
      <c r="Z365" s="383"/>
      <c r="AA365" s="383"/>
    </row>
    <row r="366" spans="1:67" ht="14.25" hidden="1" customHeight="1" x14ac:dyDescent="0.25">
      <c r="A366" s="407" t="s">
        <v>61</v>
      </c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96">
        <v>4607091384802</v>
      </c>
      <c r="E367" s="388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8"/>
      <c r="T367" s="34"/>
      <c r="U367" s="34"/>
      <c r="V367" s="35" t="s">
        <v>66</v>
      </c>
      <c r="W367" s="380">
        <v>50</v>
      </c>
      <c r="X367" s="381">
        <f>IFERROR(IF(W367="",0,CEILING((W367/$H367),1)*$H367),"")</f>
        <v>52.56</v>
      </c>
      <c r="Y367" s="36">
        <f>IFERROR(IF(X367=0,"",ROUNDUP(X367/H367,0)*0.00753),"")</f>
        <v>9.0359999999999996E-2</v>
      </c>
      <c r="Z367" s="56"/>
      <c r="AA367" s="57"/>
      <c r="AE367" s="64"/>
      <c r="BB367" s="273" t="s">
        <v>1</v>
      </c>
      <c r="BL367" s="64">
        <f>IFERROR(W367*I367/H367,"0")</f>
        <v>52.283105022831052</v>
      </c>
      <c r="BM367" s="64">
        <f>IFERROR(X367*I367/H367,"0")</f>
        <v>54.960000000000008</v>
      </c>
      <c r="BN367" s="64">
        <f>IFERROR(1/J367*(W367/H367),"0")</f>
        <v>7.3176443039456737E-2</v>
      </c>
      <c r="BO367" s="64">
        <f>IFERROR(1/J367*(X367/H367),"0")</f>
        <v>7.6923076923076927E-2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96">
        <v>4607091384826</v>
      </c>
      <c r="E368" s="388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8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0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2"/>
      <c r="O369" s="389" t="s">
        <v>70</v>
      </c>
      <c r="P369" s="390"/>
      <c r="Q369" s="390"/>
      <c r="R369" s="390"/>
      <c r="S369" s="390"/>
      <c r="T369" s="390"/>
      <c r="U369" s="391"/>
      <c r="V369" s="37" t="s">
        <v>71</v>
      </c>
      <c r="W369" s="382">
        <f>IFERROR(W367/H367,"0")+IFERROR(W368/H368,"0")</f>
        <v>11.415525114155251</v>
      </c>
      <c r="X369" s="382">
        <f>IFERROR(X367/H367,"0")+IFERROR(X368/H368,"0")</f>
        <v>12</v>
      </c>
      <c r="Y369" s="382">
        <f>IFERROR(IF(Y367="",0,Y367),"0")+IFERROR(IF(Y368="",0,Y368),"0")</f>
        <v>9.0359999999999996E-2</v>
      </c>
      <c r="Z369" s="383"/>
      <c r="AA369" s="383"/>
    </row>
    <row r="370" spans="1:67" x14ac:dyDescent="0.2">
      <c r="A370" s="401"/>
      <c r="B370" s="401"/>
      <c r="C370" s="401"/>
      <c r="D370" s="401"/>
      <c r="E370" s="401"/>
      <c r="F370" s="401"/>
      <c r="G370" s="401"/>
      <c r="H370" s="401"/>
      <c r="I370" s="401"/>
      <c r="J370" s="401"/>
      <c r="K370" s="401"/>
      <c r="L370" s="401"/>
      <c r="M370" s="401"/>
      <c r="N370" s="402"/>
      <c r="O370" s="389" t="s">
        <v>70</v>
      </c>
      <c r="P370" s="390"/>
      <c r="Q370" s="390"/>
      <c r="R370" s="390"/>
      <c r="S370" s="390"/>
      <c r="T370" s="390"/>
      <c r="U370" s="391"/>
      <c r="V370" s="37" t="s">
        <v>66</v>
      </c>
      <c r="W370" s="382">
        <f>IFERROR(SUM(W367:W368),"0")</f>
        <v>50</v>
      </c>
      <c r="X370" s="382">
        <f>IFERROR(SUM(X367:X368),"0")</f>
        <v>52.56</v>
      </c>
      <c r="Y370" s="37"/>
      <c r="Z370" s="383"/>
      <c r="AA370" s="383"/>
    </row>
    <row r="371" spans="1:67" ht="14.25" hidden="1" customHeight="1" x14ac:dyDescent="0.25">
      <c r="A371" s="407" t="s">
        <v>72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96">
        <v>4607091384246</v>
      </c>
      <c r="E372" s="388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8"/>
      <c r="T372" s="34"/>
      <c r="U372" s="34"/>
      <c r="V372" s="35" t="s">
        <v>66</v>
      </c>
      <c r="W372" s="380">
        <v>1200</v>
      </c>
      <c r="X372" s="381">
        <f>IFERROR(IF(W372="",0,CEILING((W372/$H372),1)*$H372),"")</f>
        <v>1201.2</v>
      </c>
      <c r="Y372" s="36">
        <f>IFERROR(IF(X372=0,"",ROUNDUP(X372/H372,0)*0.02175),"")</f>
        <v>3.3494999999999999</v>
      </c>
      <c r="Z372" s="56"/>
      <c r="AA372" s="57"/>
      <c r="AE372" s="64"/>
      <c r="BB372" s="275" t="s">
        <v>1</v>
      </c>
      <c r="BL372" s="64">
        <f>IFERROR(W372*I372/H372,"0")</f>
        <v>1286.7692307692309</v>
      </c>
      <c r="BM372" s="64">
        <f>IFERROR(X372*I372/H372,"0")</f>
        <v>1288.056</v>
      </c>
      <c r="BN372" s="64">
        <f>IFERROR(1/J372*(W372/H372),"0")</f>
        <v>2.7472527472527468</v>
      </c>
      <c r="BO372" s="64">
        <f>IFERROR(1/J372*(X372/H372),"0")</f>
        <v>2.75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96">
        <v>4680115881976</v>
      </c>
      <c r="E373" s="388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8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96">
        <v>4607091384253</v>
      </c>
      <c r="E374" s="388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8"/>
      <c r="T374" s="34"/>
      <c r="U374" s="34"/>
      <c r="V374" s="35" t="s">
        <v>66</v>
      </c>
      <c r="W374" s="380">
        <v>300</v>
      </c>
      <c r="X374" s="381">
        <f>IFERROR(IF(W374="",0,CEILING((W374/$H374),1)*$H374),"")</f>
        <v>300</v>
      </c>
      <c r="Y374" s="36">
        <f>IFERROR(IF(X374=0,"",ROUNDUP(X374/H374,0)*0.00753),"")</f>
        <v>0.94125000000000003</v>
      </c>
      <c r="Z374" s="56"/>
      <c r="AA374" s="57"/>
      <c r="AE374" s="64"/>
      <c r="BB374" s="277" t="s">
        <v>1</v>
      </c>
      <c r="BL374" s="64">
        <f>IFERROR(W374*I374/H374,"0")</f>
        <v>335.50000000000006</v>
      </c>
      <c r="BM374" s="64">
        <f>IFERROR(X374*I374/H374,"0")</f>
        <v>335.50000000000006</v>
      </c>
      <c r="BN374" s="64">
        <f>IFERROR(1/J374*(W374/H374),"0")</f>
        <v>0.80128205128205121</v>
      </c>
      <c r="BO374" s="64">
        <f>IFERROR(1/J374*(X374/H374),"0")</f>
        <v>0.80128205128205121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96">
        <v>4680115881969</v>
      </c>
      <c r="E375" s="388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8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0"/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2"/>
      <c r="O376" s="389" t="s">
        <v>70</v>
      </c>
      <c r="P376" s="390"/>
      <c r="Q376" s="390"/>
      <c r="R376" s="390"/>
      <c r="S376" s="390"/>
      <c r="T376" s="390"/>
      <c r="U376" s="391"/>
      <c r="V376" s="37" t="s">
        <v>71</v>
      </c>
      <c r="W376" s="382">
        <f>IFERROR(W372/H372,"0")+IFERROR(W373/H373,"0")+IFERROR(W374/H374,"0")+IFERROR(W375/H375,"0")</f>
        <v>278.84615384615381</v>
      </c>
      <c r="X376" s="382">
        <f>IFERROR(X372/H372,"0")+IFERROR(X373/H373,"0")+IFERROR(X374/H374,"0")+IFERROR(X375/H375,"0")</f>
        <v>279</v>
      </c>
      <c r="Y376" s="382">
        <f>IFERROR(IF(Y372="",0,Y372),"0")+IFERROR(IF(Y373="",0,Y373),"0")+IFERROR(IF(Y374="",0,Y374),"0")+IFERROR(IF(Y375="",0,Y375),"0")</f>
        <v>4.2907500000000001</v>
      </c>
      <c r="Z376" s="383"/>
      <c r="AA376" s="383"/>
    </row>
    <row r="377" spans="1:67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2"/>
      <c r="O377" s="389" t="s">
        <v>70</v>
      </c>
      <c r="P377" s="390"/>
      <c r="Q377" s="390"/>
      <c r="R377" s="390"/>
      <c r="S377" s="390"/>
      <c r="T377" s="390"/>
      <c r="U377" s="391"/>
      <c r="V377" s="37" t="s">
        <v>66</v>
      </c>
      <c r="W377" s="382">
        <f>IFERROR(SUM(W372:W375),"0")</f>
        <v>1500</v>
      </c>
      <c r="X377" s="382">
        <f>IFERROR(SUM(X372:X375),"0")</f>
        <v>1501.2</v>
      </c>
      <c r="Y377" s="37"/>
      <c r="Z377" s="383"/>
      <c r="AA377" s="383"/>
    </row>
    <row r="378" spans="1:67" ht="14.25" hidden="1" customHeight="1" x14ac:dyDescent="0.25">
      <c r="A378" s="407" t="s">
        <v>206</v>
      </c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96">
        <v>4607091389357</v>
      </c>
      <c r="E379" s="388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8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00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02"/>
      <c r="O380" s="389" t="s">
        <v>70</v>
      </c>
      <c r="P380" s="390"/>
      <c r="Q380" s="390"/>
      <c r="R380" s="390"/>
      <c r="S380" s="390"/>
      <c r="T380" s="390"/>
      <c r="U380" s="39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02"/>
      <c r="O381" s="389" t="s">
        <v>70</v>
      </c>
      <c r="P381" s="390"/>
      <c r="Q381" s="390"/>
      <c r="R381" s="390"/>
      <c r="S381" s="390"/>
      <c r="T381" s="390"/>
      <c r="U381" s="39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81" t="s">
        <v>522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48"/>
      <c r="AA382" s="48"/>
    </row>
    <row r="383" spans="1:67" ht="16.5" hidden="1" customHeight="1" x14ac:dyDescent="0.25">
      <c r="A383" s="403" t="s">
        <v>523</v>
      </c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374"/>
      <c r="AA383" s="374"/>
    </row>
    <row r="384" spans="1:67" ht="14.25" hidden="1" customHeight="1" x14ac:dyDescent="0.25">
      <c r="A384" s="407" t="s">
        <v>108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96">
        <v>4607091389708</v>
      </c>
      <c r="E385" s="388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8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96">
        <v>4607091389692</v>
      </c>
      <c r="E386" s="388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8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2"/>
      <c r="O387" s="389" t="s">
        <v>70</v>
      </c>
      <c r="P387" s="390"/>
      <c r="Q387" s="390"/>
      <c r="R387" s="390"/>
      <c r="S387" s="390"/>
      <c r="T387" s="390"/>
      <c r="U387" s="39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2"/>
      <c r="O388" s="389" t="s">
        <v>70</v>
      </c>
      <c r="P388" s="390"/>
      <c r="Q388" s="390"/>
      <c r="R388" s="390"/>
      <c r="S388" s="390"/>
      <c r="T388" s="390"/>
      <c r="U388" s="39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7" t="s">
        <v>61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96">
        <v>4607091389753</v>
      </c>
      <c r="E390" s="388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8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96">
        <v>4607091389760</v>
      </c>
      <c r="E391" s="388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8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96">
        <v>4607091389746</v>
      </c>
      <c r="E392" s="388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8"/>
      <c r="T392" s="34"/>
      <c r="U392" s="34"/>
      <c r="V392" s="35" t="s">
        <v>66</v>
      </c>
      <c r="W392" s="380">
        <v>100</v>
      </c>
      <c r="X392" s="381">
        <f t="shared" si="76"/>
        <v>100.80000000000001</v>
      </c>
      <c r="Y392" s="36">
        <f>IFERROR(IF(X392=0,"",ROUNDUP(X392/H392,0)*0.00753),"")</f>
        <v>0.18071999999999999</v>
      </c>
      <c r="Z392" s="56"/>
      <c r="AA392" s="57"/>
      <c r="AE392" s="64"/>
      <c r="BB392" s="284" t="s">
        <v>1</v>
      </c>
      <c r="BL392" s="64">
        <f t="shared" si="77"/>
        <v>105.47619047619047</v>
      </c>
      <c r="BM392" s="64">
        <f t="shared" si="78"/>
        <v>106.32000000000001</v>
      </c>
      <c r="BN392" s="64">
        <f t="shared" si="79"/>
        <v>0.15262515262515264</v>
      </c>
      <c r="BO392" s="64">
        <f t="shared" si="80"/>
        <v>0.15384615384615385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96">
        <v>4680115882928</v>
      </c>
      <c r="E393" s="388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8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96">
        <v>4680115883147</v>
      </c>
      <c r="E394" s="388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8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96">
        <v>4607091384338</v>
      </c>
      <c r="E395" s="388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8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96">
        <v>4680115883154</v>
      </c>
      <c r="E396" s="388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8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96">
        <v>4607091389524</v>
      </c>
      <c r="E397" s="388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8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96">
        <v>4680115883161</v>
      </c>
      <c r="E398" s="388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8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96">
        <v>4607091384345</v>
      </c>
      <c r="E399" s="388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8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96">
        <v>4680115883178</v>
      </c>
      <c r="E400" s="388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8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96">
        <v>4607091389531</v>
      </c>
      <c r="E401" s="388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8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96">
        <v>4680115883185</v>
      </c>
      <c r="E402" s="388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8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0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2"/>
      <c r="O403" s="389" t="s">
        <v>70</v>
      </c>
      <c r="P403" s="390"/>
      <c r="Q403" s="390"/>
      <c r="R403" s="390"/>
      <c r="S403" s="390"/>
      <c r="T403" s="390"/>
      <c r="U403" s="39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23.80952380952381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0.18071999999999999</v>
      </c>
      <c r="Z403" s="383"/>
      <c r="AA403" s="383"/>
    </row>
    <row r="404" spans="1:67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2"/>
      <c r="O404" s="389" t="s">
        <v>70</v>
      </c>
      <c r="P404" s="390"/>
      <c r="Q404" s="390"/>
      <c r="R404" s="390"/>
      <c r="S404" s="390"/>
      <c r="T404" s="390"/>
      <c r="U404" s="391"/>
      <c r="V404" s="37" t="s">
        <v>66</v>
      </c>
      <c r="W404" s="382">
        <f>IFERROR(SUM(W390:W402),"0")</f>
        <v>100</v>
      </c>
      <c r="X404" s="382">
        <f>IFERROR(SUM(X390:X402),"0")</f>
        <v>100.80000000000001</v>
      </c>
      <c r="Y404" s="37"/>
      <c r="Z404" s="383"/>
      <c r="AA404" s="383"/>
    </row>
    <row r="405" spans="1:67" ht="14.25" hidden="1" customHeight="1" x14ac:dyDescent="0.25">
      <c r="A405" s="407" t="s">
        <v>72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96">
        <v>4607091389685</v>
      </c>
      <c r="E406" s="388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8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96">
        <v>4607091389654</v>
      </c>
      <c r="E407" s="388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8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96">
        <v>4607091384352</v>
      </c>
      <c r="E408" s="388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8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00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02"/>
      <c r="O409" s="389" t="s">
        <v>70</v>
      </c>
      <c r="P409" s="390"/>
      <c r="Q409" s="390"/>
      <c r="R409" s="390"/>
      <c r="S409" s="390"/>
      <c r="T409" s="390"/>
      <c r="U409" s="39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1"/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2"/>
      <c r="O410" s="389" t="s">
        <v>70</v>
      </c>
      <c r="P410" s="390"/>
      <c r="Q410" s="390"/>
      <c r="R410" s="390"/>
      <c r="S410" s="390"/>
      <c r="T410" s="390"/>
      <c r="U410" s="39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7" t="s">
        <v>206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96">
        <v>4680115881648</v>
      </c>
      <c r="E412" s="388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8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0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2"/>
      <c r="O413" s="389" t="s">
        <v>70</v>
      </c>
      <c r="P413" s="390"/>
      <c r="Q413" s="390"/>
      <c r="R413" s="390"/>
      <c r="S413" s="390"/>
      <c r="T413" s="390"/>
      <c r="U413" s="39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02"/>
      <c r="O414" s="389" t="s">
        <v>70</v>
      </c>
      <c r="P414" s="390"/>
      <c r="Q414" s="390"/>
      <c r="R414" s="390"/>
      <c r="S414" s="390"/>
      <c r="T414" s="390"/>
      <c r="U414" s="39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7" t="s">
        <v>86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96">
        <v>4680115884335</v>
      </c>
      <c r="E416" s="388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8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96">
        <v>4680115884342</v>
      </c>
      <c r="E417" s="388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8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96">
        <v>4680115884113</v>
      </c>
      <c r="E418" s="388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8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2"/>
      <c r="O419" s="389" t="s">
        <v>70</v>
      </c>
      <c r="P419" s="390"/>
      <c r="Q419" s="390"/>
      <c r="R419" s="390"/>
      <c r="S419" s="390"/>
      <c r="T419" s="390"/>
      <c r="U419" s="39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2"/>
      <c r="O420" s="389" t="s">
        <v>70</v>
      </c>
      <c r="P420" s="390"/>
      <c r="Q420" s="390"/>
      <c r="R420" s="390"/>
      <c r="S420" s="390"/>
      <c r="T420" s="390"/>
      <c r="U420" s="39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03" t="s">
        <v>570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374"/>
      <c r="AA421" s="374"/>
    </row>
    <row r="422" spans="1:67" ht="14.25" hidden="1" customHeight="1" x14ac:dyDescent="0.25">
      <c r="A422" s="407" t="s">
        <v>100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96">
        <v>4607091389388</v>
      </c>
      <c r="E423" s="388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8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96">
        <v>4607091389364</v>
      </c>
      <c r="E424" s="388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8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00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2"/>
      <c r="O425" s="389" t="s">
        <v>70</v>
      </c>
      <c r="P425" s="390"/>
      <c r="Q425" s="390"/>
      <c r="R425" s="390"/>
      <c r="S425" s="390"/>
      <c r="T425" s="390"/>
      <c r="U425" s="39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2"/>
      <c r="O426" s="389" t="s">
        <v>70</v>
      </c>
      <c r="P426" s="390"/>
      <c r="Q426" s="390"/>
      <c r="R426" s="390"/>
      <c r="S426" s="390"/>
      <c r="T426" s="390"/>
      <c r="U426" s="39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7" t="s">
        <v>61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96">
        <v>4607091389739</v>
      </c>
      <c r="E428" s="388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8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96">
        <v>4680115883048</v>
      </c>
      <c r="E429" s="388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1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8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96">
        <v>4607091389425</v>
      </c>
      <c r="E430" s="388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7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8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96">
        <v>4680115882911</v>
      </c>
      <c r="E431" s="388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8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96">
        <v>4680115880771</v>
      </c>
      <c r="E432" s="388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8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96">
        <v>4607091389500</v>
      </c>
      <c r="E433" s="388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8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96">
        <v>4680115881983</v>
      </c>
      <c r="E434" s="388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8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00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2"/>
      <c r="O435" s="389" t="s">
        <v>70</v>
      </c>
      <c r="P435" s="390"/>
      <c r="Q435" s="390"/>
      <c r="R435" s="390"/>
      <c r="S435" s="390"/>
      <c r="T435" s="390"/>
      <c r="U435" s="39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1"/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2"/>
      <c r="O436" s="389" t="s">
        <v>70</v>
      </c>
      <c r="P436" s="390"/>
      <c r="Q436" s="390"/>
      <c r="R436" s="390"/>
      <c r="S436" s="390"/>
      <c r="T436" s="390"/>
      <c r="U436" s="39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407" t="s">
        <v>86</v>
      </c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96">
        <v>4680115884359</v>
      </c>
      <c r="E438" s="388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8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96">
        <v>4680115884571</v>
      </c>
      <c r="E439" s="388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8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8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00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02"/>
      <c r="O440" s="389" t="s">
        <v>70</v>
      </c>
      <c r="P440" s="390"/>
      <c r="Q440" s="390"/>
      <c r="R440" s="390"/>
      <c r="S440" s="390"/>
      <c r="T440" s="390"/>
      <c r="U440" s="39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1"/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2"/>
      <c r="O441" s="389" t="s">
        <v>70</v>
      </c>
      <c r="P441" s="390"/>
      <c r="Q441" s="390"/>
      <c r="R441" s="390"/>
      <c r="S441" s="390"/>
      <c r="T441" s="390"/>
      <c r="U441" s="39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7" t="s">
        <v>593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96">
        <v>4680115884564</v>
      </c>
      <c r="E443" s="388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8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00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2"/>
      <c r="O444" s="389" t="s">
        <v>70</v>
      </c>
      <c r="P444" s="390"/>
      <c r="Q444" s="390"/>
      <c r="R444" s="390"/>
      <c r="S444" s="390"/>
      <c r="T444" s="390"/>
      <c r="U444" s="39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02"/>
      <c r="O445" s="389" t="s">
        <v>70</v>
      </c>
      <c r="P445" s="390"/>
      <c r="Q445" s="390"/>
      <c r="R445" s="390"/>
      <c r="S445" s="390"/>
      <c r="T445" s="390"/>
      <c r="U445" s="39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03" t="s">
        <v>596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74"/>
      <c r="AA446" s="374"/>
    </row>
    <row r="447" spans="1:67" ht="14.25" hidden="1" customHeight="1" x14ac:dyDescent="0.25">
      <c r="A447" s="407" t="s">
        <v>61</v>
      </c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96">
        <v>4680115885189</v>
      </c>
      <c r="E448" s="388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8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96">
        <v>4680115885172</v>
      </c>
      <c r="E449" s="388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8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96">
        <v>4680115885110</v>
      </c>
      <c r="E450" s="388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8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0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2"/>
      <c r="O451" s="389" t="s">
        <v>70</v>
      </c>
      <c r="P451" s="390"/>
      <c r="Q451" s="390"/>
      <c r="R451" s="390"/>
      <c r="S451" s="390"/>
      <c r="T451" s="390"/>
      <c r="U451" s="39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2"/>
      <c r="O452" s="389" t="s">
        <v>70</v>
      </c>
      <c r="P452" s="390"/>
      <c r="Q452" s="390"/>
      <c r="R452" s="390"/>
      <c r="S452" s="390"/>
      <c r="T452" s="390"/>
      <c r="U452" s="39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03" t="s">
        <v>603</v>
      </c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1"/>
      <c r="P453" s="401"/>
      <c r="Q453" s="401"/>
      <c r="R453" s="401"/>
      <c r="S453" s="401"/>
      <c r="T453" s="401"/>
      <c r="U453" s="401"/>
      <c r="V453" s="401"/>
      <c r="W453" s="401"/>
      <c r="X453" s="401"/>
      <c r="Y453" s="401"/>
      <c r="Z453" s="374"/>
      <c r="AA453" s="374"/>
    </row>
    <row r="454" spans="1:67" ht="14.25" hidden="1" customHeight="1" x14ac:dyDescent="0.25">
      <c r="A454" s="407" t="s">
        <v>61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96">
        <v>4680115885103</v>
      </c>
      <c r="E455" s="388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8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0"/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02"/>
      <c r="O456" s="389" t="s">
        <v>70</v>
      </c>
      <c r="P456" s="390"/>
      <c r="Q456" s="390"/>
      <c r="R456" s="390"/>
      <c r="S456" s="390"/>
      <c r="T456" s="390"/>
      <c r="U456" s="39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02"/>
      <c r="O457" s="389" t="s">
        <v>70</v>
      </c>
      <c r="P457" s="390"/>
      <c r="Q457" s="390"/>
      <c r="R457" s="390"/>
      <c r="S457" s="390"/>
      <c r="T457" s="390"/>
      <c r="U457" s="39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81" t="s">
        <v>607</v>
      </c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2"/>
      <c r="P458" s="582"/>
      <c r="Q458" s="582"/>
      <c r="R458" s="582"/>
      <c r="S458" s="582"/>
      <c r="T458" s="582"/>
      <c r="U458" s="582"/>
      <c r="V458" s="582"/>
      <c r="W458" s="582"/>
      <c r="X458" s="582"/>
      <c r="Y458" s="582"/>
      <c r="Z458" s="48"/>
      <c r="AA458" s="48"/>
    </row>
    <row r="459" spans="1:67" ht="16.5" hidden="1" customHeight="1" x14ac:dyDescent="0.25">
      <c r="A459" s="403" t="s">
        <v>607</v>
      </c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1"/>
      <c r="P459" s="401"/>
      <c r="Q459" s="401"/>
      <c r="R459" s="401"/>
      <c r="S459" s="401"/>
      <c r="T459" s="401"/>
      <c r="U459" s="401"/>
      <c r="V459" s="401"/>
      <c r="W459" s="401"/>
      <c r="X459" s="401"/>
      <c r="Y459" s="401"/>
      <c r="Z459" s="374"/>
      <c r="AA459" s="374"/>
    </row>
    <row r="460" spans="1:67" ht="14.25" hidden="1" customHeight="1" x14ac:dyDescent="0.25">
      <c r="A460" s="407" t="s">
        <v>108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96">
        <v>4607091389067</v>
      </c>
      <c r="E461" s="388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8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96">
        <v>4680115885226</v>
      </c>
      <c r="E462" s="388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8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96">
        <v>4607091383522</v>
      </c>
      <c r="E463" s="388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8"/>
      <c r="T463" s="34"/>
      <c r="U463" s="34"/>
      <c r="V463" s="35" t="s">
        <v>66</v>
      </c>
      <c r="W463" s="380">
        <v>1500</v>
      </c>
      <c r="X463" s="381">
        <f t="shared" si="87"/>
        <v>1504.8000000000002</v>
      </c>
      <c r="Y463" s="36">
        <f t="shared" si="88"/>
        <v>3.4085999999999999</v>
      </c>
      <c r="Z463" s="56"/>
      <c r="AA463" s="57"/>
      <c r="AE463" s="64"/>
      <c r="BB463" s="320" t="s">
        <v>1</v>
      </c>
      <c r="BL463" s="64">
        <f t="shared" si="89"/>
        <v>1602.2727272727273</v>
      </c>
      <c r="BM463" s="64">
        <f t="shared" si="90"/>
        <v>1607.3999999999999</v>
      </c>
      <c r="BN463" s="64">
        <f t="shared" si="91"/>
        <v>2.7316433566433567</v>
      </c>
      <c r="BO463" s="64">
        <f t="shared" si="92"/>
        <v>2.7403846153846154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96">
        <v>4607091384437</v>
      </c>
      <c r="E464" s="388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8"/>
      <c r="T464" s="34"/>
      <c r="U464" s="34"/>
      <c r="V464" s="35" t="s">
        <v>66</v>
      </c>
      <c r="W464" s="380">
        <v>200</v>
      </c>
      <c r="X464" s="381">
        <f t="shared" si="87"/>
        <v>200.64000000000001</v>
      </c>
      <c r="Y464" s="36">
        <f t="shared" si="88"/>
        <v>0.45448</v>
      </c>
      <c r="Z464" s="56"/>
      <c r="AA464" s="57"/>
      <c r="AE464" s="64"/>
      <c r="BB464" s="321" t="s">
        <v>1</v>
      </c>
      <c r="BL464" s="64">
        <f t="shared" si="89"/>
        <v>213.63636363636363</v>
      </c>
      <c r="BM464" s="64">
        <f t="shared" si="90"/>
        <v>214.32</v>
      </c>
      <c r="BN464" s="64">
        <f t="shared" si="91"/>
        <v>0.36421911421911418</v>
      </c>
      <c r="BO464" s="64">
        <f t="shared" si="92"/>
        <v>0.36538461538461542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96">
        <v>4680115884502</v>
      </c>
      <c r="E465" s="388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8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96">
        <v>4607091389104</v>
      </c>
      <c r="E466" s="388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8"/>
      <c r="T466" s="34"/>
      <c r="U466" s="34"/>
      <c r="V466" s="35" t="s">
        <v>66</v>
      </c>
      <c r="W466" s="380">
        <v>1500</v>
      </c>
      <c r="X466" s="381">
        <f t="shared" si="87"/>
        <v>1504.8000000000002</v>
      </c>
      <c r="Y466" s="36">
        <f t="shared" si="88"/>
        <v>3.4085999999999999</v>
      </c>
      <c r="Z466" s="56"/>
      <c r="AA466" s="57"/>
      <c r="AE466" s="64"/>
      <c r="BB466" s="323" t="s">
        <v>1</v>
      </c>
      <c r="BL466" s="64">
        <f t="shared" si="89"/>
        <v>1602.2727272727273</v>
      </c>
      <c r="BM466" s="64">
        <f t="shared" si="90"/>
        <v>1607.3999999999999</v>
      </c>
      <c r="BN466" s="64">
        <f t="shared" si="91"/>
        <v>2.7316433566433567</v>
      </c>
      <c r="BO466" s="64">
        <f t="shared" si="92"/>
        <v>2.7403846153846154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96">
        <v>4680115884519</v>
      </c>
      <c r="E467" s="388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8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96">
        <v>4680115880603</v>
      </c>
      <c r="E468" s="388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8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96">
        <v>4607091389999</v>
      </c>
      <c r="E469" s="388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8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96">
        <v>4680115882782</v>
      </c>
      <c r="E470" s="388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8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96">
        <v>4607091389098</v>
      </c>
      <c r="E471" s="388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8"/>
      <c r="T471" s="34"/>
      <c r="U471" s="34"/>
      <c r="V471" s="35" t="s">
        <v>66</v>
      </c>
      <c r="W471" s="380">
        <v>200</v>
      </c>
      <c r="X471" s="381">
        <f t="shared" si="87"/>
        <v>201.6</v>
      </c>
      <c r="Y471" s="36">
        <f>IFERROR(IF(X471=0,"",ROUNDUP(X471/H471,0)*0.00753),"")</f>
        <v>0.63251999999999997</v>
      </c>
      <c r="Z471" s="56"/>
      <c r="AA471" s="57"/>
      <c r="AE471" s="64"/>
      <c r="BB471" s="328" t="s">
        <v>1</v>
      </c>
      <c r="BL471" s="64">
        <f t="shared" si="89"/>
        <v>216.66666666666669</v>
      </c>
      <c r="BM471" s="64">
        <f t="shared" si="90"/>
        <v>218.4</v>
      </c>
      <c r="BN471" s="64">
        <f t="shared" si="91"/>
        <v>0.53418803418803418</v>
      </c>
      <c r="BO471" s="64">
        <f t="shared" si="92"/>
        <v>0.53846153846153844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96">
        <v>4607091389982</v>
      </c>
      <c r="E472" s="388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8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0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2"/>
      <c r="O473" s="389" t="s">
        <v>70</v>
      </c>
      <c r="P473" s="390"/>
      <c r="Q473" s="390"/>
      <c r="R473" s="390"/>
      <c r="S473" s="390"/>
      <c r="T473" s="390"/>
      <c r="U473" s="39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689.39393939393938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692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7.9041999999999994</v>
      </c>
      <c r="Z473" s="383"/>
      <c r="AA473" s="383"/>
    </row>
    <row r="474" spans="1:67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2"/>
      <c r="O474" s="389" t="s">
        <v>70</v>
      </c>
      <c r="P474" s="390"/>
      <c r="Q474" s="390"/>
      <c r="R474" s="390"/>
      <c r="S474" s="390"/>
      <c r="T474" s="390"/>
      <c r="U474" s="391"/>
      <c r="V474" s="37" t="s">
        <v>66</v>
      </c>
      <c r="W474" s="382">
        <f>IFERROR(SUM(W461:W472),"0")</f>
        <v>3400</v>
      </c>
      <c r="X474" s="382">
        <f>IFERROR(SUM(X461:X472),"0")</f>
        <v>3411.8400000000006</v>
      </c>
      <c r="Y474" s="37"/>
      <c r="Z474" s="383"/>
      <c r="AA474" s="383"/>
    </row>
    <row r="475" spans="1:67" ht="14.25" hidden="1" customHeight="1" x14ac:dyDescent="0.25">
      <c r="A475" s="407" t="s">
        <v>100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40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96">
        <v>4607091388930</v>
      </c>
      <c r="E476" s="388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8"/>
      <c r="T476" s="34"/>
      <c r="U476" s="34"/>
      <c r="V476" s="35" t="s">
        <v>66</v>
      </c>
      <c r="W476" s="380">
        <v>1000</v>
      </c>
      <c r="X476" s="381">
        <f>IFERROR(IF(W476="",0,CEILING((W476/$H476),1)*$H476),"")</f>
        <v>1003.2</v>
      </c>
      <c r="Y476" s="36">
        <f>IFERROR(IF(X476=0,"",ROUNDUP(X476/H476,0)*0.01196),"")</f>
        <v>2.2724000000000002</v>
      </c>
      <c r="Z476" s="56"/>
      <c r="AA476" s="57"/>
      <c r="AE476" s="64"/>
      <c r="BB476" s="330" t="s">
        <v>1</v>
      </c>
      <c r="BL476" s="64">
        <f>IFERROR(W476*I476/H476,"0")</f>
        <v>1068.1818181818182</v>
      </c>
      <c r="BM476" s="64">
        <f>IFERROR(X476*I476/H476,"0")</f>
        <v>1071.5999999999999</v>
      </c>
      <c r="BN476" s="64">
        <f>IFERROR(1/J476*(W476/H476),"0")</f>
        <v>1.821095571095571</v>
      </c>
      <c r="BO476" s="64">
        <f>IFERROR(1/J476*(X476/H476),"0")</f>
        <v>1.8269230769230771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96">
        <v>4680115880054</v>
      </c>
      <c r="E477" s="388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8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0"/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2"/>
      <c r="O478" s="389" t="s">
        <v>70</v>
      </c>
      <c r="P478" s="390"/>
      <c r="Q478" s="390"/>
      <c r="R478" s="390"/>
      <c r="S478" s="390"/>
      <c r="T478" s="390"/>
      <c r="U478" s="391"/>
      <c r="V478" s="37" t="s">
        <v>71</v>
      </c>
      <c r="W478" s="382">
        <f>IFERROR(W476/H476,"0")+IFERROR(W477/H477,"0")</f>
        <v>189.39393939393938</v>
      </c>
      <c r="X478" s="382">
        <f>IFERROR(X476/H476,"0")+IFERROR(X477/H477,"0")</f>
        <v>190</v>
      </c>
      <c r="Y478" s="382">
        <f>IFERROR(IF(Y476="",0,Y476),"0")+IFERROR(IF(Y477="",0,Y477),"0")</f>
        <v>2.2724000000000002</v>
      </c>
      <c r="Z478" s="383"/>
      <c r="AA478" s="383"/>
    </row>
    <row r="479" spans="1:67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2"/>
      <c r="O479" s="389" t="s">
        <v>70</v>
      </c>
      <c r="P479" s="390"/>
      <c r="Q479" s="390"/>
      <c r="R479" s="390"/>
      <c r="S479" s="390"/>
      <c r="T479" s="390"/>
      <c r="U479" s="391"/>
      <c r="V479" s="37" t="s">
        <v>66</v>
      </c>
      <c r="W479" s="382">
        <f>IFERROR(SUM(W476:W477),"0")</f>
        <v>1000</v>
      </c>
      <c r="X479" s="382">
        <f>IFERROR(SUM(X476:X477),"0")</f>
        <v>1003.2</v>
      </c>
      <c r="Y479" s="37"/>
      <c r="Z479" s="383"/>
      <c r="AA479" s="383"/>
    </row>
    <row r="480" spans="1:67" ht="14.25" hidden="1" customHeight="1" x14ac:dyDescent="0.25">
      <c r="A480" s="407" t="s">
        <v>61</v>
      </c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1"/>
      <c r="P480" s="401"/>
      <c r="Q480" s="401"/>
      <c r="R480" s="401"/>
      <c r="S480" s="401"/>
      <c r="T480" s="401"/>
      <c r="U480" s="401"/>
      <c r="V480" s="401"/>
      <c r="W480" s="401"/>
      <c r="X480" s="401"/>
      <c r="Y480" s="40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96">
        <v>4680115883116</v>
      </c>
      <c r="E481" s="388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8"/>
      <c r="T481" s="34"/>
      <c r="U481" s="34"/>
      <c r="V481" s="35" t="s">
        <v>66</v>
      </c>
      <c r="W481" s="380">
        <v>500</v>
      </c>
      <c r="X481" s="381">
        <f t="shared" ref="X481:X486" si="93">IFERROR(IF(W481="",0,CEILING((W481/$H481),1)*$H481),"")</f>
        <v>501.6</v>
      </c>
      <c r="Y481" s="36">
        <f>IFERROR(IF(X481=0,"",ROUNDUP(X481/H481,0)*0.01196),"")</f>
        <v>1.1362000000000001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534.09090909090912</v>
      </c>
      <c r="BM481" s="64">
        <f t="shared" ref="BM481:BM486" si="95">IFERROR(X481*I481/H481,"0")</f>
        <v>535.79999999999995</v>
      </c>
      <c r="BN481" s="64">
        <f t="shared" ref="BN481:BN486" si="96">IFERROR(1/J481*(W481/H481),"0")</f>
        <v>0.91054778554778548</v>
      </c>
      <c r="BO481" s="64">
        <f t="shared" ref="BO481:BO486" si="97">IFERROR(1/J481*(X481/H481),"0")</f>
        <v>0.91346153846153855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96">
        <v>4680115883093</v>
      </c>
      <c r="E482" s="388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8"/>
      <c r="T482" s="34"/>
      <c r="U482" s="34"/>
      <c r="V482" s="35" t="s">
        <v>66</v>
      </c>
      <c r="W482" s="380">
        <v>500</v>
      </c>
      <c r="X482" s="381">
        <f t="shared" si="93"/>
        <v>501.6</v>
      </c>
      <c r="Y482" s="36">
        <f>IFERROR(IF(X482=0,"",ROUNDUP(X482/H482,0)*0.01196),"")</f>
        <v>1.1362000000000001</v>
      </c>
      <c r="Z482" s="56"/>
      <c r="AA482" s="57"/>
      <c r="AE482" s="64"/>
      <c r="BB482" s="333" t="s">
        <v>1</v>
      </c>
      <c r="BL482" s="64">
        <f t="shared" si="94"/>
        <v>534.09090909090912</v>
      </c>
      <c r="BM482" s="64">
        <f t="shared" si="95"/>
        <v>535.79999999999995</v>
      </c>
      <c r="BN482" s="64">
        <f t="shared" si="96"/>
        <v>0.91054778554778548</v>
      </c>
      <c r="BO482" s="64">
        <f t="shared" si="97"/>
        <v>0.91346153846153855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96">
        <v>4680115883109</v>
      </c>
      <c r="E483" s="388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8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96">
        <v>4680115882072</v>
      </c>
      <c r="E484" s="388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8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96">
        <v>4680115882102</v>
      </c>
      <c r="E485" s="388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8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96">
        <v>4680115882096</v>
      </c>
      <c r="E486" s="388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8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2"/>
      <c r="O487" s="389" t="s">
        <v>70</v>
      </c>
      <c r="P487" s="390"/>
      <c r="Q487" s="390"/>
      <c r="R487" s="390"/>
      <c r="S487" s="390"/>
      <c r="T487" s="390"/>
      <c r="U487" s="391"/>
      <c r="V487" s="37" t="s">
        <v>71</v>
      </c>
      <c r="W487" s="382">
        <f>IFERROR(W481/H481,"0")+IFERROR(W482/H482,"0")+IFERROR(W483/H483,"0")+IFERROR(W484/H484,"0")+IFERROR(W485/H485,"0")+IFERROR(W486/H486,"0")</f>
        <v>189.39393939393938</v>
      </c>
      <c r="X487" s="382">
        <f>IFERROR(X481/H481,"0")+IFERROR(X482/H482,"0")+IFERROR(X483/H483,"0")+IFERROR(X484/H484,"0")+IFERROR(X485/H485,"0")+IFERROR(X486/H486,"0")</f>
        <v>190</v>
      </c>
      <c r="Y487" s="382">
        <f>IFERROR(IF(Y481="",0,Y481),"0")+IFERROR(IF(Y482="",0,Y482),"0")+IFERROR(IF(Y483="",0,Y483),"0")+IFERROR(IF(Y484="",0,Y484),"0")+IFERROR(IF(Y485="",0,Y485),"0")+IFERROR(IF(Y486="",0,Y486),"0")</f>
        <v>2.2724000000000002</v>
      </c>
      <c r="Z487" s="383"/>
      <c r="AA487" s="383"/>
    </row>
    <row r="488" spans="1:67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2"/>
      <c r="O488" s="389" t="s">
        <v>70</v>
      </c>
      <c r="P488" s="390"/>
      <c r="Q488" s="390"/>
      <c r="R488" s="390"/>
      <c r="S488" s="390"/>
      <c r="T488" s="390"/>
      <c r="U488" s="391"/>
      <c r="V488" s="37" t="s">
        <v>66</v>
      </c>
      <c r="W488" s="382">
        <f>IFERROR(SUM(W481:W486),"0")</f>
        <v>1000</v>
      </c>
      <c r="X488" s="382">
        <f>IFERROR(SUM(X481:X486),"0")</f>
        <v>1003.2</v>
      </c>
      <c r="Y488" s="37"/>
      <c r="Z488" s="383"/>
      <c r="AA488" s="383"/>
    </row>
    <row r="489" spans="1:67" ht="14.25" hidden="1" customHeight="1" x14ac:dyDescent="0.25">
      <c r="A489" s="407" t="s">
        <v>72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96">
        <v>4607091383409</v>
      </c>
      <c r="E490" s="388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8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96">
        <v>4607091383416</v>
      </c>
      <c r="E491" s="388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8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96">
        <v>4680115883536</v>
      </c>
      <c r="E492" s="388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8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00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2"/>
      <c r="O493" s="389" t="s">
        <v>70</v>
      </c>
      <c r="P493" s="390"/>
      <c r="Q493" s="390"/>
      <c r="R493" s="390"/>
      <c r="S493" s="390"/>
      <c r="T493" s="390"/>
      <c r="U493" s="39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2"/>
      <c r="O494" s="389" t="s">
        <v>70</v>
      </c>
      <c r="P494" s="390"/>
      <c r="Q494" s="390"/>
      <c r="R494" s="390"/>
      <c r="S494" s="390"/>
      <c r="T494" s="390"/>
      <c r="U494" s="39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7" t="s">
        <v>206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96">
        <v>4680115885035</v>
      </c>
      <c r="E496" s="388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8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00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2"/>
      <c r="O497" s="389" t="s">
        <v>70</v>
      </c>
      <c r="P497" s="390"/>
      <c r="Q497" s="390"/>
      <c r="R497" s="390"/>
      <c r="S497" s="390"/>
      <c r="T497" s="390"/>
      <c r="U497" s="39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2"/>
      <c r="O498" s="389" t="s">
        <v>70</v>
      </c>
      <c r="P498" s="390"/>
      <c r="Q498" s="390"/>
      <c r="R498" s="390"/>
      <c r="S498" s="390"/>
      <c r="T498" s="390"/>
      <c r="U498" s="39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81" t="s">
        <v>656</v>
      </c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2"/>
      <c r="P499" s="582"/>
      <c r="Q499" s="582"/>
      <c r="R499" s="582"/>
      <c r="S499" s="582"/>
      <c r="T499" s="582"/>
      <c r="U499" s="582"/>
      <c r="V499" s="582"/>
      <c r="W499" s="582"/>
      <c r="X499" s="582"/>
      <c r="Y499" s="582"/>
      <c r="Z499" s="48"/>
      <c r="AA499" s="48"/>
    </row>
    <row r="500" spans="1:67" ht="16.5" hidden="1" customHeight="1" x14ac:dyDescent="0.25">
      <c r="A500" s="403" t="s">
        <v>657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374"/>
      <c r="AA500" s="374"/>
    </row>
    <row r="501" spans="1:67" ht="14.25" hidden="1" customHeight="1" x14ac:dyDescent="0.25">
      <c r="A501" s="407" t="s">
        <v>108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96">
        <v>4640242181189</v>
      </c>
      <c r="E502" s="388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72" t="s">
        <v>660</v>
      </c>
      <c r="P502" s="387"/>
      <c r="Q502" s="387"/>
      <c r="R502" s="387"/>
      <c r="S502" s="388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96">
        <v>4640242181172</v>
      </c>
      <c r="E503" s="388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32" t="s">
        <v>663</v>
      </c>
      <c r="P503" s="387"/>
      <c r="Q503" s="387"/>
      <c r="R503" s="387"/>
      <c r="S503" s="388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96">
        <v>4640242181011</v>
      </c>
      <c r="E504" s="388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521" t="s">
        <v>666</v>
      </c>
      <c r="P504" s="387"/>
      <c r="Q504" s="387"/>
      <c r="R504" s="387"/>
      <c r="S504" s="388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96">
        <v>4640242180045</v>
      </c>
      <c r="E505" s="388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61" t="s">
        <v>669</v>
      </c>
      <c r="P505" s="387"/>
      <c r="Q505" s="387"/>
      <c r="R505" s="387"/>
      <c r="S505" s="388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96">
        <v>4640242180441</v>
      </c>
      <c r="E506" s="388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35" t="s">
        <v>672</v>
      </c>
      <c r="P506" s="387"/>
      <c r="Q506" s="387"/>
      <c r="R506" s="387"/>
      <c r="S506" s="388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96">
        <v>4640242180601</v>
      </c>
      <c r="E507" s="388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45" t="s">
        <v>675</v>
      </c>
      <c r="P507" s="387"/>
      <c r="Q507" s="387"/>
      <c r="R507" s="387"/>
      <c r="S507" s="388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96">
        <v>4640242180564</v>
      </c>
      <c r="E508" s="388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48" t="s">
        <v>678</v>
      </c>
      <c r="P508" s="387"/>
      <c r="Q508" s="387"/>
      <c r="R508" s="387"/>
      <c r="S508" s="388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96">
        <v>4640242180922</v>
      </c>
      <c r="E509" s="388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6" t="s">
        <v>681</v>
      </c>
      <c r="P509" s="387"/>
      <c r="Q509" s="387"/>
      <c r="R509" s="387"/>
      <c r="S509" s="388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96">
        <v>4640242180038</v>
      </c>
      <c r="E510" s="388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31" t="s">
        <v>684</v>
      </c>
      <c r="P510" s="387"/>
      <c r="Q510" s="387"/>
      <c r="R510" s="387"/>
      <c r="S510" s="388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00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2"/>
      <c r="O511" s="389" t="s">
        <v>70</v>
      </c>
      <c r="P511" s="390"/>
      <c r="Q511" s="390"/>
      <c r="R511" s="390"/>
      <c r="S511" s="390"/>
      <c r="T511" s="390"/>
      <c r="U511" s="39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1"/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2"/>
      <c r="O512" s="389" t="s">
        <v>70</v>
      </c>
      <c r="P512" s="390"/>
      <c r="Q512" s="390"/>
      <c r="R512" s="390"/>
      <c r="S512" s="390"/>
      <c r="T512" s="390"/>
      <c r="U512" s="39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407" t="s">
        <v>100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96">
        <v>4640242181363</v>
      </c>
      <c r="E514" s="388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85" t="s">
        <v>687</v>
      </c>
      <c r="P514" s="387"/>
      <c r="Q514" s="387"/>
      <c r="R514" s="387"/>
      <c r="S514" s="388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96">
        <v>4640242180526</v>
      </c>
      <c r="E515" s="388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08" t="s">
        <v>690</v>
      </c>
      <c r="P515" s="387"/>
      <c r="Q515" s="387"/>
      <c r="R515" s="387"/>
      <c r="S515" s="388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96">
        <v>4640242180519</v>
      </c>
      <c r="E516" s="388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94" t="s">
        <v>693</v>
      </c>
      <c r="P516" s="387"/>
      <c r="Q516" s="387"/>
      <c r="R516" s="387"/>
      <c r="S516" s="388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96">
        <v>4640242180090</v>
      </c>
      <c r="E517" s="388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7"/>
      <c r="Q517" s="387"/>
      <c r="R517" s="387"/>
      <c r="S517" s="388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96">
        <v>4640242180090</v>
      </c>
      <c r="E518" s="388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39" t="s">
        <v>699</v>
      </c>
      <c r="P518" s="387"/>
      <c r="Q518" s="387"/>
      <c r="R518" s="387"/>
      <c r="S518" s="388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2"/>
      <c r="O519" s="389" t="s">
        <v>70</v>
      </c>
      <c r="P519" s="390"/>
      <c r="Q519" s="390"/>
      <c r="R519" s="390"/>
      <c r="S519" s="390"/>
      <c r="T519" s="390"/>
      <c r="U519" s="39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2"/>
      <c r="O520" s="389" t="s">
        <v>70</v>
      </c>
      <c r="P520" s="390"/>
      <c r="Q520" s="390"/>
      <c r="R520" s="390"/>
      <c r="S520" s="390"/>
      <c r="T520" s="390"/>
      <c r="U520" s="39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7" t="s">
        <v>61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96">
        <v>4640242180816</v>
      </c>
      <c r="E522" s="388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93" t="s">
        <v>702</v>
      </c>
      <c r="P522" s="387"/>
      <c r="Q522" s="387"/>
      <c r="R522" s="387"/>
      <c r="S522" s="388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96">
        <v>4680115880856</v>
      </c>
      <c r="E523" s="388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8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96">
        <v>4640242180595</v>
      </c>
      <c r="E524" s="388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95" t="s">
        <v>707</v>
      </c>
      <c r="P524" s="387"/>
      <c r="Q524" s="387"/>
      <c r="R524" s="387"/>
      <c r="S524" s="388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96">
        <v>4640242180076</v>
      </c>
      <c r="E525" s="388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6" t="s">
        <v>710</v>
      </c>
      <c r="P525" s="387"/>
      <c r="Q525" s="387"/>
      <c r="R525" s="387"/>
      <c r="S525" s="388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96">
        <v>4640242180908</v>
      </c>
      <c r="E526" s="388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7"/>
      <c r="Q526" s="387"/>
      <c r="R526" s="387"/>
      <c r="S526" s="388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96">
        <v>4640242180489</v>
      </c>
      <c r="E527" s="388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14" t="s">
        <v>716</v>
      </c>
      <c r="P527" s="387"/>
      <c r="Q527" s="387"/>
      <c r="R527" s="387"/>
      <c r="S527" s="388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00"/>
      <c r="B528" s="401"/>
      <c r="C528" s="401"/>
      <c r="D528" s="401"/>
      <c r="E528" s="401"/>
      <c r="F528" s="401"/>
      <c r="G528" s="401"/>
      <c r="H528" s="401"/>
      <c r="I528" s="401"/>
      <c r="J528" s="401"/>
      <c r="K528" s="401"/>
      <c r="L528" s="401"/>
      <c r="M528" s="401"/>
      <c r="N528" s="402"/>
      <c r="O528" s="389" t="s">
        <v>70</v>
      </c>
      <c r="P528" s="390"/>
      <c r="Q528" s="390"/>
      <c r="R528" s="390"/>
      <c r="S528" s="390"/>
      <c r="T528" s="390"/>
      <c r="U528" s="39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2"/>
      <c r="O529" s="389" t="s">
        <v>70</v>
      </c>
      <c r="P529" s="390"/>
      <c r="Q529" s="390"/>
      <c r="R529" s="390"/>
      <c r="S529" s="390"/>
      <c r="T529" s="390"/>
      <c r="U529" s="39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407" t="s">
        <v>72</v>
      </c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96">
        <v>4640242180533</v>
      </c>
      <c r="E531" s="388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05" t="s">
        <v>719</v>
      </c>
      <c r="P531" s="387"/>
      <c r="Q531" s="387"/>
      <c r="R531" s="387"/>
      <c r="S531" s="388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96">
        <v>4640242180106</v>
      </c>
      <c r="E532" s="388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04" t="s">
        <v>722</v>
      </c>
      <c r="P532" s="387"/>
      <c r="Q532" s="387"/>
      <c r="R532" s="387"/>
      <c r="S532" s="388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96">
        <v>4640242180540</v>
      </c>
      <c r="E533" s="388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7" t="s">
        <v>725</v>
      </c>
      <c r="P533" s="387"/>
      <c r="Q533" s="387"/>
      <c r="R533" s="387"/>
      <c r="S533" s="388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96">
        <v>4640242181233</v>
      </c>
      <c r="E534" s="388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50" t="s">
        <v>728</v>
      </c>
      <c r="P534" s="387"/>
      <c r="Q534" s="387"/>
      <c r="R534" s="387"/>
      <c r="S534" s="388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96">
        <v>4640242181226</v>
      </c>
      <c r="E535" s="388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98" t="s">
        <v>731</v>
      </c>
      <c r="P535" s="387"/>
      <c r="Q535" s="387"/>
      <c r="R535" s="387"/>
      <c r="S535" s="388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0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2"/>
      <c r="O536" s="389" t="s">
        <v>70</v>
      </c>
      <c r="P536" s="390"/>
      <c r="Q536" s="390"/>
      <c r="R536" s="390"/>
      <c r="S536" s="390"/>
      <c r="T536" s="390"/>
      <c r="U536" s="391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02"/>
      <c r="O537" s="389" t="s">
        <v>70</v>
      </c>
      <c r="P537" s="390"/>
      <c r="Q537" s="390"/>
      <c r="R537" s="390"/>
      <c r="S537" s="390"/>
      <c r="T537" s="390"/>
      <c r="U537" s="391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hidden="1" customHeight="1" x14ac:dyDescent="0.25">
      <c r="A538" s="407" t="s">
        <v>206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96">
        <v>4640242180120</v>
      </c>
      <c r="E539" s="388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1" t="s">
        <v>734</v>
      </c>
      <c r="P539" s="387"/>
      <c r="Q539" s="387"/>
      <c r="R539" s="387"/>
      <c r="S539" s="388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96">
        <v>4640242180120</v>
      </c>
      <c r="E540" s="388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31" t="s">
        <v>736</v>
      </c>
      <c r="P540" s="387"/>
      <c r="Q540" s="387"/>
      <c r="R540" s="387"/>
      <c r="S540" s="388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96">
        <v>4640242180137</v>
      </c>
      <c r="E541" s="388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2" t="s">
        <v>739</v>
      </c>
      <c r="P541" s="387"/>
      <c r="Q541" s="387"/>
      <c r="R541" s="387"/>
      <c r="S541" s="388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96">
        <v>4640242180137</v>
      </c>
      <c r="E542" s="388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7"/>
      <c r="Q542" s="387"/>
      <c r="R542" s="387"/>
      <c r="S542" s="388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00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2"/>
      <c r="O543" s="389" t="s">
        <v>70</v>
      </c>
      <c r="P543" s="390"/>
      <c r="Q543" s="390"/>
      <c r="R543" s="390"/>
      <c r="S543" s="390"/>
      <c r="T543" s="390"/>
      <c r="U543" s="39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1"/>
      <c r="B544" s="401"/>
      <c r="C544" s="401"/>
      <c r="D544" s="401"/>
      <c r="E544" s="401"/>
      <c r="F544" s="401"/>
      <c r="G544" s="401"/>
      <c r="H544" s="401"/>
      <c r="I544" s="401"/>
      <c r="J544" s="401"/>
      <c r="K544" s="401"/>
      <c r="L544" s="401"/>
      <c r="M544" s="401"/>
      <c r="N544" s="402"/>
      <c r="O544" s="389" t="s">
        <v>70</v>
      </c>
      <c r="P544" s="390"/>
      <c r="Q544" s="390"/>
      <c r="R544" s="390"/>
      <c r="S544" s="390"/>
      <c r="T544" s="390"/>
      <c r="U544" s="39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55"/>
      <c r="B545" s="401"/>
      <c r="C545" s="401"/>
      <c r="D545" s="401"/>
      <c r="E545" s="401"/>
      <c r="F545" s="401"/>
      <c r="G545" s="401"/>
      <c r="H545" s="401"/>
      <c r="I545" s="401"/>
      <c r="J545" s="401"/>
      <c r="K545" s="401"/>
      <c r="L545" s="401"/>
      <c r="M545" s="401"/>
      <c r="N545" s="456"/>
      <c r="O545" s="408" t="s">
        <v>742</v>
      </c>
      <c r="P545" s="409"/>
      <c r="Q545" s="409"/>
      <c r="R545" s="409"/>
      <c r="S545" s="409"/>
      <c r="T545" s="409"/>
      <c r="U545" s="410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15700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15841.400000000001</v>
      </c>
      <c r="Y545" s="37"/>
      <c r="Z545" s="383"/>
      <c r="AA545" s="383"/>
    </row>
    <row r="546" spans="1:30" x14ac:dyDescent="0.2">
      <c r="A546" s="401"/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56"/>
      <c r="O546" s="408" t="s">
        <v>743</v>
      </c>
      <c r="P546" s="409"/>
      <c r="Q546" s="409"/>
      <c r="R546" s="409"/>
      <c r="S546" s="409"/>
      <c r="T546" s="409"/>
      <c r="U546" s="410"/>
      <c r="V546" s="37" t="s">
        <v>66</v>
      </c>
      <c r="W546" s="382">
        <f>IFERROR(SUM(BL22:BL542),"0")</f>
        <v>16777.794753623271</v>
      </c>
      <c r="X546" s="382">
        <f>IFERROR(SUM(BM22:BM542),"0")</f>
        <v>16927.343999999997</v>
      </c>
      <c r="Y546" s="37"/>
      <c r="Z546" s="383"/>
      <c r="AA546" s="383"/>
    </row>
    <row r="547" spans="1:30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56"/>
      <c r="O547" s="408" t="s">
        <v>744</v>
      </c>
      <c r="P547" s="409"/>
      <c r="Q547" s="409"/>
      <c r="R547" s="409"/>
      <c r="S547" s="409"/>
      <c r="T547" s="409"/>
      <c r="U547" s="410"/>
      <c r="V547" s="37" t="s">
        <v>745</v>
      </c>
      <c r="W547" s="38">
        <f>ROUNDUP(SUM(BN22:BN542),0)</f>
        <v>32</v>
      </c>
      <c r="X547" s="38">
        <f>ROUNDUP(SUM(BO22:BO542),0)</f>
        <v>32</v>
      </c>
      <c r="Y547" s="37"/>
      <c r="Z547" s="383"/>
      <c r="AA547" s="383"/>
    </row>
    <row r="548" spans="1:30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56"/>
      <c r="O548" s="408" t="s">
        <v>746</v>
      </c>
      <c r="P548" s="409"/>
      <c r="Q548" s="409"/>
      <c r="R548" s="409"/>
      <c r="S548" s="409"/>
      <c r="T548" s="409"/>
      <c r="U548" s="410"/>
      <c r="V548" s="37" t="s">
        <v>66</v>
      </c>
      <c r="W548" s="382">
        <f>GrossWeightTotal+PalletQtyTotal*25</f>
        <v>17577.794753623271</v>
      </c>
      <c r="X548" s="382">
        <f>GrossWeightTotalR+PalletQtyTotalR*25</f>
        <v>17727.343999999997</v>
      </c>
      <c r="Y548" s="37"/>
      <c r="Z548" s="383"/>
      <c r="AA548" s="383"/>
    </row>
    <row r="549" spans="1:30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56"/>
      <c r="O549" s="408" t="s">
        <v>747</v>
      </c>
      <c r="P549" s="409"/>
      <c r="Q549" s="409"/>
      <c r="R549" s="409"/>
      <c r="S549" s="409"/>
      <c r="T549" s="409"/>
      <c r="U549" s="410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2908.4838463204082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2930</v>
      </c>
      <c r="Y549" s="37"/>
      <c r="Z549" s="383"/>
      <c r="AA549" s="383"/>
    </row>
    <row r="550" spans="1:30" ht="14.25" hidden="1" customHeight="1" x14ac:dyDescent="0.2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56"/>
      <c r="O550" s="408" t="s">
        <v>748</v>
      </c>
      <c r="P550" s="409"/>
      <c r="Q550" s="409"/>
      <c r="R550" s="409"/>
      <c r="S550" s="409"/>
      <c r="T550" s="409"/>
      <c r="U550" s="410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38.386829999999996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384" t="s">
        <v>98</v>
      </c>
      <c r="D552" s="459"/>
      <c r="E552" s="459"/>
      <c r="F552" s="460"/>
      <c r="G552" s="384" t="s">
        <v>229</v>
      </c>
      <c r="H552" s="459"/>
      <c r="I552" s="459"/>
      <c r="J552" s="459"/>
      <c r="K552" s="459"/>
      <c r="L552" s="459"/>
      <c r="M552" s="459"/>
      <c r="N552" s="459"/>
      <c r="O552" s="459"/>
      <c r="P552" s="460"/>
      <c r="Q552" s="384" t="s">
        <v>461</v>
      </c>
      <c r="R552" s="460"/>
      <c r="S552" s="384" t="s">
        <v>522</v>
      </c>
      <c r="T552" s="459"/>
      <c r="U552" s="459"/>
      <c r="V552" s="460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411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2"/>
      <c r="L553" s="384" t="s">
        <v>356</v>
      </c>
      <c r="M553" s="372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2"/>
    </row>
    <row r="554" spans="1:30" ht="13.5" customHeight="1" thickBot="1" x14ac:dyDescent="0.25">
      <c r="A554" s="412"/>
      <c r="B554" s="385"/>
      <c r="C554" s="385"/>
      <c r="D554" s="385"/>
      <c r="E554" s="385"/>
      <c r="F554" s="385"/>
      <c r="G554" s="385"/>
      <c r="H554" s="385"/>
      <c r="I554" s="385"/>
      <c r="J554" s="385"/>
      <c r="K554" s="372"/>
      <c r="L554" s="385"/>
      <c r="M554" s="372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556.20000000000005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1829.7</v>
      </c>
      <c r="F555" s="46">
        <f>IFERROR(X134*1,"0")+IFERROR(X135*1,"0")+IFERROR(X136*1,"0")+IFERROR(X137*1,"0")+IFERROR(X138*1,"0")</f>
        <v>1210.5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1933.3</v>
      </c>
      <c r="J555" s="46">
        <f>IFERROR(X214*1,"0")+IFERROR(X215*1,"0")+IFERROR(X216*1,"0")+IFERROR(X217*1,"0")+IFERROR(X218*1,"0")+IFERROR(X219*1,"0")+IFERROR(X223*1,"0")+IFERROR(X224*1,"0")</f>
        <v>50.400000000000006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1006.1999999999999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1006.1999999999999</v>
      </c>
      <c r="O555" s="46">
        <f>IFERROR(X293*1,"0")+IFERROR(X294*1,"0")+IFERROR(X295*1,"0")+IFERROR(X296*1,"0")+IFERROR(X297*1,"0")+IFERROR(X298*1,"0")+IFERROR(X299*1,"0")+IFERROR(X303*1,"0")+IFERROR(X304*1,"0")</f>
        <v>108</v>
      </c>
      <c r="P555" s="46">
        <f>IFERROR(X309*1,"0")+IFERROR(X313*1,"0")+IFERROR(X314*1,"0")+IFERROR(X315*1,"0")+IFERROR(X319*1,"0")+IFERROR(X323*1,"0")</f>
        <v>300.3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1020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1605.76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100.80000000000001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5418.2400000000016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702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00,00"/>
        <filter val="1 200,00"/>
        <filter val="1 400,00"/>
        <filter val="1 500,00"/>
        <filter val="100,00"/>
        <filter val="100,20"/>
        <filter val="11,42"/>
        <filter val="12,35"/>
        <filter val="12,50"/>
        <filter val="128,21"/>
        <filter val="142,86"/>
        <filter val="146,83"/>
        <filter val="15 700,00"/>
        <filter val="16 777,79"/>
        <filter val="17 577,79"/>
        <filter val="189,39"/>
        <filter val="193,12"/>
        <filter val="2 908,48"/>
        <filter val="200,00"/>
        <filter val="23,81"/>
        <filter val="278,85"/>
        <filter val="3 400,00"/>
        <filter val="300,00"/>
        <filter val="32"/>
        <filter val="350,00"/>
        <filter val="388,66"/>
        <filter val="400,00"/>
        <filter val="41,67"/>
        <filter val="50,00"/>
        <filter val="500,00"/>
        <filter val="550,00"/>
        <filter val="600,00"/>
        <filter val="66,67"/>
        <filter val="689,39"/>
        <filter val="700,00"/>
        <filter val="74,07"/>
        <filter val="89,74"/>
        <filter val="9,26"/>
        <filter val="96,30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A235:N236"/>
    <mergeCell ref="D288:E288"/>
    <mergeCell ref="O156:S156"/>
    <mergeCell ref="D136:E136"/>
    <mergeCell ref="D154:E154"/>
    <mergeCell ref="O231:S231"/>
    <mergeCell ref="D242:E242"/>
    <mergeCell ref="D234:E234"/>
    <mergeCell ref="D241:E241"/>
    <mergeCell ref="O67:S67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D539:E539"/>
    <mergeCell ref="A413:N414"/>
    <mergeCell ref="D333:E333"/>
    <mergeCell ref="A478:N479"/>
    <mergeCell ref="D526:E526"/>
    <mergeCell ref="D397:E397"/>
    <mergeCell ref="D503:E503"/>
    <mergeCell ref="O430:S430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O490:S490"/>
    <mergeCell ref="O417:S417"/>
    <mergeCell ref="O527:S527"/>
    <mergeCell ref="O461:S461"/>
    <mergeCell ref="O404:U404"/>
    <mergeCell ref="A459:Y459"/>
    <mergeCell ref="O398:S398"/>
    <mergeCell ref="D434:E434"/>
    <mergeCell ref="O376:U376"/>
    <mergeCell ref="O373:S373"/>
    <mergeCell ref="D461:E461"/>
    <mergeCell ref="D522:E522"/>
    <mergeCell ref="O407:S407"/>
    <mergeCell ref="O504:S504"/>
    <mergeCell ref="O494:U494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D335:E335"/>
    <mergeCell ref="D372:E372"/>
    <mergeCell ref="O277:U277"/>
    <mergeCell ref="D188:E188"/>
    <mergeCell ref="D424:E424"/>
    <mergeCell ref="O252:U252"/>
    <mergeCell ref="D286:E28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2024-05-30T13:01:05Z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