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48B964-AFB3-48E9-9525-76F371F1EB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N532" i="1"/>
  <c r="BL532" i="1"/>
  <c r="X532" i="1"/>
  <c r="BO532" i="1" s="1"/>
  <c r="BN531" i="1"/>
  <c r="BL531" i="1"/>
  <c r="X531" i="1"/>
  <c r="W529" i="1"/>
  <c r="W528" i="1"/>
  <c r="BN527" i="1"/>
  <c r="BL527" i="1"/>
  <c r="X527" i="1"/>
  <c r="BO527" i="1" s="1"/>
  <c r="BO526" i="1"/>
  <c r="BN526" i="1"/>
  <c r="BM526" i="1"/>
  <c r="BL526" i="1"/>
  <c r="Y526" i="1"/>
  <c r="X526" i="1"/>
  <c r="BN525" i="1"/>
  <c r="BL525" i="1"/>
  <c r="X525" i="1"/>
  <c r="BO525" i="1" s="1"/>
  <c r="BN524" i="1"/>
  <c r="BL524" i="1"/>
  <c r="X524" i="1"/>
  <c r="BN523" i="1"/>
  <c r="BL523" i="1"/>
  <c r="X523" i="1"/>
  <c r="W521" i="1"/>
  <c r="W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O515" i="1"/>
  <c r="BN514" i="1"/>
  <c r="BL514" i="1"/>
  <c r="X514" i="1"/>
  <c r="W512" i="1"/>
  <c r="W511" i="1"/>
  <c r="BN510" i="1"/>
  <c r="BL510" i="1"/>
  <c r="X510" i="1"/>
  <c r="BN509" i="1"/>
  <c r="BL509" i="1"/>
  <c r="X509" i="1"/>
  <c r="BO509" i="1" s="1"/>
  <c r="BN508" i="1"/>
  <c r="BL508" i="1"/>
  <c r="X508" i="1"/>
  <c r="BN507" i="1"/>
  <c r="BL507" i="1"/>
  <c r="X507" i="1"/>
  <c r="X511" i="1" s="1"/>
  <c r="W505" i="1"/>
  <c r="W504" i="1"/>
  <c r="BN503" i="1"/>
  <c r="BL503" i="1"/>
  <c r="X503" i="1"/>
  <c r="BN502" i="1"/>
  <c r="BL502" i="1"/>
  <c r="X502" i="1"/>
  <c r="BO502" i="1" s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X488" i="1" s="1"/>
  <c r="O486" i="1"/>
  <c r="BO485" i="1"/>
  <c r="BN485" i="1"/>
  <c r="BM485" i="1"/>
  <c r="BL485" i="1"/>
  <c r="Y485" i="1"/>
  <c r="X485" i="1"/>
  <c r="O485" i="1"/>
  <c r="W483" i="1"/>
  <c r="W482" i="1"/>
  <c r="BN481" i="1"/>
  <c r="BL481" i="1"/>
  <c r="X481" i="1"/>
  <c r="O481" i="1"/>
  <c r="BN480" i="1"/>
  <c r="BL480" i="1"/>
  <c r="Y480" i="1"/>
  <c r="X480" i="1"/>
  <c r="BM480" i="1" s="1"/>
  <c r="O480" i="1"/>
  <c r="BN479" i="1"/>
  <c r="BL479" i="1"/>
  <c r="X479" i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Y476" i="1"/>
  <c r="X476" i="1"/>
  <c r="BM476" i="1" s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BM466" i="1" s="1"/>
  <c r="O466" i="1"/>
  <c r="BN465" i="1"/>
  <c r="BL465" i="1"/>
  <c r="X465" i="1"/>
  <c r="O465" i="1"/>
  <c r="BN464" i="1"/>
  <c r="BL464" i="1"/>
  <c r="X464" i="1"/>
  <c r="O464" i="1"/>
  <c r="BN463" i="1"/>
  <c r="BL463" i="1"/>
  <c r="Y463" i="1"/>
  <c r="X463" i="1"/>
  <c r="BM463" i="1" s="1"/>
  <c r="O463" i="1"/>
  <c r="BN462" i="1"/>
  <c r="BL462" i="1"/>
  <c r="X462" i="1"/>
  <c r="BM462" i="1" s="1"/>
  <c r="O462" i="1"/>
  <c r="BN461" i="1"/>
  <c r="BL461" i="1"/>
  <c r="X461" i="1"/>
  <c r="O461" i="1"/>
  <c r="BN460" i="1"/>
  <c r="BL460" i="1"/>
  <c r="Y460" i="1"/>
  <c r="X460" i="1"/>
  <c r="BM460" i="1" s="1"/>
  <c r="O460" i="1"/>
  <c r="BN459" i="1"/>
  <c r="BL459" i="1"/>
  <c r="X459" i="1"/>
  <c r="O459" i="1"/>
  <c r="BN458" i="1"/>
  <c r="BL458" i="1"/>
  <c r="X458" i="1"/>
  <c r="BM458" i="1" s="1"/>
  <c r="BN457" i="1"/>
  <c r="BL457" i="1"/>
  <c r="X457" i="1"/>
  <c r="O457" i="1"/>
  <c r="BN456" i="1"/>
  <c r="BL456" i="1"/>
  <c r="Y456" i="1"/>
  <c r="X456" i="1"/>
  <c r="O456" i="1"/>
  <c r="W452" i="1"/>
  <c r="W451" i="1"/>
  <c r="BN450" i="1"/>
  <c r="BL450" i="1"/>
  <c r="X450" i="1"/>
  <c r="BM450" i="1" s="1"/>
  <c r="BO449" i="1"/>
  <c r="BN449" i="1"/>
  <c r="BM449" i="1"/>
  <c r="BL449" i="1"/>
  <c r="Y449" i="1"/>
  <c r="X449" i="1"/>
  <c r="BN448" i="1"/>
  <c r="BL448" i="1"/>
  <c r="Y448" i="1"/>
  <c r="X448" i="1"/>
  <c r="W445" i="1"/>
  <c r="W444" i="1"/>
  <c r="BN443" i="1"/>
  <c r="BL443" i="1"/>
  <c r="X443" i="1"/>
  <c r="BM443" i="1" s="1"/>
  <c r="O443" i="1"/>
  <c r="W441" i="1"/>
  <c r="W440" i="1"/>
  <c r="BN439" i="1"/>
  <c r="BL439" i="1"/>
  <c r="X439" i="1"/>
  <c r="BM439" i="1" s="1"/>
  <c r="O439" i="1"/>
  <c r="W437" i="1"/>
  <c r="W436" i="1"/>
  <c r="BN435" i="1"/>
  <c r="BL435" i="1"/>
  <c r="X435" i="1"/>
  <c r="BM435" i="1" s="1"/>
  <c r="O435" i="1"/>
  <c r="BO434" i="1"/>
  <c r="BN434" i="1"/>
  <c r="BM434" i="1"/>
  <c r="BL434" i="1"/>
  <c r="Y434" i="1"/>
  <c r="X434" i="1"/>
  <c r="O434" i="1"/>
  <c r="W432" i="1"/>
  <c r="W431" i="1"/>
  <c r="BN430" i="1"/>
  <c r="BL430" i="1"/>
  <c r="X430" i="1"/>
  <c r="O430" i="1"/>
  <c r="BN429" i="1"/>
  <c r="BL429" i="1"/>
  <c r="Y429" i="1"/>
  <c r="X429" i="1"/>
  <c r="BM429" i="1" s="1"/>
  <c r="O429" i="1"/>
  <c r="BN428" i="1"/>
  <c r="BL428" i="1"/>
  <c r="X428" i="1"/>
  <c r="O428" i="1"/>
  <c r="BN427" i="1"/>
  <c r="BL427" i="1"/>
  <c r="X427" i="1"/>
  <c r="BM427" i="1" s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BM420" i="1" s="1"/>
  <c r="O420" i="1"/>
  <c r="BN419" i="1"/>
  <c r="BL419" i="1"/>
  <c r="X419" i="1"/>
  <c r="BM419" i="1" s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O408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BM402" i="1" s="1"/>
  <c r="O402" i="1"/>
  <c r="W400" i="1"/>
  <c r="W399" i="1"/>
  <c r="BN398" i="1"/>
  <c r="BL398" i="1"/>
  <c r="X398" i="1"/>
  <c r="BM398" i="1" s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N395" i="1"/>
  <c r="BL395" i="1"/>
  <c r="X395" i="1"/>
  <c r="BM395" i="1" s="1"/>
  <c r="O395" i="1"/>
  <c r="BN394" i="1"/>
  <c r="BL394" i="1"/>
  <c r="X394" i="1"/>
  <c r="BM394" i="1" s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BM391" i="1" s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BM382" i="1" s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BO359" i="1" s="1"/>
  <c r="O359" i="1"/>
  <c r="BN358" i="1"/>
  <c r="BL358" i="1"/>
  <c r="X358" i="1"/>
  <c r="O358" i="1"/>
  <c r="BN357" i="1"/>
  <c r="BL357" i="1"/>
  <c r="X357" i="1"/>
  <c r="O357" i="1"/>
  <c r="BO356" i="1"/>
  <c r="BN356" i="1"/>
  <c r="BM356" i="1"/>
  <c r="BL356" i="1"/>
  <c r="Y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O326" i="1"/>
  <c r="BN326" i="1"/>
  <c r="BM326" i="1"/>
  <c r="BL326" i="1"/>
  <c r="Y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O311" i="1"/>
  <c r="BN311" i="1"/>
  <c r="BM311" i="1"/>
  <c r="BL311" i="1"/>
  <c r="Y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X286" i="1" s="1"/>
  <c r="O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X274" i="1" s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Y242" i="1"/>
  <c r="X242" i="1"/>
  <c r="BM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Y234" i="1"/>
  <c r="X234" i="1"/>
  <c r="BM234" i="1" s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N221" i="1"/>
  <c r="BL221" i="1"/>
  <c r="Y221" i="1"/>
  <c r="X221" i="1"/>
  <c r="BM221" i="1" s="1"/>
  <c r="O221" i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W213" i="1"/>
  <c r="W212" i="1"/>
  <c r="BO211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Y208" i="1"/>
  <c r="X208" i="1"/>
  <c r="BM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O199" i="1"/>
  <c r="BN199" i="1"/>
  <c r="BL199" i="1"/>
  <c r="X199" i="1"/>
  <c r="O199" i="1"/>
  <c r="BN198" i="1"/>
  <c r="BL198" i="1"/>
  <c r="X198" i="1"/>
  <c r="BO198" i="1" s="1"/>
  <c r="O198" i="1"/>
  <c r="W196" i="1"/>
  <c r="W195" i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Y190" i="1"/>
  <c r="X190" i="1"/>
  <c r="BM190" i="1" s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N182" i="1"/>
  <c r="BL182" i="1"/>
  <c r="Y182" i="1"/>
  <c r="X182" i="1"/>
  <c r="BM182" i="1" s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O167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Y153" i="1"/>
  <c r="X153" i="1"/>
  <c r="BM153" i="1" s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Y149" i="1"/>
  <c r="X149" i="1"/>
  <c r="BM149" i="1" s="1"/>
  <c r="O149" i="1"/>
  <c r="BN148" i="1"/>
  <c r="BL148" i="1"/>
  <c r="X148" i="1"/>
  <c r="BM148" i="1" s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M135" i="1" s="1"/>
  <c r="O135" i="1"/>
  <c r="BN134" i="1"/>
  <c r="BL134" i="1"/>
  <c r="X134" i="1"/>
  <c r="O134" i="1"/>
  <c r="BN133" i="1"/>
  <c r="BL133" i="1"/>
  <c r="X133" i="1"/>
  <c r="BM133" i="1" s="1"/>
  <c r="O133" i="1"/>
  <c r="BN132" i="1"/>
  <c r="BL132" i="1"/>
  <c r="X132" i="1"/>
  <c r="O132" i="1"/>
  <c r="BN131" i="1"/>
  <c r="BL131" i="1"/>
  <c r="Y131" i="1"/>
  <c r="X131" i="1"/>
  <c r="O131" i="1"/>
  <c r="W128" i="1"/>
  <c r="W127" i="1"/>
  <c r="BN126" i="1"/>
  <c r="BL126" i="1"/>
  <c r="X126" i="1"/>
  <c r="O126" i="1"/>
  <c r="BN125" i="1"/>
  <c r="BL125" i="1"/>
  <c r="X125" i="1"/>
  <c r="BM125" i="1" s="1"/>
  <c r="O125" i="1"/>
  <c r="BN124" i="1"/>
  <c r="BL124" i="1"/>
  <c r="X124" i="1"/>
  <c r="BM124" i="1" s="1"/>
  <c r="O124" i="1"/>
  <c r="BN123" i="1"/>
  <c r="BL123" i="1"/>
  <c r="X123" i="1"/>
  <c r="O123" i="1"/>
  <c r="BN122" i="1"/>
  <c r="BL122" i="1"/>
  <c r="X122" i="1"/>
  <c r="BM122" i="1" s="1"/>
  <c r="O122" i="1"/>
  <c r="BN121" i="1"/>
  <c r="BL121" i="1"/>
  <c r="X121" i="1"/>
  <c r="BO121" i="1" s="1"/>
  <c r="O121" i="1"/>
  <c r="BN120" i="1"/>
  <c r="BL120" i="1"/>
  <c r="X120" i="1"/>
  <c r="BM120" i="1" s="1"/>
  <c r="O120" i="1"/>
  <c r="W118" i="1"/>
  <c r="W117" i="1"/>
  <c r="BN116" i="1"/>
  <c r="BL116" i="1"/>
  <c r="X116" i="1"/>
  <c r="O116" i="1"/>
  <c r="BN115" i="1"/>
  <c r="BL115" i="1"/>
  <c r="X115" i="1"/>
  <c r="BM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M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W103" i="1"/>
  <c r="W102" i="1"/>
  <c r="BN101" i="1"/>
  <c r="BL101" i="1"/>
  <c r="X101" i="1"/>
  <c r="BM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M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M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M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M73" i="1" s="1"/>
  <c r="O73" i="1"/>
  <c r="BN72" i="1"/>
  <c r="BL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M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M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M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537" i="1" s="1"/>
  <c r="W24" i="1"/>
  <c r="BO23" i="1"/>
  <c r="BN23" i="1"/>
  <c r="BM23" i="1"/>
  <c r="BL23" i="1"/>
  <c r="Y23" i="1"/>
  <c r="X23" i="1"/>
  <c r="O23" i="1"/>
  <c r="BN22" i="1"/>
  <c r="BL22" i="1"/>
  <c r="X22" i="1"/>
  <c r="H10" i="1"/>
  <c r="A9" i="1"/>
  <c r="J9" i="1" s="1"/>
  <c r="D7" i="1"/>
  <c r="P6" i="1"/>
  <c r="O2" i="1"/>
  <c r="BO142" i="1" l="1"/>
  <c r="BM142" i="1"/>
  <c r="BO209" i="1"/>
  <c r="BM209" i="1"/>
  <c r="Y209" i="1"/>
  <c r="BO222" i="1"/>
  <c r="BM222" i="1"/>
  <c r="Y222" i="1"/>
  <c r="BO235" i="1"/>
  <c r="BM235" i="1"/>
  <c r="Y235" i="1"/>
  <c r="BO243" i="1"/>
  <c r="BM243" i="1"/>
  <c r="Y243" i="1"/>
  <c r="BO273" i="1"/>
  <c r="BM273" i="1"/>
  <c r="Y273" i="1"/>
  <c r="X303" i="1"/>
  <c r="BM300" i="1"/>
  <c r="Y300" i="1"/>
  <c r="BO331" i="1"/>
  <c r="BM331" i="1"/>
  <c r="Y331" i="1"/>
  <c r="X366" i="1"/>
  <c r="X365" i="1"/>
  <c r="BO364" i="1"/>
  <c r="BM364" i="1"/>
  <c r="Y364" i="1"/>
  <c r="BO368" i="1"/>
  <c r="BM368" i="1"/>
  <c r="Y368" i="1"/>
  <c r="BM392" i="1"/>
  <c r="Y392" i="1"/>
  <c r="BM404" i="1"/>
  <c r="Y404" i="1"/>
  <c r="BM424" i="1"/>
  <c r="Y424" i="1"/>
  <c r="BO461" i="1"/>
  <c r="BM461" i="1"/>
  <c r="Y461" i="1"/>
  <c r="BO477" i="1"/>
  <c r="BM477" i="1"/>
  <c r="Y477" i="1"/>
  <c r="BO524" i="1"/>
  <c r="BM524" i="1"/>
  <c r="Y524" i="1"/>
  <c r="BM534" i="1"/>
  <c r="Y29" i="1"/>
  <c r="BM29" i="1"/>
  <c r="X34" i="1"/>
  <c r="Y58" i="1"/>
  <c r="BM58" i="1"/>
  <c r="Y66" i="1"/>
  <c r="BM66" i="1"/>
  <c r="Y74" i="1"/>
  <c r="BM74" i="1"/>
  <c r="Y82" i="1"/>
  <c r="BM82" i="1"/>
  <c r="Y96" i="1"/>
  <c r="BM96" i="1"/>
  <c r="Y110" i="1"/>
  <c r="BM110" i="1"/>
  <c r="Y121" i="1"/>
  <c r="BM121" i="1"/>
  <c r="Y142" i="1"/>
  <c r="BM154" i="1"/>
  <c r="Y154" i="1"/>
  <c r="BO171" i="1"/>
  <c r="Y171" i="1"/>
  <c r="BM183" i="1"/>
  <c r="Y183" i="1"/>
  <c r="BM191" i="1"/>
  <c r="Y191" i="1"/>
  <c r="BM207" i="1"/>
  <c r="Y207" i="1"/>
  <c r="BM233" i="1"/>
  <c r="Y233" i="1"/>
  <c r="BM241" i="1"/>
  <c r="Y241" i="1"/>
  <c r="BO263" i="1"/>
  <c r="BM263" i="1"/>
  <c r="Y263" i="1"/>
  <c r="BO285" i="1"/>
  <c r="BM285" i="1"/>
  <c r="Y285" i="1"/>
  <c r="BO290" i="1"/>
  <c r="BM290" i="1"/>
  <c r="Y290" i="1"/>
  <c r="BO330" i="1"/>
  <c r="BM330" i="1"/>
  <c r="Y330" i="1"/>
  <c r="BO341" i="1"/>
  <c r="BM341" i="1"/>
  <c r="Y341" i="1"/>
  <c r="BO381" i="1"/>
  <c r="BM381" i="1"/>
  <c r="Y381" i="1"/>
  <c r="BM396" i="1"/>
  <c r="Y396" i="1"/>
  <c r="BO412" i="1"/>
  <c r="Y412" i="1"/>
  <c r="BO430" i="1"/>
  <c r="BM430" i="1"/>
  <c r="Y430" i="1"/>
  <c r="BM472" i="1"/>
  <c r="Y472" i="1"/>
  <c r="BO481" i="1"/>
  <c r="BM481" i="1"/>
  <c r="Y481" i="1"/>
  <c r="X529" i="1"/>
  <c r="X528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0" i="1"/>
  <c r="BM90" i="1"/>
  <c r="Y90" i="1"/>
  <c r="X118" i="1"/>
  <c r="BO108" i="1"/>
  <c r="BM108" i="1"/>
  <c r="Y108" i="1"/>
  <c r="BO116" i="1"/>
  <c r="BM116" i="1"/>
  <c r="Y116" i="1"/>
  <c r="BO123" i="1"/>
  <c r="BM123" i="1"/>
  <c r="Y123" i="1"/>
  <c r="BM126" i="1"/>
  <c r="Y126" i="1"/>
  <c r="BM150" i="1"/>
  <c r="Y150" i="1"/>
  <c r="BM162" i="1"/>
  <c r="Y162" i="1"/>
  <c r="BM167" i="1"/>
  <c r="Y167" i="1"/>
  <c r="X195" i="1"/>
  <c r="Y178" i="1"/>
  <c r="BO180" i="1"/>
  <c r="BM180" i="1"/>
  <c r="Y180" i="1"/>
  <c r="BM187" i="1"/>
  <c r="Y187" i="1"/>
  <c r="BM194" i="1"/>
  <c r="Y194" i="1"/>
  <c r="BM199" i="1"/>
  <c r="Y199" i="1"/>
  <c r="BM211" i="1"/>
  <c r="Y211" i="1"/>
  <c r="BM216" i="1"/>
  <c r="Y216" i="1"/>
  <c r="BM225" i="1"/>
  <c r="Y225" i="1"/>
  <c r="BM237" i="1"/>
  <c r="Y237" i="1"/>
  <c r="BO239" i="1"/>
  <c r="BM239" i="1"/>
  <c r="Y239" i="1"/>
  <c r="BO255" i="1"/>
  <c r="BM255" i="1"/>
  <c r="Y255" i="1"/>
  <c r="BO265" i="1"/>
  <c r="BM265" i="1"/>
  <c r="Y265" i="1"/>
  <c r="X287" i="1"/>
  <c r="BO283" i="1"/>
  <c r="BM283" i="1"/>
  <c r="Y283" i="1"/>
  <c r="BO296" i="1"/>
  <c r="BM296" i="1"/>
  <c r="Y296" i="1"/>
  <c r="BO358" i="1"/>
  <c r="BM358" i="1"/>
  <c r="Y358" i="1"/>
  <c r="X377" i="1"/>
  <c r="X376" i="1"/>
  <c r="BO375" i="1"/>
  <c r="BM375" i="1"/>
  <c r="Y375" i="1"/>
  <c r="Y376" i="1" s="1"/>
  <c r="BM459" i="1"/>
  <c r="Y459" i="1"/>
  <c r="BM464" i="1"/>
  <c r="Y464" i="1"/>
  <c r="BO464" i="1"/>
  <c r="BO500" i="1"/>
  <c r="BM500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12" i="1"/>
  <c r="BM112" i="1"/>
  <c r="Y112" i="1"/>
  <c r="BO132" i="1"/>
  <c r="BM132" i="1"/>
  <c r="Y132" i="1"/>
  <c r="BO134" i="1"/>
  <c r="BM134" i="1"/>
  <c r="Y134" i="1"/>
  <c r="BO151" i="1"/>
  <c r="BM151" i="1"/>
  <c r="Y151" i="1"/>
  <c r="BM166" i="1"/>
  <c r="X169" i="1"/>
  <c r="Y166" i="1"/>
  <c r="Y168" i="1" s="1"/>
  <c r="BM174" i="1"/>
  <c r="Y174" i="1"/>
  <c r="BM179" i="1"/>
  <c r="Y179" i="1"/>
  <c r="BM186" i="1"/>
  <c r="Y186" i="1"/>
  <c r="BO188" i="1"/>
  <c r="BM188" i="1"/>
  <c r="Y188" i="1"/>
  <c r="X202" i="1"/>
  <c r="Y198" i="1"/>
  <c r="BO200" i="1"/>
  <c r="BM200" i="1"/>
  <c r="Y200" i="1"/>
  <c r="BM215" i="1"/>
  <c r="X218" i="1"/>
  <c r="Y215" i="1"/>
  <c r="Y217" i="1" s="1"/>
  <c r="BM224" i="1"/>
  <c r="Y224" i="1"/>
  <c r="BO226" i="1"/>
  <c r="BM226" i="1"/>
  <c r="Y226" i="1"/>
  <c r="BO231" i="1"/>
  <c r="BM231" i="1"/>
  <c r="Y231" i="1"/>
  <c r="BM238" i="1"/>
  <c r="Y238" i="1"/>
  <c r="BM253" i="1"/>
  <c r="Y253" i="1"/>
  <c r="BO261" i="1"/>
  <c r="BM261" i="1"/>
  <c r="Y261" i="1"/>
  <c r="X275" i="1"/>
  <c r="BO271" i="1"/>
  <c r="BM271" i="1"/>
  <c r="Y271" i="1"/>
  <c r="BO292" i="1"/>
  <c r="BM292" i="1"/>
  <c r="Y292" i="1"/>
  <c r="BO306" i="1"/>
  <c r="X308" i="1"/>
  <c r="BO333" i="1"/>
  <c r="BM333" i="1"/>
  <c r="Y333" i="1"/>
  <c r="X347" i="1"/>
  <c r="BO345" i="1"/>
  <c r="BM345" i="1"/>
  <c r="Y345" i="1"/>
  <c r="X348" i="1"/>
  <c r="BM425" i="1"/>
  <c r="Y425" i="1"/>
  <c r="BO425" i="1"/>
  <c r="BM457" i="1"/>
  <c r="Y457" i="1"/>
  <c r="BO457" i="1"/>
  <c r="BM478" i="1"/>
  <c r="BM486" i="1"/>
  <c r="BO497" i="1"/>
  <c r="BM497" i="1"/>
  <c r="Y497" i="1"/>
  <c r="BO501" i="1"/>
  <c r="BM501" i="1"/>
  <c r="Y501" i="1"/>
  <c r="BM507" i="1"/>
  <c r="B547" i="1"/>
  <c r="W539" i="1"/>
  <c r="D547" i="1"/>
  <c r="E547" i="1"/>
  <c r="X92" i="1"/>
  <c r="X102" i="1"/>
  <c r="X117" i="1"/>
  <c r="X144" i="1"/>
  <c r="BO153" i="1"/>
  <c r="BO154" i="1"/>
  <c r="BO182" i="1"/>
  <c r="BO183" i="1"/>
  <c r="BO190" i="1"/>
  <c r="BO191" i="1"/>
  <c r="BO207" i="1"/>
  <c r="BO208" i="1"/>
  <c r="BO221" i="1"/>
  <c r="X227" i="1"/>
  <c r="BO233" i="1"/>
  <c r="BO234" i="1"/>
  <c r="BO241" i="1"/>
  <c r="BO242" i="1"/>
  <c r="X269" i="1"/>
  <c r="X302" i="1"/>
  <c r="BO300" i="1"/>
  <c r="BO328" i="1"/>
  <c r="BM328" i="1"/>
  <c r="Y328" i="1"/>
  <c r="BO339" i="1"/>
  <c r="BM339" i="1"/>
  <c r="Y339" i="1"/>
  <c r="BO350" i="1"/>
  <c r="X352" i="1"/>
  <c r="BM370" i="1"/>
  <c r="Y370" i="1"/>
  <c r="BO389" i="1"/>
  <c r="BM389" i="1"/>
  <c r="Y389" i="1"/>
  <c r="BM403" i="1"/>
  <c r="Y403" i="1"/>
  <c r="X406" i="1"/>
  <c r="X409" i="1"/>
  <c r="X410" i="1"/>
  <c r="Y408" i="1"/>
  <c r="Y409" i="1" s="1"/>
  <c r="BO426" i="1"/>
  <c r="BM426" i="1"/>
  <c r="Y426" i="1"/>
  <c r="BM428" i="1"/>
  <c r="Y428" i="1"/>
  <c r="X436" i="1"/>
  <c r="BO465" i="1"/>
  <c r="BM465" i="1"/>
  <c r="Y465" i="1"/>
  <c r="BM467" i="1"/>
  <c r="Y467" i="1"/>
  <c r="X504" i="1"/>
  <c r="BM498" i="1"/>
  <c r="BO499" i="1"/>
  <c r="BM499" i="1"/>
  <c r="Y499" i="1"/>
  <c r="BM502" i="1"/>
  <c r="BO503" i="1"/>
  <c r="BM503" i="1"/>
  <c r="Y503" i="1"/>
  <c r="BO514" i="1"/>
  <c r="BM514" i="1"/>
  <c r="Y514" i="1"/>
  <c r="BM517" i="1"/>
  <c r="X313" i="1"/>
  <c r="X336" i="1"/>
  <c r="X360" i="1"/>
  <c r="BO392" i="1"/>
  <c r="BO396" i="1"/>
  <c r="BO404" i="1"/>
  <c r="BO429" i="1"/>
  <c r="X432" i="1"/>
  <c r="X444" i="1"/>
  <c r="BO460" i="1"/>
  <c r="BO472" i="1"/>
  <c r="BO476" i="1"/>
  <c r="BO480" i="1"/>
  <c r="X483" i="1"/>
  <c r="X489" i="1"/>
  <c r="BM509" i="1"/>
  <c r="BM515" i="1"/>
  <c r="BM519" i="1"/>
  <c r="BM523" i="1"/>
  <c r="BM525" i="1"/>
  <c r="BM527" i="1"/>
  <c r="BM532" i="1"/>
  <c r="A10" i="1"/>
  <c r="Y22" i="1"/>
  <c r="Y24" i="1" s="1"/>
  <c r="BO22" i="1"/>
  <c r="W541" i="1"/>
  <c r="X25" i="1"/>
  <c r="BM28" i="1"/>
  <c r="Y30" i="1"/>
  <c r="BO30" i="1"/>
  <c r="BM32" i="1"/>
  <c r="C547" i="1"/>
  <c r="Y52" i="1"/>
  <c r="Y53" i="1" s="1"/>
  <c r="BO52" i="1"/>
  <c r="Y57" i="1"/>
  <c r="BO57" i="1"/>
  <c r="BM59" i="1"/>
  <c r="Y60" i="1"/>
  <c r="BO60" i="1"/>
  <c r="Y65" i="1"/>
  <c r="BO65" i="1"/>
  <c r="BM67" i="1"/>
  <c r="Y69" i="1"/>
  <c r="BO69" i="1"/>
  <c r="BM71" i="1"/>
  <c r="Y73" i="1"/>
  <c r="BO73" i="1"/>
  <c r="BM75" i="1"/>
  <c r="Y77" i="1"/>
  <c r="BO77" i="1"/>
  <c r="BM79" i="1"/>
  <c r="Y81" i="1"/>
  <c r="BO81" i="1"/>
  <c r="BM83" i="1"/>
  <c r="Y89" i="1"/>
  <c r="BO89" i="1"/>
  <c r="BM91" i="1"/>
  <c r="BM95" i="1"/>
  <c r="Y97" i="1"/>
  <c r="BO97" i="1"/>
  <c r="BM99" i="1"/>
  <c r="Y101" i="1"/>
  <c r="BO101" i="1"/>
  <c r="Y107" i="1"/>
  <c r="BO107" i="1"/>
  <c r="BM109" i="1"/>
  <c r="Y111" i="1"/>
  <c r="BO111" i="1"/>
  <c r="BM113" i="1"/>
  <c r="Y115" i="1"/>
  <c r="BO115" i="1"/>
  <c r="Y125" i="1"/>
  <c r="BO125" i="1"/>
  <c r="F547" i="1"/>
  <c r="X136" i="1"/>
  <c r="BM131" i="1"/>
  <c r="BO131" i="1"/>
  <c r="Y141" i="1"/>
  <c r="BO143" i="1"/>
  <c r="Y143" i="1"/>
  <c r="BM156" i="1"/>
  <c r="BO156" i="1"/>
  <c r="Y156" i="1"/>
  <c r="BM189" i="1"/>
  <c r="BO189" i="1"/>
  <c r="Y189" i="1"/>
  <c r="BM210" i="1"/>
  <c r="BO210" i="1"/>
  <c r="Y210" i="1"/>
  <c r="X228" i="1"/>
  <c r="BM223" i="1"/>
  <c r="BO223" i="1"/>
  <c r="Y223" i="1"/>
  <c r="BM236" i="1"/>
  <c r="BO236" i="1"/>
  <c r="Y236" i="1"/>
  <c r="X257" i="1"/>
  <c r="BM252" i="1"/>
  <c r="X256" i="1"/>
  <c r="BO252" i="1"/>
  <c r="Y252" i="1"/>
  <c r="BM332" i="1"/>
  <c r="BO332" i="1"/>
  <c r="Y332" i="1"/>
  <c r="F9" i="1"/>
  <c r="F10" i="1"/>
  <c r="W538" i="1"/>
  <c r="X24" i="1"/>
  <c r="X54" i="1"/>
  <c r="X62" i="1"/>
  <c r="X103" i="1"/>
  <c r="X127" i="1"/>
  <c r="BO120" i="1"/>
  <c r="Y120" i="1"/>
  <c r="BO122" i="1"/>
  <c r="BO133" i="1"/>
  <c r="Y133" i="1"/>
  <c r="BO135" i="1"/>
  <c r="X137" i="1"/>
  <c r="H547" i="1"/>
  <c r="X157" i="1"/>
  <c r="X158" i="1"/>
  <c r="BO148" i="1"/>
  <c r="Y148" i="1"/>
  <c r="BM152" i="1"/>
  <c r="BO152" i="1"/>
  <c r="Y152" i="1"/>
  <c r="BM185" i="1"/>
  <c r="BO185" i="1"/>
  <c r="Y185" i="1"/>
  <c r="J547" i="1"/>
  <c r="BM206" i="1"/>
  <c r="X212" i="1"/>
  <c r="X213" i="1"/>
  <c r="BO206" i="1"/>
  <c r="Y206" i="1"/>
  <c r="Y212" i="1" s="1"/>
  <c r="X245" i="1"/>
  <c r="BM232" i="1"/>
  <c r="BO232" i="1"/>
  <c r="Y232" i="1"/>
  <c r="X249" i="1"/>
  <c r="BM248" i="1"/>
  <c r="X250" i="1"/>
  <c r="BO248" i="1"/>
  <c r="Y248" i="1"/>
  <c r="Y249" i="1" s="1"/>
  <c r="X317" i="1"/>
  <c r="BM316" i="1"/>
  <c r="X318" i="1"/>
  <c r="BO316" i="1"/>
  <c r="Y316" i="1"/>
  <c r="Y317" i="1" s="1"/>
  <c r="H9" i="1"/>
  <c r="BM22" i="1"/>
  <c r="Y28" i="1"/>
  <c r="BM30" i="1"/>
  <c r="Y32" i="1"/>
  <c r="X53" i="1"/>
  <c r="BM57" i="1"/>
  <c r="Y59" i="1"/>
  <c r="X61" i="1"/>
  <c r="BM65" i="1"/>
  <c r="Y67" i="1"/>
  <c r="Y71" i="1"/>
  <c r="Y75" i="1"/>
  <c r="Y79" i="1"/>
  <c r="Y83" i="1"/>
  <c r="X86" i="1"/>
  <c r="BM89" i="1"/>
  <c r="Y91" i="1"/>
  <c r="Y95" i="1"/>
  <c r="BO95" i="1"/>
  <c r="Y99" i="1"/>
  <c r="BM107" i="1"/>
  <c r="Y109" i="1"/>
  <c r="Y113" i="1"/>
  <c r="Y122" i="1"/>
  <c r="BO124" i="1"/>
  <c r="Y124" i="1"/>
  <c r="BO126" i="1"/>
  <c r="X128" i="1"/>
  <c r="Y135" i="1"/>
  <c r="BM143" i="1"/>
  <c r="BO149" i="1"/>
  <c r="X175" i="1"/>
  <c r="BM181" i="1"/>
  <c r="BO181" i="1"/>
  <c r="Y181" i="1"/>
  <c r="BM201" i="1"/>
  <c r="BO201" i="1"/>
  <c r="Y201" i="1"/>
  <c r="BM244" i="1"/>
  <c r="BO244" i="1"/>
  <c r="Y244" i="1"/>
  <c r="BM295" i="1"/>
  <c r="BO295" i="1"/>
  <c r="Y295" i="1"/>
  <c r="X85" i="1"/>
  <c r="G547" i="1"/>
  <c r="X145" i="1"/>
  <c r="BM141" i="1"/>
  <c r="BO141" i="1"/>
  <c r="I547" i="1"/>
  <c r="BM161" i="1"/>
  <c r="X163" i="1"/>
  <c r="X164" i="1"/>
  <c r="BO161" i="1"/>
  <c r="Y161" i="1"/>
  <c r="Y163" i="1" s="1"/>
  <c r="BM173" i="1"/>
  <c r="BO173" i="1"/>
  <c r="Y173" i="1"/>
  <c r="BM193" i="1"/>
  <c r="BO193" i="1"/>
  <c r="Y193" i="1"/>
  <c r="BM240" i="1"/>
  <c r="BO240" i="1"/>
  <c r="Y240" i="1"/>
  <c r="BO266" i="1"/>
  <c r="Y266" i="1"/>
  <c r="BM266" i="1"/>
  <c r="BM340" i="1"/>
  <c r="X342" i="1"/>
  <c r="BO340" i="1"/>
  <c r="Y340" i="1"/>
  <c r="BM369" i="1"/>
  <c r="X373" i="1"/>
  <c r="BO369" i="1"/>
  <c r="Y369" i="1"/>
  <c r="X372" i="1"/>
  <c r="BM388" i="1"/>
  <c r="Y388" i="1"/>
  <c r="X168" i="1"/>
  <c r="BM171" i="1"/>
  <c r="X176" i="1"/>
  <c r="X196" i="1"/>
  <c r="X217" i="1"/>
  <c r="N547" i="1"/>
  <c r="L547" i="1"/>
  <c r="BM264" i="1"/>
  <c r="BO264" i="1"/>
  <c r="Y264" i="1"/>
  <c r="BM272" i="1"/>
  <c r="BO272" i="1"/>
  <c r="Y272" i="1"/>
  <c r="Y274" i="1" s="1"/>
  <c r="BM278" i="1"/>
  <c r="BO278" i="1"/>
  <c r="Y278" i="1"/>
  <c r="BM312" i="1"/>
  <c r="BO312" i="1"/>
  <c r="Y312" i="1"/>
  <c r="X343" i="1"/>
  <c r="BM357" i="1"/>
  <c r="BO357" i="1"/>
  <c r="Y357" i="1"/>
  <c r="X361" i="1"/>
  <c r="X400" i="1"/>
  <c r="BO386" i="1"/>
  <c r="Y386" i="1"/>
  <c r="X399" i="1"/>
  <c r="BM386" i="1"/>
  <c r="BM178" i="1"/>
  <c r="BM198" i="1"/>
  <c r="X203" i="1"/>
  <c r="X246" i="1"/>
  <c r="BO254" i="1"/>
  <c r="Y254" i="1"/>
  <c r="BM254" i="1"/>
  <c r="BO262" i="1"/>
  <c r="Y262" i="1"/>
  <c r="BM262" i="1"/>
  <c r="BO277" i="1"/>
  <c r="Y277" i="1"/>
  <c r="Y280" i="1" s="1"/>
  <c r="X280" i="1"/>
  <c r="X281" i="1"/>
  <c r="BM277" i="1"/>
  <c r="BM291" i="1"/>
  <c r="X297" i="1"/>
  <c r="BO291" i="1"/>
  <c r="Y291" i="1"/>
  <c r="Y342" i="1"/>
  <c r="BM260" i="1"/>
  <c r="BO260" i="1"/>
  <c r="Y260" i="1"/>
  <c r="X268" i="1"/>
  <c r="X321" i="1"/>
  <c r="BM320" i="1"/>
  <c r="X322" i="1"/>
  <c r="BO320" i="1"/>
  <c r="Y320" i="1"/>
  <c r="Y321" i="1" s="1"/>
  <c r="BM329" i="1"/>
  <c r="BO329" i="1"/>
  <c r="Y329" i="1"/>
  <c r="BO388" i="1"/>
  <c r="BO414" i="1"/>
  <c r="Y414" i="1"/>
  <c r="Y415" i="1" s="1"/>
  <c r="BM414" i="1"/>
  <c r="X415" i="1"/>
  <c r="BM471" i="1"/>
  <c r="X473" i="1"/>
  <c r="BO471" i="1"/>
  <c r="X492" i="1"/>
  <c r="BM491" i="1"/>
  <c r="X493" i="1"/>
  <c r="BO491" i="1"/>
  <c r="Y491" i="1"/>
  <c r="Y492" i="1" s="1"/>
  <c r="BM508" i="1"/>
  <c r="BO508" i="1"/>
  <c r="Y508" i="1"/>
  <c r="BM516" i="1"/>
  <c r="X520" i="1"/>
  <c r="BO516" i="1"/>
  <c r="Y516" i="1"/>
  <c r="X521" i="1"/>
  <c r="BM531" i="1"/>
  <c r="X535" i="1"/>
  <c r="BO531" i="1"/>
  <c r="Y531" i="1"/>
  <c r="X536" i="1"/>
  <c r="BM284" i="1"/>
  <c r="O547" i="1"/>
  <c r="BM293" i="1"/>
  <c r="X298" i="1"/>
  <c r="BM301" i="1"/>
  <c r="BM306" i="1"/>
  <c r="X307" i="1"/>
  <c r="BM310" i="1"/>
  <c r="BM327" i="1"/>
  <c r="BM334" i="1"/>
  <c r="BM346" i="1"/>
  <c r="BM350" i="1"/>
  <c r="X351" i="1"/>
  <c r="BM355" i="1"/>
  <c r="BM359" i="1"/>
  <c r="BM363" i="1"/>
  <c r="BO390" i="1"/>
  <c r="Y390" i="1"/>
  <c r="BO394" i="1"/>
  <c r="Y394" i="1"/>
  <c r="BO398" i="1"/>
  <c r="Y398" i="1"/>
  <c r="X421" i="1"/>
  <c r="X422" i="1"/>
  <c r="BO419" i="1"/>
  <c r="Y419" i="1"/>
  <c r="X437" i="1"/>
  <c r="BO435" i="1"/>
  <c r="Y435" i="1"/>
  <c r="Y436" i="1" s="1"/>
  <c r="Y471" i="1"/>
  <c r="Y473" i="1" s="1"/>
  <c r="X474" i="1"/>
  <c r="BM479" i="1"/>
  <c r="BO479" i="1"/>
  <c r="Y479" i="1"/>
  <c r="BM487" i="1"/>
  <c r="BO487" i="1"/>
  <c r="Y487" i="1"/>
  <c r="X314" i="1"/>
  <c r="R547" i="1"/>
  <c r="Y372" i="1"/>
  <c r="BO382" i="1"/>
  <c r="Y382" i="1"/>
  <c r="Y383" i="1" s="1"/>
  <c r="X384" i="1"/>
  <c r="BO391" i="1"/>
  <c r="BO395" i="1"/>
  <c r="X405" i="1"/>
  <c r="BO402" i="1"/>
  <c r="Y402" i="1"/>
  <c r="Y405" i="1" s="1"/>
  <c r="BO420" i="1"/>
  <c r="BO427" i="1"/>
  <c r="Y427" i="1"/>
  <c r="X431" i="1"/>
  <c r="X441" i="1"/>
  <c r="BO439" i="1"/>
  <c r="Y439" i="1"/>
  <c r="Y440" i="1" s="1"/>
  <c r="BO450" i="1"/>
  <c r="BO458" i="1"/>
  <c r="Y458" i="1"/>
  <c r="BO462" i="1"/>
  <c r="Y462" i="1"/>
  <c r="BO466" i="1"/>
  <c r="Y466" i="1"/>
  <c r="W547" i="1"/>
  <c r="P547" i="1"/>
  <c r="Y284" i="1"/>
  <c r="Y293" i="1"/>
  <c r="Y301" i="1"/>
  <c r="Y306" i="1"/>
  <c r="Y307" i="1" s="1"/>
  <c r="Y310" i="1"/>
  <c r="BO310" i="1"/>
  <c r="Q547" i="1"/>
  <c r="Y327" i="1"/>
  <c r="Y334" i="1"/>
  <c r="X337" i="1"/>
  <c r="Y346" i="1"/>
  <c r="Y350" i="1"/>
  <c r="Y351" i="1" s="1"/>
  <c r="Y355" i="1"/>
  <c r="BO355" i="1"/>
  <c r="Y359" i="1"/>
  <c r="Y363" i="1"/>
  <c r="Y365" i="1" s="1"/>
  <c r="BO363" i="1"/>
  <c r="BO370" i="1"/>
  <c r="S547" i="1"/>
  <c r="X383" i="1"/>
  <c r="BM390" i="1"/>
  <c r="Y391" i="1"/>
  <c r="Y395" i="1"/>
  <c r="BO403" i="1"/>
  <c r="X416" i="1"/>
  <c r="Y420" i="1"/>
  <c r="BO424" i="1"/>
  <c r="BO428" i="1"/>
  <c r="X440" i="1"/>
  <c r="X445" i="1"/>
  <c r="BO443" i="1"/>
  <c r="Y443" i="1"/>
  <c r="Y444" i="1" s="1"/>
  <c r="X451" i="1"/>
  <c r="BM448" i="1"/>
  <c r="X452" i="1"/>
  <c r="U547" i="1"/>
  <c r="BO448" i="1"/>
  <c r="Y450" i="1"/>
  <c r="Y451" i="1" s="1"/>
  <c r="X468" i="1"/>
  <c r="BM456" i="1"/>
  <c r="V547" i="1"/>
  <c r="X469" i="1"/>
  <c r="BO456" i="1"/>
  <c r="BO459" i="1"/>
  <c r="BO463" i="1"/>
  <c r="BO467" i="1"/>
  <c r="BM510" i="1"/>
  <c r="BO510" i="1"/>
  <c r="Y510" i="1"/>
  <c r="BM518" i="1"/>
  <c r="BO518" i="1"/>
  <c r="Y518" i="1"/>
  <c r="BM533" i="1"/>
  <c r="BO533" i="1"/>
  <c r="Y533" i="1"/>
  <c r="T547" i="1"/>
  <c r="X482" i="1"/>
  <c r="X505" i="1"/>
  <c r="BM408" i="1"/>
  <c r="BM412" i="1"/>
  <c r="Y478" i="1"/>
  <c r="Y486" i="1"/>
  <c r="Y488" i="1" s="1"/>
  <c r="BO486" i="1"/>
  <c r="Y498" i="1"/>
  <c r="BO498" i="1"/>
  <c r="Y500" i="1"/>
  <c r="Y502" i="1"/>
  <c r="X512" i="1"/>
  <c r="Y523" i="1"/>
  <c r="BO523" i="1"/>
  <c r="Y525" i="1"/>
  <c r="Y527" i="1"/>
  <c r="Y507" i="1"/>
  <c r="BO507" i="1"/>
  <c r="Y509" i="1"/>
  <c r="Y515" i="1"/>
  <c r="Y517" i="1"/>
  <c r="Y519" i="1"/>
  <c r="Y532" i="1"/>
  <c r="Y534" i="1"/>
  <c r="Y347" i="1" l="1"/>
  <c r="Y313" i="1"/>
  <c r="Y302" i="1"/>
  <c r="Y286" i="1"/>
  <c r="Y431" i="1"/>
  <c r="Y268" i="1"/>
  <c r="Y175" i="1"/>
  <c r="Y202" i="1"/>
  <c r="W540" i="1"/>
  <c r="Y227" i="1"/>
  <c r="Y520" i="1"/>
  <c r="Y504" i="1"/>
  <c r="Y336" i="1"/>
  <c r="Y468" i="1"/>
  <c r="Y482" i="1"/>
  <c r="Y421" i="1"/>
  <c r="Y297" i="1"/>
  <c r="Y136" i="1"/>
  <c r="Y92" i="1"/>
  <c r="Y34" i="1"/>
  <c r="Y360" i="1"/>
  <c r="Y195" i="1"/>
  <c r="Y127" i="1"/>
  <c r="Y117" i="1"/>
  <c r="Y102" i="1"/>
  <c r="Y85" i="1"/>
  <c r="X539" i="1"/>
  <c r="Y399" i="1"/>
  <c r="X538" i="1"/>
  <c r="Y245" i="1"/>
  <c r="Y157" i="1"/>
  <c r="X541" i="1"/>
  <c r="Y256" i="1"/>
  <c r="Y61" i="1"/>
  <c r="X537" i="1"/>
  <c r="Y511" i="1"/>
  <c r="Y528" i="1"/>
  <c r="Y535" i="1"/>
  <c r="Y144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<sst xmlns="http://schemas.openxmlformats.org/spreadsheetml/2006/main" count="2314" uniqueCount="768">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</sst>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topLeftCell="A2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7" t="s">
        <v>0</v>
      </c>
      <c r="E1" s="402"/>
      <c r="F1" s="402"/>
      <c r="G1" s="12" t="s">
        <v>1</v>
      </c>
      <c r="H1" s="547" t="s">
        <v>2</v>
      </c>
      <c r="I1" s="402"/>
      <c r="J1" s="402"/>
      <c r="K1" s="402"/>
      <c r="L1" s="402"/>
      <c r="M1" s="402"/>
      <c r="N1" s="402"/>
      <c r="O1" s="402"/>
      <c r="P1" s="402"/>
      <c r="Q1" s="401" t="s">
        <v>3</v>
      </c>
      <c r="R1" s="402"/>
      <c r="S1" s="40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4" t="s">
        <v>8</v>
      </c>
      <c r="B5" s="424"/>
      <c r="C5" s="425"/>
      <c r="D5" s="674"/>
      <c r="E5" s="675"/>
      <c r="F5" s="454" t="s">
        <v>9</v>
      </c>
      <c r="G5" s="425"/>
      <c r="H5" s="674" t="s">
        <v>767</v>
      </c>
      <c r="I5" s="717"/>
      <c r="J5" s="717"/>
      <c r="K5" s="717"/>
      <c r="L5" s="675"/>
      <c r="M5" s="58"/>
      <c r="O5" s="24" t="s">
        <v>10</v>
      </c>
      <c r="P5" s="413">
        <v>45443</v>
      </c>
      <c r="Q5" s="414"/>
      <c r="S5" s="548" t="s">
        <v>11</v>
      </c>
      <c r="T5" s="546"/>
      <c r="U5" s="551" t="s">
        <v>12</v>
      </c>
      <c r="V5" s="414"/>
      <c r="AA5" s="51"/>
      <c r="AB5" s="51"/>
      <c r="AC5" s="51"/>
    </row>
    <row r="6" spans="1:30" s="367" customFormat="1" ht="24" customHeight="1" x14ac:dyDescent="0.2">
      <c r="A6" s="624" t="s">
        <v>13</v>
      </c>
      <c r="B6" s="424"/>
      <c r="C6" s="425"/>
      <c r="D6" s="493" t="s">
        <v>14</v>
      </c>
      <c r="E6" s="494"/>
      <c r="F6" s="494"/>
      <c r="G6" s="494"/>
      <c r="H6" s="494"/>
      <c r="I6" s="494"/>
      <c r="J6" s="494"/>
      <c r="K6" s="494"/>
      <c r="L6" s="414"/>
      <c r="M6" s="59"/>
      <c r="O6" s="24" t="s">
        <v>15</v>
      </c>
      <c r="P6" s="743" t="str">
        <f>IF(P5=0," ",CHOOSE(WEEKDAY(P5,2),"Понедельник","Вторник","Среда","Четверг","Пятница","Суббота","Воскресенье"))</f>
        <v>Пятница</v>
      </c>
      <c r="Q6" s="378"/>
      <c r="S6" s="747" t="s">
        <v>16</v>
      </c>
      <c r="T6" s="546"/>
      <c r="U6" s="484" t="s">
        <v>17</v>
      </c>
      <c r="V6" s="485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62" t="str">
        <f>IFERROR(VLOOKUP(DeliveryAddress,Table,3,0),1)</f>
        <v>1</v>
      </c>
      <c r="E7" s="563"/>
      <c r="F7" s="563"/>
      <c r="G7" s="563"/>
      <c r="H7" s="563"/>
      <c r="I7" s="563"/>
      <c r="J7" s="563"/>
      <c r="K7" s="563"/>
      <c r="L7" s="410"/>
      <c r="M7" s="60"/>
      <c r="O7" s="24"/>
      <c r="P7" s="42"/>
      <c r="Q7" s="42"/>
      <c r="S7" s="388"/>
      <c r="T7" s="546"/>
      <c r="U7" s="486"/>
      <c r="V7" s="487"/>
      <c r="AA7" s="51"/>
      <c r="AB7" s="51"/>
      <c r="AC7" s="51"/>
    </row>
    <row r="8" spans="1:30" s="367" customFormat="1" ht="25.5" customHeight="1" x14ac:dyDescent="0.2">
      <c r="A8" s="408" t="s">
        <v>18</v>
      </c>
      <c r="B8" s="385"/>
      <c r="C8" s="386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09">
        <v>0.5</v>
      </c>
      <c r="Q8" s="410"/>
      <c r="S8" s="388"/>
      <c r="T8" s="546"/>
      <c r="U8" s="486"/>
      <c r="V8" s="487"/>
      <c r="AA8" s="51"/>
      <c r="AB8" s="51"/>
      <c r="AC8" s="51"/>
    </row>
    <row r="9" spans="1:30" s="36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63"/>
      <c r="E9" s="41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68"/>
      <c r="O9" s="26" t="s">
        <v>20</v>
      </c>
      <c r="P9" s="662"/>
      <c r="Q9" s="407"/>
      <c r="S9" s="388"/>
      <c r="T9" s="546"/>
      <c r="U9" s="488"/>
      <c r="V9" s="489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63"/>
      <c r="E10" s="41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5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4"/>
      <c r="Q10" s="555"/>
      <c r="T10" s="24" t="s">
        <v>22</v>
      </c>
      <c r="U10" s="695" t="s">
        <v>23</v>
      </c>
      <c r="V10" s="485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705"/>
      <c r="Q11" s="41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2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M12" s="62"/>
      <c r="O12" s="24" t="s">
        <v>29</v>
      </c>
      <c r="P12" s="409"/>
      <c r="Q12" s="410"/>
      <c r="R12" s="23"/>
      <c r="T12" s="24"/>
      <c r="U12" s="402"/>
      <c r="V12" s="388"/>
      <c r="AA12" s="51"/>
      <c r="AB12" s="51"/>
      <c r="AC12" s="51"/>
    </row>
    <row r="13" spans="1:30" s="367" customFormat="1" ht="23.25" customHeight="1" x14ac:dyDescent="0.2">
      <c r="A13" s="42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2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33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M15" s="63"/>
      <c r="O15" s="660" t="s">
        <v>34</v>
      </c>
      <c r="P15" s="402"/>
      <c r="Q15" s="402"/>
      <c r="R15" s="402"/>
      <c r="S15" s="40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1"/>
      <c r="P16" s="661"/>
      <c r="Q16" s="661"/>
      <c r="R16" s="661"/>
      <c r="S16" s="6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79" t="s">
        <v>35</v>
      </c>
      <c r="B17" s="379" t="s">
        <v>36</v>
      </c>
      <c r="C17" s="748" t="s">
        <v>37</v>
      </c>
      <c r="D17" s="379" t="s">
        <v>38</v>
      </c>
      <c r="E17" s="380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379" t="s">
        <v>48</v>
      </c>
      <c r="P17" s="700"/>
      <c r="Q17" s="700"/>
      <c r="R17" s="700"/>
      <c r="S17" s="380"/>
      <c r="T17" s="431" t="s">
        <v>49</v>
      </c>
      <c r="U17" s="425"/>
      <c r="V17" s="379" t="s">
        <v>50</v>
      </c>
      <c r="W17" s="379" t="s">
        <v>51</v>
      </c>
      <c r="X17" s="399" t="s">
        <v>52</v>
      </c>
      <c r="Y17" s="379" t="s">
        <v>53</v>
      </c>
      <c r="Z17" s="525" t="s">
        <v>54</v>
      </c>
      <c r="AA17" s="525" t="s">
        <v>55</v>
      </c>
      <c r="AB17" s="525" t="s">
        <v>56</v>
      </c>
      <c r="AC17" s="669"/>
      <c r="AD17" s="670"/>
      <c r="AE17" s="663"/>
      <c r="BB17" s="427" t="s">
        <v>57</v>
      </c>
    </row>
    <row r="18" spans="1:67" ht="14.25" customHeight="1" x14ac:dyDescent="0.2">
      <c r="A18" s="398"/>
      <c r="B18" s="398"/>
      <c r="C18" s="398"/>
      <c r="D18" s="381"/>
      <c r="E18" s="382"/>
      <c r="F18" s="398"/>
      <c r="G18" s="398"/>
      <c r="H18" s="398"/>
      <c r="I18" s="398"/>
      <c r="J18" s="398"/>
      <c r="K18" s="398"/>
      <c r="L18" s="398"/>
      <c r="M18" s="398"/>
      <c r="N18" s="398"/>
      <c r="O18" s="381"/>
      <c r="P18" s="701"/>
      <c r="Q18" s="701"/>
      <c r="R18" s="701"/>
      <c r="S18" s="382"/>
      <c r="T18" s="365" t="s">
        <v>58</v>
      </c>
      <c r="U18" s="365" t="s">
        <v>59</v>
      </c>
      <c r="V18" s="398"/>
      <c r="W18" s="398"/>
      <c r="X18" s="400"/>
      <c r="Y18" s="398"/>
      <c r="Z18" s="526"/>
      <c r="AA18" s="526"/>
      <c r="AB18" s="671"/>
      <c r="AC18" s="672"/>
      <c r="AD18" s="673"/>
      <c r="AE18" s="664"/>
      <c r="BB18" s="388"/>
    </row>
    <row r="19" spans="1:67" ht="27.75" hidden="1" customHeight="1" x14ac:dyDescent="0.2">
      <c r="A19" s="443" t="s">
        <v>60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8"/>
      <c r="AA19" s="48"/>
    </row>
    <row r="20" spans="1:67" ht="16.5" hidden="1" customHeight="1" x14ac:dyDescent="0.25">
      <c r="A20" s="404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67" ht="14.25" hidden="1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3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9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3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84" t="s">
        <v>72</v>
      </c>
      <c r="P24" s="385"/>
      <c r="Q24" s="385"/>
      <c r="R24" s="385"/>
      <c r="S24" s="385"/>
      <c r="T24" s="385"/>
      <c r="U24" s="386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84" t="s">
        <v>72</v>
      </c>
      <c r="P25" s="385"/>
      <c r="Q25" s="385"/>
      <c r="R25" s="385"/>
      <c r="S25" s="385"/>
      <c r="T25" s="385"/>
      <c r="U25" s="386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3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3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3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3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3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3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3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84" t="s">
        <v>72</v>
      </c>
      <c r="P34" s="385"/>
      <c r="Q34" s="385"/>
      <c r="R34" s="385"/>
      <c r="S34" s="385"/>
      <c r="T34" s="385"/>
      <c r="U34" s="386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84" t="s">
        <v>72</v>
      </c>
      <c r="P35" s="385"/>
      <c r="Q35" s="385"/>
      <c r="R35" s="385"/>
      <c r="S35" s="385"/>
      <c r="T35" s="385"/>
      <c r="U35" s="386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3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84" t="s">
        <v>72</v>
      </c>
      <c r="P38" s="385"/>
      <c r="Q38" s="385"/>
      <c r="R38" s="385"/>
      <c r="S38" s="385"/>
      <c r="T38" s="385"/>
      <c r="U38" s="386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84" t="s">
        <v>72</v>
      </c>
      <c r="P39" s="385"/>
      <c r="Q39" s="385"/>
      <c r="R39" s="385"/>
      <c r="S39" s="385"/>
      <c r="T39" s="385"/>
      <c r="U39" s="386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3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2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84" t="s">
        <v>72</v>
      </c>
      <c r="P42" s="385"/>
      <c r="Q42" s="385"/>
      <c r="R42" s="385"/>
      <c r="S42" s="385"/>
      <c r="T42" s="385"/>
      <c r="U42" s="386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84" t="s">
        <v>72</v>
      </c>
      <c r="P43" s="385"/>
      <c r="Q43" s="385"/>
      <c r="R43" s="385"/>
      <c r="S43" s="385"/>
      <c r="T43" s="385"/>
      <c r="U43" s="386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3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84" t="s">
        <v>72</v>
      </c>
      <c r="P46" s="385"/>
      <c r="Q46" s="385"/>
      <c r="R46" s="385"/>
      <c r="S46" s="385"/>
      <c r="T46" s="385"/>
      <c r="U46" s="386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84" t="s">
        <v>72</v>
      </c>
      <c r="P47" s="385"/>
      <c r="Q47" s="385"/>
      <c r="R47" s="385"/>
      <c r="S47" s="385"/>
      <c r="T47" s="385"/>
      <c r="U47" s="386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43" t="s">
        <v>100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48"/>
      <c r="AA48" s="48"/>
    </row>
    <row r="49" spans="1:67" ht="16.5" hidden="1" customHeight="1" x14ac:dyDescent="0.25">
      <c r="A49" s="404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67" ht="14.25" hidden="1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3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3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84" t="s">
        <v>72</v>
      </c>
      <c r="P53" s="385"/>
      <c r="Q53" s="385"/>
      <c r="R53" s="385"/>
      <c r="S53" s="385"/>
      <c r="T53" s="385"/>
      <c r="U53" s="386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84" t="s">
        <v>72</v>
      </c>
      <c r="P54" s="385"/>
      <c r="Q54" s="385"/>
      <c r="R54" s="385"/>
      <c r="S54" s="385"/>
      <c r="T54" s="385"/>
      <c r="U54" s="386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04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67" ht="14.25" hidden="1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3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3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7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3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350</v>
      </c>
      <c r="X59" s="371">
        <f>IFERROR(IF(W59="",0,CEILING((W59/$H59),1)*$H59),"")</f>
        <v>351</v>
      </c>
      <c r="Y59" s="36">
        <f>IFERROR(IF(X59=0,"",ROUNDUP(X59/H59,0)*0.00937),"")</f>
        <v>0.73085999999999995</v>
      </c>
      <c r="Z59" s="56"/>
      <c r="AA59" s="57"/>
      <c r="AE59" s="64"/>
      <c r="BB59" s="81" t="s">
        <v>1</v>
      </c>
      <c r="BL59" s="64">
        <f>IFERROR(W59*I59/H59,"0")</f>
        <v>368.66666666666669</v>
      </c>
      <c r="BM59" s="64">
        <f>IFERROR(X59*I59/H59,"0")</f>
        <v>369.72</v>
      </c>
      <c r="BN59" s="64">
        <f>IFERROR(1/J59*(W59/H59),"0")</f>
        <v>0.64814814814814814</v>
      </c>
      <c r="BO59" s="64">
        <f>IFERROR(1/J59*(X59/H59),"0")</f>
        <v>0.65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3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84" t="s">
        <v>72</v>
      </c>
      <c r="P61" s="385"/>
      <c r="Q61" s="385"/>
      <c r="R61" s="385"/>
      <c r="S61" s="385"/>
      <c r="T61" s="385"/>
      <c r="U61" s="386"/>
      <c r="V61" s="37" t="s">
        <v>73</v>
      </c>
      <c r="W61" s="372">
        <f>IFERROR(W57/H57,"0")+IFERROR(W58/H58,"0")+IFERROR(W59/H59,"0")+IFERROR(W60/H60,"0")</f>
        <v>96.296296296296291</v>
      </c>
      <c r="X61" s="372">
        <f>IFERROR(X57/H57,"0")+IFERROR(X58/H58,"0")+IFERROR(X59/H59,"0")+IFERROR(X60/H60,"0")</f>
        <v>97</v>
      </c>
      <c r="Y61" s="372">
        <f>IFERROR(IF(Y57="",0,Y57),"0")+IFERROR(IF(Y58="",0,Y58),"0")+IFERROR(IF(Y59="",0,Y59),"0")+IFERROR(IF(Y60="",0,Y60),"0")</f>
        <v>1.14411</v>
      </c>
      <c r="Z61" s="373"/>
      <c r="AA61" s="373"/>
    </row>
    <row r="62" spans="1:67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84" t="s">
        <v>72</v>
      </c>
      <c r="P62" s="385"/>
      <c r="Q62" s="385"/>
      <c r="R62" s="385"/>
      <c r="S62" s="385"/>
      <c r="T62" s="385"/>
      <c r="U62" s="386"/>
      <c r="V62" s="37" t="s">
        <v>67</v>
      </c>
      <c r="W62" s="372">
        <f>IFERROR(SUM(W57:W60),"0")</f>
        <v>550</v>
      </c>
      <c r="X62" s="372">
        <f>IFERROR(SUM(X57:X60),"0")</f>
        <v>556.20000000000005</v>
      </c>
      <c r="Y62" s="37"/>
      <c r="Z62" s="373"/>
      <c r="AA62" s="373"/>
    </row>
    <row r="63" spans="1:67" ht="16.5" hidden="1" customHeight="1" x14ac:dyDescent="0.25">
      <c r="A63" s="404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67" ht="14.25" hidden="1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3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83">
        <v>4607091385670</v>
      </c>
      <c r="E66" s="378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3">
        <v>4607091385670</v>
      </c>
      <c r="E67" s="378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7"/>
      <c r="Q67" s="377"/>
      <c r="R67" s="377"/>
      <c r="S67" s="378"/>
      <c r="T67" s="34"/>
      <c r="U67" s="34"/>
      <c r="V67" s="35" t="s">
        <v>67</v>
      </c>
      <c r="W67" s="370">
        <v>400</v>
      </c>
      <c r="X67" s="371">
        <f t="shared" si="6"/>
        <v>410.40000000000003</v>
      </c>
      <c r="Y67" s="36">
        <f t="shared" si="7"/>
        <v>0.8264999999999999</v>
      </c>
      <c r="Z67" s="56"/>
      <c r="AA67" s="57"/>
      <c r="AE67" s="64"/>
      <c r="BB67" s="85" t="s">
        <v>1</v>
      </c>
      <c r="BL67" s="64">
        <f t="shared" si="8"/>
        <v>417.77777777777777</v>
      </c>
      <c r="BM67" s="64">
        <f t="shared" si="9"/>
        <v>428.64</v>
      </c>
      <c r="BN67" s="64">
        <f t="shared" si="10"/>
        <v>0.66137566137566139</v>
      </c>
      <c r="BO67" s="64">
        <f t="shared" si="11"/>
        <v>0.67857142857142849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3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3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200</v>
      </c>
      <c r="X69" s="37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3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500</v>
      </c>
      <c r="X70" s="371">
        <f t="shared" si="6"/>
        <v>503.99999999999994</v>
      </c>
      <c r="Y70" s="36">
        <f t="shared" si="7"/>
        <v>0.9787499999999999</v>
      </c>
      <c r="Z70" s="56"/>
      <c r="AA70" s="57"/>
      <c r="AE70" s="64"/>
      <c r="BB70" s="88" t="s">
        <v>1</v>
      </c>
      <c r="BL70" s="64">
        <f t="shared" si="8"/>
        <v>521.42857142857144</v>
      </c>
      <c r="BM70" s="64">
        <f t="shared" si="9"/>
        <v>525.6</v>
      </c>
      <c r="BN70" s="64">
        <f t="shared" si="10"/>
        <v>0.79719387755102045</v>
      </c>
      <c r="BO70" s="64">
        <f t="shared" si="11"/>
        <v>0.80357142857142849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3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3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83">
        <v>4680115882539</v>
      </c>
      <c r="E73" s="378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7"/>
      <c r="Q73" s="377"/>
      <c r="R73" s="377"/>
      <c r="S73" s="378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83">
        <v>4607091385687</v>
      </c>
      <c r="E74" s="378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3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3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3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83">
        <v>4680115881303</v>
      </c>
      <c r="E78" s="378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83">
        <v>4680115882577</v>
      </c>
      <c r="E79" s="378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8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83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83">
        <v>4680115882720</v>
      </c>
      <c r="E81" s="378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83">
        <v>4680115880269</v>
      </c>
      <c r="E82" s="378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83">
        <v>4680115880429</v>
      </c>
      <c r="E83" s="378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83">
        <v>4680115881457</v>
      </c>
      <c r="E84" s="378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7"/>
      <c r="B85" s="388"/>
      <c r="C85" s="388"/>
      <c r="D85" s="388"/>
      <c r="E85" s="388"/>
      <c r="F85" s="388"/>
      <c r="G85" s="388"/>
      <c r="H85" s="388"/>
      <c r="I85" s="388"/>
      <c r="J85" s="388"/>
      <c r="K85" s="388"/>
      <c r="L85" s="388"/>
      <c r="M85" s="388"/>
      <c r="N85" s="389"/>
      <c r="O85" s="384" t="s">
        <v>72</v>
      </c>
      <c r="P85" s="385"/>
      <c r="Q85" s="385"/>
      <c r="R85" s="385"/>
      <c r="S85" s="385"/>
      <c r="T85" s="385"/>
      <c r="U85" s="386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100.19841269841271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102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2.2184999999999997</v>
      </c>
      <c r="Z85" s="373"/>
      <c r="AA85" s="373"/>
    </row>
    <row r="86" spans="1:67" x14ac:dyDescent="0.2">
      <c r="A86" s="388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84" t="s">
        <v>72</v>
      </c>
      <c r="P86" s="385"/>
      <c r="Q86" s="385"/>
      <c r="R86" s="385"/>
      <c r="S86" s="385"/>
      <c r="T86" s="385"/>
      <c r="U86" s="386"/>
      <c r="V86" s="37" t="s">
        <v>67</v>
      </c>
      <c r="W86" s="372">
        <f>IFERROR(SUM(W65:W84),"0")</f>
        <v>1100</v>
      </c>
      <c r="X86" s="372">
        <f>IFERROR(SUM(X65:X84),"0")</f>
        <v>1119.5999999999999</v>
      </c>
      <c r="Y86" s="37"/>
      <c r="Z86" s="373"/>
      <c r="AA86" s="373"/>
    </row>
    <row r="87" spans="1:67" ht="14.25" hidden="1" customHeight="1" x14ac:dyDescent="0.25">
      <c r="A87" s="390" t="s">
        <v>102</v>
      </c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8"/>
      <c r="Y87" s="388"/>
      <c r="Z87" s="363"/>
      <c r="AA87" s="363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83">
        <v>4680115881488</v>
      </c>
      <c r="E88" s="378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8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83">
        <v>4680115882751</v>
      </c>
      <c r="E89" s="378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83">
        <v>4680115882775</v>
      </c>
      <c r="E90" s="378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83">
        <v>4680115880658</v>
      </c>
      <c r="E91" s="378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87"/>
      <c r="B92" s="388"/>
      <c r="C92" s="388"/>
      <c r="D92" s="388"/>
      <c r="E92" s="388"/>
      <c r="F92" s="388"/>
      <c r="G92" s="388"/>
      <c r="H92" s="388"/>
      <c r="I92" s="388"/>
      <c r="J92" s="388"/>
      <c r="K92" s="388"/>
      <c r="L92" s="388"/>
      <c r="M92" s="388"/>
      <c r="N92" s="389"/>
      <c r="O92" s="384" t="s">
        <v>72</v>
      </c>
      <c r="P92" s="385"/>
      <c r="Q92" s="385"/>
      <c r="R92" s="385"/>
      <c r="S92" s="385"/>
      <c r="T92" s="385"/>
      <c r="U92" s="386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8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84" t="s">
        <v>72</v>
      </c>
      <c r="P93" s="385"/>
      <c r="Q93" s="385"/>
      <c r="R93" s="385"/>
      <c r="S93" s="385"/>
      <c r="T93" s="385"/>
      <c r="U93" s="386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90" t="s">
        <v>61</v>
      </c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388"/>
      <c r="V94" s="388"/>
      <c r="W94" s="388"/>
      <c r="X94" s="388"/>
      <c r="Y94" s="388"/>
      <c r="Z94" s="363"/>
      <c r="AA94" s="363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83">
        <v>4607091387667</v>
      </c>
      <c r="E95" s="378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8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83">
        <v>4607091387636</v>
      </c>
      <c r="E96" s="378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83">
        <v>4607091382426</v>
      </c>
      <c r="E97" s="378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83">
        <v>4607091386547</v>
      </c>
      <c r="E98" s="378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83">
        <v>4607091382464</v>
      </c>
      <c r="E99" s="378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83">
        <v>4680115883444</v>
      </c>
      <c r="E100" s="378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83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87"/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9"/>
      <c r="O102" s="384" t="s">
        <v>72</v>
      </c>
      <c r="P102" s="385"/>
      <c r="Q102" s="385"/>
      <c r="R102" s="385"/>
      <c r="S102" s="385"/>
      <c r="T102" s="385"/>
      <c r="U102" s="386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8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84" t="s">
        <v>72</v>
      </c>
      <c r="P103" s="385"/>
      <c r="Q103" s="385"/>
      <c r="R103" s="385"/>
      <c r="S103" s="385"/>
      <c r="T103" s="385"/>
      <c r="U103" s="386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90" t="s">
        <v>74</v>
      </c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388"/>
      <c r="V104" s="388"/>
      <c r="W104" s="388"/>
      <c r="X104" s="388"/>
      <c r="Y104" s="388"/>
      <c r="Z104" s="363"/>
      <c r="AA104" s="363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83">
        <v>4680115884915</v>
      </c>
      <c r="E105" s="378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453" t="s">
        <v>182</v>
      </c>
      <c r="P105" s="377"/>
      <c r="Q105" s="377"/>
      <c r="R105" s="377"/>
      <c r="S105" s="378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83">
        <v>4680115884311</v>
      </c>
      <c r="E106" s="378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7" t="s">
        <v>185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83">
        <v>4607091386967</v>
      </c>
      <c r="E107" s="378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300</v>
      </c>
      <c r="X107" s="371">
        <f t="shared" si="18"/>
        <v>302.40000000000003</v>
      </c>
      <c r="Y107" s="36">
        <f>IFERROR(IF(X107=0,"",ROUNDUP(X107/H107,0)*0.02175),"")</f>
        <v>0.78299999999999992</v>
      </c>
      <c r="Z107" s="56"/>
      <c r="AA107" s="57"/>
      <c r="AE107" s="64"/>
      <c r="BB107" s="116" t="s">
        <v>1</v>
      </c>
      <c r="BL107" s="64">
        <f t="shared" si="19"/>
        <v>320.14285714285717</v>
      </c>
      <c r="BM107" s="64">
        <f t="shared" si="20"/>
        <v>322.70400000000006</v>
      </c>
      <c r="BN107" s="64">
        <f t="shared" si="21"/>
        <v>0.63775510204081631</v>
      </c>
      <c r="BO107" s="64">
        <f t="shared" si="22"/>
        <v>0.64285714285714279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83">
        <v>4607091386967</v>
      </c>
      <c r="E108" s="378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83">
        <v>4607091385304</v>
      </c>
      <c r="E109" s="378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83">
        <v>4607091386264</v>
      </c>
      <c r="E110" s="378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3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83">
        <v>4607091385731</v>
      </c>
      <c r="E111" s="378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300</v>
      </c>
      <c r="X111" s="371">
        <f t="shared" si="18"/>
        <v>302.40000000000003</v>
      </c>
      <c r="Y111" s="36">
        <f>IFERROR(IF(X111=0,"",ROUNDUP(X111/H111,0)*0.00753),"")</f>
        <v>0.84336</v>
      </c>
      <c r="Z111" s="56"/>
      <c r="AA111" s="57"/>
      <c r="AE111" s="64"/>
      <c r="BB111" s="120" t="s">
        <v>1</v>
      </c>
      <c r="BL111" s="64">
        <f t="shared" si="19"/>
        <v>330.22222222222223</v>
      </c>
      <c r="BM111" s="64">
        <f t="shared" si="20"/>
        <v>332.86400000000003</v>
      </c>
      <c r="BN111" s="64">
        <f t="shared" si="21"/>
        <v>0.71225071225071213</v>
      </c>
      <c r="BO111" s="64">
        <f t="shared" si="22"/>
        <v>0.71794871794871795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83">
        <v>4680115880214</v>
      </c>
      <c r="E112" s="378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83">
        <v>4680115880894</v>
      </c>
      <c r="E113" s="378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83">
        <v>4607091385427</v>
      </c>
      <c r="E114" s="378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83">
        <v>4680115882645</v>
      </c>
      <c r="E115" s="378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83">
        <v>4680115884403</v>
      </c>
      <c r="E116" s="378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7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8"/>
      <c r="N117" s="389"/>
      <c r="O117" s="384" t="s">
        <v>72</v>
      </c>
      <c r="P117" s="385"/>
      <c r="Q117" s="385"/>
      <c r="R117" s="385"/>
      <c r="S117" s="385"/>
      <c r="T117" s="385"/>
      <c r="U117" s="386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146.82539682539681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1.62636</v>
      </c>
      <c r="Z117" s="373"/>
      <c r="AA117" s="373"/>
    </row>
    <row r="118" spans="1:67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8"/>
      <c r="N118" s="389"/>
      <c r="O118" s="384" t="s">
        <v>72</v>
      </c>
      <c r="P118" s="385"/>
      <c r="Q118" s="385"/>
      <c r="R118" s="385"/>
      <c r="S118" s="385"/>
      <c r="T118" s="385"/>
      <c r="U118" s="386"/>
      <c r="V118" s="37" t="s">
        <v>67</v>
      </c>
      <c r="W118" s="372">
        <f>IFERROR(SUM(W105:W116),"0")</f>
        <v>600</v>
      </c>
      <c r="X118" s="372">
        <f>IFERROR(SUM(X105:X116),"0")</f>
        <v>604.80000000000007</v>
      </c>
      <c r="Y118" s="37"/>
      <c r="Z118" s="373"/>
      <c r="AA118" s="373"/>
    </row>
    <row r="119" spans="1:67" ht="14.25" hidden="1" customHeight="1" x14ac:dyDescent="0.25">
      <c r="A119" s="390" t="s">
        <v>205</v>
      </c>
      <c r="B119" s="388"/>
      <c r="C119" s="388"/>
      <c r="D119" s="388"/>
      <c r="E119" s="388"/>
      <c r="F119" s="388"/>
      <c r="G119" s="388"/>
      <c r="H119" s="388"/>
      <c r="I119" s="388"/>
      <c r="J119" s="388"/>
      <c r="K119" s="388"/>
      <c r="L119" s="388"/>
      <c r="M119" s="388"/>
      <c r="N119" s="388"/>
      <c r="O119" s="388"/>
      <c r="P119" s="388"/>
      <c r="Q119" s="388"/>
      <c r="R119" s="388"/>
      <c r="S119" s="388"/>
      <c r="T119" s="388"/>
      <c r="U119" s="388"/>
      <c r="V119" s="388"/>
      <c r="W119" s="388"/>
      <c r="X119" s="388"/>
      <c r="Y119" s="388"/>
      <c r="Z119" s="363"/>
      <c r="AA119" s="363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83">
        <v>4607091383065</v>
      </c>
      <c r="E120" s="378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8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83">
        <v>4680115881532</v>
      </c>
      <c r="E121" s="378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8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83">
        <v>4680115881532</v>
      </c>
      <c r="E122" s="378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8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83">
        <v>4680115881532</v>
      </c>
      <c r="E123" s="378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3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100</v>
      </c>
      <c r="X123" s="371">
        <f t="shared" si="23"/>
        <v>105.3</v>
      </c>
      <c r="Y123" s="36">
        <f>IFERROR(IF(X123=0,"",ROUNDUP(X123/H123,0)*0.02175),"")</f>
        <v>0.28275</v>
      </c>
      <c r="Z123" s="56"/>
      <c r="AA123" s="57"/>
      <c r="AE123" s="64"/>
      <c r="BB123" s="129" t="s">
        <v>1</v>
      </c>
      <c r="BL123" s="64">
        <f t="shared" si="24"/>
        <v>105.92592592592592</v>
      </c>
      <c r="BM123" s="64">
        <f t="shared" si="25"/>
        <v>111.53999999999999</v>
      </c>
      <c r="BN123" s="64">
        <f t="shared" si="26"/>
        <v>0.22045855379188711</v>
      </c>
      <c r="BO123" s="64">
        <f t="shared" si="27"/>
        <v>0.23214285714285712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83">
        <v>4680115882652</v>
      </c>
      <c r="E124" s="378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83">
        <v>4680115880238</v>
      </c>
      <c r="E125" s="378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83">
        <v>4680115881464</v>
      </c>
      <c r="E126" s="378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7"/>
      <c r="B127" s="388"/>
      <c r="C127" s="388"/>
      <c r="D127" s="388"/>
      <c r="E127" s="388"/>
      <c r="F127" s="388"/>
      <c r="G127" s="388"/>
      <c r="H127" s="388"/>
      <c r="I127" s="388"/>
      <c r="J127" s="388"/>
      <c r="K127" s="388"/>
      <c r="L127" s="388"/>
      <c r="M127" s="388"/>
      <c r="N127" s="389"/>
      <c r="O127" s="384" t="s">
        <v>72</v>
      </c>
      <c r="P127" s="385"/>
      <c r="Q127" s="385"/>
      <c r="R127" s="385"/>
      <c r="S127" s="385"/>
      <c r="T127" s="385"/>
      <c r="U127" s="386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12.345679012345679</v>
      </c>
      <c r="X127" s="372">
        <f>IFERROR(X120/H120,"0")+IFERROR(X121/H121,"0")+IFERROR(X122/H122,"0")+IFERROR(X123/H123,"0")+IFERROR(X124/H124,"0")+IFERROR(X125/H125,"0")+IFERROR(X126/H126,"0")</f>
        <v>13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0.28275</v>
      </c>
      <c r="Z127" s="373"/>
      <c r="AA127" s="373"/>
    </row>
    <row r="128" spans="1:67" x14ac:dyDescent="0.2">
      <c r="A128" s="388"/>
      <c r="B128" s="388"/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9"/>
      <c r="O128" s="384" t="s">
        <v>72</v>
      </c>
      <c r="P128" s="385"/>
      <c r="Q128" s="385"/>
      <c r="R128" s="385"/>
      <c r="S128" s="385"/>
      <c r="T128" s="385"/>
      <c r="U128" s="386"/>
      <c r="V128" s="37" t="s">
        <v>67</v>
      </c>
      <c r="W128" s="372">
        <f>IFERROR(SUM(W120:W126),"0")</f>
        <v>100</v>
      </c>
      <c r="X128" s="372">
        <f>IFERROR(SUM(X120:X126),"0")</f>
        <v>105.3</v>
      </c>
      <c r="Y128" s="37"/>
      <c r="Z128" s="373"/>
      <c r="AA128" s="373"/>
    </row>
    <row r="129" spans="1:67" ht="16.5" hidden="1" customHeight="1" x14ac:dyDescent="0.25">
      <c r="A129" s="404" t="s">
        <v>218</v>
      </c>
      <c r="B129" s="388"/>
      <c r="C129" s="388"/>
      <c r="D129" s="388"/>
      <c r="E129" s="388"/>
      <c r="F129" s="388"/>
      <c r="G129" s="388"/>
      <c r="H129" s="388"/>
      <c r="I129" s="388"/>
      <c r="J129" s="388"/>
      <c r="K129" s="388"/>
      <c r="L129" s="388"/>
      <c r="M129" s="388"/>
      <c r="N129" s="388"/>
      <c r="O129" s="388"/>
      <c r="P129" s="388"/>
      <c r="Q129" s="388"/>
      <c r="R129" s="388"/>
      <c r="S129" s="388"/>
      <c r="T129" s="388"/>
      <c r="U129" s="388"/>
      <c r="V129" s="388"/>
      <c r="W129" s="388"/>
      <c r="X129" s="388"/>
      <c r="Y129" s="388"/>
      <c r="Z129" s="364"/>
      <c r="AA129" s="364"/>
    </row>
    <row r="130" spans="1:67" ht="14.25" hidden="1" customHeight="1" x14ac:dyDescent="0.25">
      <c r="A130" s="390" t="s">
        <v>74</v>
      </c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8"/>
      <c r="O130" s="388"/>
      <c r="P130" s="388"/>
      <c r="Q130" s="388"/>
      <c r="R130" s="388"/>
      <c r="S130" s="388"/>
      <c r="T130" s="388"/>
      <c r="U130" s="388"/>
      <c r="V130" s="388"/>
      <c r="W130" s="388"/>
      <c r="X130" s="388"/>
      <c r="Y130" s="388"/>
      <c r="Z130" s="363"/>
      <c r="AA130" s="363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83">
        <v>4607091385168</v>
      </c>
      <c r="E131" s="378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8"/>
      <c r="T131" s="34"/>
      <c r="U131" s="34"/>
      <c r="V131" s="35" t="s">
        <v>67</v>
      </c>
      <c r="W131" s="370">
        <v>1000</v>
      </c>
      <c r="X131" s="371">
        <f>IFERROR(IF(W131="",0,CEILING((W131/$H131),1)*$H131),"")</f>
        <v>1008</v>
      </c>
      <c r="Y131" s="36">
        <f>IFERROR(IF(X131=0,"",ROUNDUP(X131/H131,0)*0.02175),"")</f>
        <v>2.61</v>
      </c>
      <c r="Z131" s="56"/>
      <c r="AA131" s="57"/>
      <c r="AE131" s="64"/>
      <c r="BB131" s="133" t="s">
        <v>1</v>
      </c>
      <c r="BL131" s="64">
        <f>IFERROR(W131*I131/H131,"0")</f>
        <v>1066.4285714285713</v>
      </c>
      <c r="BM131" s="64">
        <f>IFERROR(X131*I131/H131,"0")</f>
        <v>1074.96</v>
      </c>
      <c r="BN131" s="64">
        <f>IFERROR(1/J131*(W131/H131),"0")</f>
        <v>2.1258503401360542</v>
      </c>
      <c r="BO131" s="64">
        <f>IFERROR(1/J131*(X131/H131),"0")</f>
        <v>2.1428571428571428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83">
        <v>4607091385168</v>
      </c>
      <c r="E132" s="378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8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83">
        <v>4607091383256</v>
      </c>
      <c r="E133" s="378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8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83">
        <v>4607091385748</v>
      </c>
      <c r="E134" s="378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202.5</v>
      </c>
      <c r="Y134" s="36">
        <f>IFERROR(IF(X134=0,"",ROUNDUP(X134/H134,0)*0.00753),"")</f>
        <v>0.56474999999999997</v>
      </c>
      <c r="Z134" s="56"/>
      <c r="AA134" s="57"/>
      <c r="AE134" s="64"/>
      <c r="BB134" s="136" t="s">
        <v>1</v>
      </c>
      <c r="BL134" s="64">
        <f>IFERROR(W134*I134/H134,"0")</f>
        <v>220.14814814814812</v>
      </c>
      <c r="BM134" s="64">
        <f>IFERROR(X134*I134/H134,"0")</f>
        <v>222.9</v>
      </c>
      <c r="BN134" s="64">
        <f>IFERROR(1/J134*(W134/H134),"0")</f>
        <v>0.47483380816714149</v>
      </c>
      <c r="BO134" s="64">
        <f>IFERROR(1/J134*(X134/H134),"0")</f>
        <v>0.48076923076923073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83">
        <v>4680115884533</v>
      </c>
      <c r="E135" s="378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7"/>
      <c r="B136" s="388"/>
      <c r="C136" s="388"/>
      <c r="D136" s="388"/>
      <c r="E136" s="388"/>
      <c r="F136" s="388"/>
      <c r="G136" s="388"/>
      <c r="H136" s="388"/>
      <c r="I136" s="388"/>
      <c r="J136" s="388"/>
      <c r="K136" s="388"/>
      <c r="L136" s="388"/>
      <c r="M136" s="388"/>
      <c r="N136" s="389"/>
      <c r="O136" s="384" t="s">
        <v>72</v>
      </c>
      <c r="P136" s="385"/>
      <c r="Q136" s="385"/>
      <c r="R136" s="385"/>
      <c r="S136" s="385"/>
      <c r="T136" s="385"/>
      <c r="U136" s="386"/>
      <c r="V136" s="37" t="s">
        <v>73</v>
      </c>
      <c r="W136" s="372">
        <f>IFERROR(W131/H131,"0")+IFERROR(W132/H132,"0")+IFERROR(W133/H133,"0")+IFERROR(W134/H134,"0")+IFERROR(W135/H135,"0")</f>
        <v>193.12169312169311</v>
      </c>
      <c r="X136" s="372">
        <f>IFERROR(X131/H131,"0")+IFERROR(X132/H132,"0")+IFERROR(X133/H133,"0")+IFERROR(X134/H134,"0")+IFERROR(X135/H135,"0")</f>
        <v>195</v>
      </c>
      <c r="Y136" s="372">
        <f>IFERROR(IF(Y131="",0,Y131),"0")+IFERROR(IF(Y132="",0,Y132),"0")+IFERROR(IF(Y133="",0,Y133),"0")+IFERROR(IF(Y134="",0,Y134),"0")+IFERROR(IF(Y135="",0,Y135),"0")</f>
        <v>3.17475</v>
      </c>
      <c r="Z136" s="373"/>
      <c r="AA136" s="373"/>
    </row>
    <row r="137" spans="1:67" x14ac:dyDescent="0.2">
      <c r="A137" s="388"/>
      <c r="B137" s="388"/>
      <c r="C137" s="388"/>
      <c r="D137" s="388"/>
      <c r="E137" s="388"/>
      <c r="F137" s="388"/>
      <c r="G137" s="388"/>
      <c r="H137" s="388"/>
      <c r="I137" s="388"/>
      <c r="J137" s="388"/>
      <c r="K137" s="388"/>
      <c r="L137" s="388"/>
      <c r="M137" s="388"/>
      <c r="N137" s="389"/>
      <c r="O137" s="384" t="s">
        <v>72</v>
      </c>
      <c r="P137" s="385"/>
      <c r="Q137" s="385"/>
      <c r="R137" s="385"/>
      <c r="S137" s="385"/>
      <c r="T137" s="385"/>
      <c r="U137" s="386"/>
      <c r="V137" s="37" t="s">
        <v>67</v>
      </c>
      <c r="W137" s="372">
        <f>IFERROR(SUM(W131:W135),"0")</f>
        <v>1200</v>
      </c>
      <c r="X137" s="372">
        <f>IFERROR(SUM(X131:X135),"0")</f>
        <v>1210.5</v>
      </c>
      <c r="Y137" s="37"/>
      <c r="Z137" s="373"/>
      <c r="AA137" s="373"/>
    </row>
    <row r="138" spans="1:67" ht="27.75" hidden="1" customHeight="1" x14ac:dyDescent="0.2">
      <c r="A138" s="443" t="s">
        <v>228</v>
      </c>
      <c r="B138" s="444"/>
      <c r="C138" s="444"/>
      <c r="D138" s="444"/>
      <c r="E138" s="444"/>
      <c r="F138" s="444"/>
      <c r="G138" s="444"/>
      <c r="H138" s="444"/>
      <c r="I138" s="444"/>
      <c r="J138" s="444"/>
      <c r="K138" s="444"/>
      <c r="L138" s="444"/>
      <c r="M138" s="444"/>
      <c r="N138" s="444"/>
      <c r="O138" s="444"/>
      <c r="P138" s="444"/>
      <c r="Q138" s="444"/>
      <c r="R138" s="444"/>
      <c r="S138" s="444"/>
      <c r="T138" s="444"/>
      <c r="U138" s="444"/>
      <c r="V138" s="444"/>
      <c r="W138" s="444"/>
      <c r="X138" s="444"/>
      <c r="Y138" s="444"/>
      <c r="Z138" s="48"/>
      <c r="AA138" s="48"/>
    </row>
    <row r="139" spans="1:67" ht="16.5" hidden="1" customHeight="1" x14ac:dyDescent="0.25">
      <c r="A139" s="404" t="s">
        <v>229</v>
      </c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  <c r="S139" s="388"/>
      <c r="T139" s="388"/>
      <c r="U139" s="388"/>
      <c r="V139" s="388"/>
      <c r="W139" s="388"/>
      <c r="X139" s="388"/>
      <c r="Y139" s="388"/>
      <c r="Z139" s="364"/>
      <c r="AA139" s="364"/>
    </row>
    <row r="140" spans="1:67" ht="14.25" hidden="1" customHeight="1" x14ac:dyDescent="0.25">
      <c r="A140" s="390" t="s">
        <v>110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388"/>
      <c r="Z140" s="363"/>
      <c r="AA140" s="363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83">
        <v>4607091383423</v>
      </c>
      <c r="E141" s="378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8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83">
        <v>4607091381405</v>
      </c>
      <c r="E142" s="378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8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83">
        <v>4607091386516</v>
      </c>
      <c r="E143" s="378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8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87"/>
      <c r="B144" s="388"/>
      <c r="C144" s="388"/>
      <c r="D144" s="388"/>
      <c r="E144" s="388"/>
      <c r="F144" s="388"/>
      <c r="G144" s="388"/>
      <c r="H144" s="388"/>
      <c r="I144" s="388"/>
      <c r="J144" s="388"/>
      <c r="K144" s="388"/>
      <c r="L144" s="388"/>
      <c r="M144" s="388"/>
      <c r="N144" s="389"/>
      <c r="O144" s="384" t="s">
        <v>72</v>
      </c>
      <c r="P144" s="385"/>
      <c r="Q144" s="385"/>
      <c r="R144" s="385"/>
      <c r="S144" s="385"/>
      <c r="T144" s="385"/>
      <c r="U144" s="386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8"/>
      <c r="N145" s="389"/>
      <c r="O145" s="384" t="s">
        <v>72</v>
      </c>
      <c r="P145" s="385"/>
      <c r="Q145" s="385"/>
      <c r="R145" s="385"/>
      <c r="S145" s="385"/>
      <c r="T145" s="385"/>
      <c r="U145" s="386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04" t="s">
        <v>236</v>
      </c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  <c r="X146" s="388"/>
      <c r="Y146" s="388"/>
      <c r="Z146" s="364"/>
      <c r="AA146" s="364"/>
    </row>
    <row r="147" spans="1:67" ht="14.25" hidden="1" customHeight="1" x14ac:dyDescent="0.25">
      <c r="A147" s="390" t="s">
        <v>61</v>
      </c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388"/>
      <c r="P147" s="388"/>
      <c r="Q147" s="388"/>
      <c r="R147" s="388"/>
      <c r="S147" s="388"/>
      <c r="T147" s="388"/>
      <c r="U147" s="388"/>
      <c r="V147" s="388"/>
      <c r="W147" s="388"/>
      <c r="X147" s="388"/>
      <c r="Y147" s="388"/>
      <c r="Z147" s="363"/>
      <c r="AA147" s="363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83">
        <v>4680115880993</v>
      </c>
      <c r="E148" s="378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8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83">
        <v>4680115881761</v>
      </c>
      <c r="E149" s="378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8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83">
        <v>4680115881563</v>
      </c>
      <c r="E150" s="378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8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83">
        <v>4680115880986</v>
      </c>
      <c r="E151" s="378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83">
        <v>4680115880207</v>
      </c>
      <c r="E152" s="378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83">
        <v>4680115881785</v>
      </c>
      <c r="E153" s="378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83">
        <v>4680115881679</v>
      </c>
      <c r="E154" s="378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83">
        <v>4680115880191</v>
      </c>
      <c r="E155" s="378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6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83">
        <v>4680115883963</v>
      </c>
      <c r="E156" s="378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87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9"/>
      <c r="O157" s="384" t="s">
        <v>72</v>
      </c>
      <c r="P157" s="385"/>
      <c r="Q157" s="385"/>
      <c r="R157" s="385"/>
      <c r="S157" s="385"/>
      <c r="T157" s="385"/>
      <c r="U157" s="386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9"/>
      <c r="O158" s="384" t="s">
        <v>72</v>
      </c>
      <c r="P158" s="385"/>
      <c r="Q158" s="385"/>
      <c r="R158" s="385"/>
      <c r="S158" s="385"/>
      <c r="T158" s="385"/>
      <c r="U158" s="386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04" t="s">
        <v>255</v>
      </c>
      <c r="B159" s="388"/>
      <c r="C159" s="388"/>
      <c r="D159" s="388"/>
      <c r="E159" s="388"/>
      <c r="F159" s="388"/>
      <c r="G159" s="388"/>
      <c r="H159" s="388"/>
      <c r="I159" s="388"/>
      <c r="J159" s="388"/>
      <c r="K159" s="388"/>
      <c r="L159" s="388"/>
      <c r="M159" s="388"/>
      <c r="N159" s="388"/>
      <c r="O159" s="388"/>
      <c r="P159" s="388"/>
      <c r="Q159" s="388"/>
      <c r="R159" s="388"/>
      <c r="S159" s="388"/>
      <c r="T159" s="388"/>
      <c r="U159" s="388"/>
      <c r="V159" s="388"/>
      <c r="W159" s="388"/>
      <c r="X159" s="388"/>
      <c r="Y159" s="388"/>
      <c r="Z159" s="364"/>
      <c r="AA159" s="364"/>
    </row>
    <row r="160" spans="1:67" ht="14.25" hidden="1" customHeight="1" x14ac:dyDescent="0.25">
      <c r="A160" s="390" t="s">
        <v>110</v>
      </c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  <c r="X160" s="388"/>
      <c r="Y160" s="388"/>
      <c r="Z160" s="363"/>
      <c r="AA160" s="363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83">
        <v>4680115881402</v>
      </c>
      <c r="E161" s="378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8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83">
        <v>4680115881396</v>
      </c>
      <c r="E162" s="378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8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87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9"/>
      <c r="O163" s="384" t="s">
        <v>72</v>
      </c>
      <c r="P163" s="385"/>
      <c r="Q163" s="385"/>
      <c r="R163" s="385"/>
      <c r="S163" s="385"/>
      <c r="T163" s="385"/>
      <c r="U163" s="386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9"/>
      <c r="O164" s="384" t="s">
        <v>72</v>
      </c>
      <c r="P164" s="385"/>
      <c r="Q164" s="385"/>
      <c r="R164" s="385"/>
      <c r="S164" s="385"/>
      <c r="T164" s="385"/>
      <c r="U164" s="386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90" t="s">
        <v>102</v>
      </c>
      <c r="B165" s="388"/>
      <c r="C165" s="388"/>
      <c r="D165" s="388"/>
      <c r="E165" s="388"/>
      <c r="F165" s="388"/>
      <c r="G165" s="388"/>
      <c r="H165" s="388"/>
      <c r="I165" s="388"/>
      <c r="J165" s="388"/>
      <c r="K165" s="388"/>
      <c r="L165" s="388"/>
      <c r="M165" s="388"/>
      <c r="N165" s="388"/>
      <c r="O165" s="388"/>
      <c r="P165" s="388"/>
      <c r="Q165" s="388"/>
      <c r="R165" s="388"/>
      <c r="S165" s="388"/>
      <c r="T165" s="388"/>
      <c r="U165" s="388"/>
      <c r="V165" s="388"/>
      <c r="W165" s="388"/>
      <c r="X165" s="388"/>
      <c r="Y165" s="388"/>
      <c r="Z165" s="363"/>
      <c r="AA165" s="363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83">
        <v>4680115882935</v>
      </c>
      <c r="E166" s="378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8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83">
        <v>4680115880764</v>
      </c>
      <c r="E167" s="378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8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87"/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9"/>
      <c r="O168" s="384" t="s">
        <v>72</v>
      </c>
      <c r="P168" s="385"/>
      <c r="Q168" s="385"/>
      <c r="R168" s="385"/>
      <c r="S168" s="385"/>
      <c r="T168" s="385"/>
      <c r="U168" s="386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8"/>
      <c r="B169" s="388"/>
      <c r="C169" s="388"/>
      <c r="D169" s="388"/>
      <c r="E169" s="388"/>
      <c r="F169" s="388"/>
      <c r="G169" s="388"/>
      <c r="H169" s="388"/>
      <c r="I169" s="388"/>
      <c r="J169" s="388"/>
      <c r="K169" s="388"/>
      <c r="L169" s="388"/>
      <c r="M169" s="388"/>
      <c r="N169" s="389"/>
      <c r="O169" s="384" t="s">
        <v>72</v>
      </c>
      <c r="P169" s="385"/>
      <c r="Q169" s="385"/>
      <c r="R169" s="385"/>
      <c r="S169" s="385"/>
      <c r="T169" s="385"/>
      <c r="U169" s="386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90" t="s">
        <v>61</v>
      </c>
      <c r="B170" s="388"/>
      <c r="C170" s="388"/>
      <c r="D170" s="388"/>
      <c r="E170" s="388"/>
      <c r="F170" s="388"/>
      <c r="G170" s="388"/>
      <c r="H170" s="388"/>
      <c r="I170" s="388"/>
      <c r="J170" s="388"/>
      <c r="K170" s="388"/>
      <c r="L170" s="388"/>
      <c r="M170" s="388"/>
      <c r="N170" s="388"/>
      <c r="O170" s="388"/>
      <c r="P170" s="388"/>
      <c r="Q170" s="388"/>
      <c r="R170" s="388"/>
      <c r="S170" s="388"/>
      <c r="T170" s="388"/>
      <c r="U170" s="388"/>
      <c r="V170" s="388"/>
      <c r="W170" s="388"/>
      <c r="X170" s="388"/>
      <c r="Y170" s="388"/>
      <c r="Z170" s="363"/>
      <c r="AA170" s="363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83">
        <v>4680115882683</v>
      </c>
      <c r="E171" s="378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8"/>
      <c r="T171" s="34"/>
      <c r="U171" s="34"/>
      <c r="V171" s="35" t="s">
        <v>67</v>
      </c>
      <c r="W171" s="370">
        <v>100</v>
      </c>
      <c r="X171" s="371">
        <f>IFERROR(IF(W171="",0,CEILING((W171/$H171),1)*$H171),"")</f>
        <v>102.60000000000001</v>
      </c>
      <c r="Y171" s="36">
        <f>IFERROR(IF(X171=0,"",ROUNDUP(X171/H171,0)*0.00937),"")</f>
        <v>0.17802999999999999</v>
      </c>
      <c r="Z171" s="56"/>
      <c r="AA171" s="57"/>
      <c r="AE171" s="64"/>
      <c r="BB171" s="154" t="s">
        <v>1</v>
      </c>
      <c r="BL171" s="64">
        <f>IFERROR(W171*I171/H171,"0")</f>
        <v>103.88888888888889</v>
      </c>
      <c r="BM171" s="64">
        <f>IFERROR(X171*I171/H171,"0")</f>
        <v>106.59000000000002</v>
      </c>
      <c r="BN171" s="64">
        <f>IFERROR(1/J171*(W171/H171),"0")</f>
        <v>0.15432098765432098</v>
      </c>
      <c r="BO171" s="64">
        <f>IFERROR(1/J171*(X171/H171),"0")</f>
        <v>0.15833333333333333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83">
        <v>4680115882690</v>
      </c>
      <c r="E172" s="378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8"/>
      <c r="T172" s="34"/>
      <c r="U172" s="34"/>
      <c r="V172" s="35" t="s">
        <v>67</v>
      </c>
      <c r="W172" s="370">
        <v>100</v>
      </c>
      <c r="X172" s="371">
        <f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64"/>
      <c r="BB172" s="155" t="s">
        <v>1</v>
      </c>
      <c r="BL172" s="64">
        <f>IFERROR(W172*I172/H172,"0")</f>
        <v>103.88888888888889</v>
      </c>
      <c r="BM172" s="64">
        <f>IFERROR(X172*I172/H172,"0")</f>
        <v>106.59000000000002</v>
      </c>
      <c r="BN172" s="64">
        <f>IFERROR(1/J172*(W172/H172),"0")</f>
        <v>0.15432098765432098</v>
      </c>
      <c r="BO172" s="64">
        <f>IFERROR(1/J172*(X172/H172),"0")</f>
        <v>0.15833333333333333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83">
        <v>4680115882669</v>
      </c>
      <c r="E173" s="378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8"/>
      <c r="T173" s="34"/>
      <c r="U173" s="34"/>
      <c r="V173" s="35" t="s">
        <v>67</v>
      </c>
      <c r="W173" s="370">
        <v>100</v>
      </c>
      <c r="X173" s="371">
        <f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6" t="s">
        <v>1</v>
      </c>
      <c r="BL173" s="64">
        <f>IFERROR(W173*I173/H173,"0")</f>
        <v>103.88888888888889</v>
      </c>
      <c r="BM173" s="64">
        <f>IFERROR(X173*I173/H173,"0")</f>
        <v>106.59000000000002</v>
      </c>
      <c r="BN173" s="64">
        <f>IFERROR(1/J173*(W173/H173),"0")</f>
        <v>0.15432098765432098</v>
      </c>
      <c r="BO173" s="64">
        <f>IFERROR(1/J173*(X173/H173),"0")</f>
        <v>0.15833333333333333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83">
        <v>4680115882676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100</v>
      </c>
      <c r="X174" s="37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x14ac:dyDescent="0.2">
      <c r="A175" s="387"/>
      <c r="B175" s="388"/>
      <c r="C175" s="388"/>
      <c r="D175" s="388"/>
      <c r="E175" s="388"/>
      <c r="F175" s="388"/>
      <c r="G175" s="388"/>
      <c r="H175" s="388"/>
      <c r="I175" s="388"/>
      <c r="J175" s="388"/>
      <c r="K175" s="388"/>
      <c r="L175" s="388"/>
      <c r="M175" s="388"/>
      <c r="N175" s="389"/>
      <c r="O175" s="384" t="s">
        <v>72</v>
      </c>
      <c r="P175" s="385"/>
      <c r="Q175" s="385"/>
      <c r="R175" s="385"/>
      <c r="S175" s="385"/>
      <c r="T175" s="385"/>
      <c r="U175" s="386"/>
      <c r="V175" s="37" t="s">
        <v>73</v>
      </c>
      <c r="W175" s="372">
        <f>IFERROR(W171/H171,"0")+IFERROR(W172/H172,"0")+IFERROR(W173/H173,"0")+IFERROR(W174/H174,"0")</f>
        <v>74.074074074074076</v>
      </c>
      <c r="X175" s="372">
        <f>IFERROR(X171/H171,"0")+IFERROR(X172/H172,"0")+IFERROR(X173/H173,"0")+IFERROR(X174/H174,"0")</f>
        <v>76</v>
      </c>
      <c r="Y175" s="372">
        <f>IFERROR(IF(Y171="",0,Y171),"0")+IFERROR(IF(Y172="",0,Y172),"0")+IFERROR(IF(Y173="",0,Y173),"0")+IFERROR(IF(Y174="",0,Y174),"0")</f>
        <v>0.71211999999999998</v>
      </c>
      <c r="Z175" s="373"/>
      <c r="AA175" s="373"/>
    </row>
    <row r="176" spans="1:67" x14ac:dyDescent="0.2">
      <c r="A176" s="388"/>
      <c r="B176" s="388"/>
      <c r="C176" s="388"/>
      <c r="D176" s="388"/>
      <c r="E176" s="388"/>
      <c r="F176" s="388"/>
      <c r="G176" s="388"/>
      <c r="H176" s="388"/>
      <c r="I176" s="388"/>
      <c r="J176" s="388"/>
      <c r="K176" s="388"/>
      <c r="L176" s="388"/>
      <c r="M176" s="388"/>
      <c r="N176" s="389"/>
      <c r="O176" s="384" t="s">
        <v>72</v>
      </c>
      <c r="P176" s="385"/>
      <c r="Q176" s="385"/>
      <c r="R176" s="385"/>
      <c r="S176" s="385"/>
      <c r="T176" s="385"/>
      <c r="U176" s="386"/>
      <c r="V176" s="37" t="s">
        <v>67</v>
      </c>
      <c r="W176" s="372">
        <f>IFERROR(SUM(W171:W174),"0")</f>
        <v>400</v>
      </c>
      <c r="X176" s="372">
        <f>IFERROR(SUM(X171:X174),"0")</f>
        <v>410.40000000000003</v>
      </c>
      <c r="Y176" s="37"/>
      <c r="Z176" s="373"/>
      <c r="AA176" s="373"/>
    </row>
    <row r="177" spans="1:67" ht="14.25" hidden="1" customHeight="1" x14ac:dyDescent="0.25">
      <c r="A177" s="390" t="s">
        <v>74</v>
      </c>
      <c r="B177" s="388"/>
      <c r="C177" s="388"/>
      <c r="D177" s="388"/>
      <c r="E177" s="388"/>
      <c r="F177" s="388"/>
      <c r="G177" s="388"/>
      <c r="H177" s="388"/>
      <c r="I177" s="388"/>
      <c r="J177" s="388"/>
      <c r="K177" s="388"/>
      <c r="L177" s="388"/>
      <c r="M177" s="388"/>
      <c r="N177" s="388"/>
      <c r="O177" s="388"/>
      <c r="P177" s="388"/>
      <c r="Q177" s="388"/>
      <c r="R177" s="388"/>
      <c r="S177" s="388"/>
      <c r="T177" s="388"/>
      <c r="U177" s="388"/>
      <c r="V177" s="388"/>
      <c r="W177" s="388"/>
      <c r="X177" s="388"/>
      <c r="Y177" s="388"/>
      <c r="Z177" s="363"/>
      <c r="AA177" s="363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83">
        <v>4680115881556</v>
      </c>
      <c r="E178" s="378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4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8"/>
      <c r="T178" s="34"/>
      <c r="U178" s="34"/>
      <c r="V178" s="35" t="s">
        <v>67</v>
      </c>
      <c r="W178" s="370">
        <v>100</v>
      </c>
      <c r="X178" s="371">
        <f t="shared" ref="X178:X194" si="33">IFERROR(IF(W178="",0,CEILING((W178/$H178),1)*$H178),"")</f>
        <v>100</v>
      </c>
      <c r="Y178" s="36">
        <f>IFERROR(IF(X178=0,"",ROUNDUP(X178/H178,0)*0.01196),"")</f>
        <v>0.29899999999999999</v>
      </c>
      <c r="Z178" s="56"/>
      <c r="AA178" s="57"/>
      <c r="AE178" s="64"/>
      <c r="BB178" s="158" t="s">
        <v>1</v>
      </c>
      <c r="BL178" s="64">
        <f t="shared" ref="BL178:BL194" si="34">IFERROR(W178*I178/H178,"0")</f>
        <v>110.2</v>
      </c>
      <c r="BM178" s="64">
        <f t="shared" ref="BM178:BM194" si="35">IFERROR(X178*I178/H178,"0")</f>
        <v>110.2</v>
      </c>
      <c r="BN178" s="64">
        <f t="shared" ref="BN178:BN194" si="36">IFERROR(1/J178*(W178/H178),"0")</f>
        <v>0.24038461538461539</v>
      </c>
      <c r="BO178" s="64">
        <f t="shared" ref="BO178:BO194" si="37">IFERROR(1/J178*(X178/H178),"0")</f>
        <v>0.24038461538461539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83">
        <v>4680115881594</v>
      </c>
      <c r="E179" s="378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8"/>
      <c r="T179" s="34"/>
      <c r="U179" s="34"/>
      <c r="V179" s="35" t="s">
        <v>67</v>
      </c>
      <c r="W179" s="370">
        <v>100</v>
      </c>
      <c r="X179" s="371">
        <f t="shared" si="33"/>
        <v>105.3</v>
      </c>
      <c r="Y179" s="36">
        <f>IFERROR(IF(X179=0,"",ROUNDUP(X179/H179,0)*0.02175),"")</f>
        <v>0.28275</v>
      </c>
      <c r="Z179" s="56"/>
      <c r="AA179" s="57"/>
      <c r="AE179" s="64"/>
      <c r="BB179" s="159" t="s">
        <v>1</v>
      </c>
      <c r="BL179" s="64">
        <f t="shared" si="34"/>
        <v>106.96296296296296</v>
      </c>
      <c r="BM179" s="64">
        <f t="shared" si="35"/>
        <v>112.63199999999999</v>
      </c>
      <c r="BN179" s="64">
        <f t="shared" si="36"/>
        <v>0.22045855379188711</v>
      </c>
      <c r="BO179" s="64">
        <f t="shared" si="37"/>
        <v>0.23214285714285712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83">
        <v>4680115881587</v>
      </c>
      <c r="E180" s="378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8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83">
        <v>4680115880962</v>
      </c>
      <c r="E181" s="378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100</v>
      </c>
      <c r="X181" s="371">
        <f t="shared" si="33"/>
        <v>101.39999999999999</v>
      </c>
      <c r="Y181" s="36">
        <f>IFERROR(IF(X181=0,"",ROUNDUP(X181/H181,0)*0.02175),"")</f>
        <v>0.28275</v>
      </c>
      <c r="Z181" s="56"/>
      <c r="AA181" s="57"/>
      <c r="AE181" s="64"/>
      <c r="BB181" s="161" t="s">
        <v>1</v>
      </c>
      <c r="BL181" s="64">
        <f t="shared" si="34"/>
        <v>107.23076923076924</v>
      </c>
      <c r="BM181" s="64">
        <f t="shared" si="35"/>
        <v>108.732</v>
      </c>
      <c r="BN181" s="64">
        <f t="shared" si="36"/>
        <v>0.22893772893772893</v>
      </c>
      <c r="BO181" s="64">
        <f t="shared" si="37"/>
        <v>0.23214285714285712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83">
        <v>4680115881617</v>
      </c>
      <c r="E182" s="378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100</v>
      </c>
      <c r="X182" s="371">
        <f t="shared" si="33"/>
        <v>105.3</v>
      </c>
      <c r="Y182" s="36">
        <f>IFERROR(IF(X182=0,"",ROUNDUP(X182/H182,0)*0.02175),"")</f>
        <v>0.28275</v>
      </c>
      <c r="Z182" s="56"/>
      <c r="AA182" s="57"/>
      <c r="AE182" s="64"/>
      <c r="BB182" s="162" t="s">
        <v>1</v>
      </c>
      <c r="BL182" s="64">
        <f t="shared" si="34"/>
        <v>106.74074074074076</v>
      </c>
      <c r="BM182" s="64">
        <f t="shared" si="35"/>
        <v>112.39800000000001</v>
      </c>
      <c r="BN182" s="64">
        <f t="shared" si="36"/>
        <v>0.22045855379188711</v>
      </c>
      <c r="BO182" s="64">
        <f t="shared" si="37"/>
        <v>0.23214285714285712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83">
        <v>4680115880573</v>
      </c>
      <c r="E183" s="378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44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300</v>
      </c>
      <c r="X183" s="371">
        <f t="shared" si="33"/>
        <v>304.5</v>
      </c>
      <c r="Y183" s="36">
        <f>IFERROR(IF(X183=0,"",ROUNDUP(X183/H183,0)*0.02175),"")</f>
        <v>0.76124999999999998</v>
      </c>
      <c r="Z183" s="56"/>
      <c r="AA183" s="57"/>
      <c r="AE183" s="64"/>
      <c r="BB183" s="163" t="s">
        <v>1</v>
      </c>
      <c r="BL183" s="64">
        <f t="shared" si="34"/>
        <v>319.44827586206895</v>
      </c>
      <c r="BM183" s="64">
        <f t="shared" si="35"/>
        <v>324.24</v>
      </c>
      <c r="BN183" s="64">
        <f t="shared" si="36"/>
        <v>0.61576354679802958</v>
      </c>
      <c r="BO183" s="64">
        <f t="shared" si="37"/>
        <v>0.625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83">
        <v>4680115881228</v>
      </c>
      <c r="E184" s="378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100</v>
      </c>
      <c r="X184" s="371">
        <f t="shared" si="33"/>
        <v>100.8</v>
      </c>
      <c r="Y184" s="36">
        <f>IFERROR(IF(X184=0,"",ROUNDUP(X184/H184,0)*0.00753),"")</f>
        <v>0.31625999999999999</v>
      </c>
      <c r="Z184" s="56"/>
      <c r="AA184" s="57"/>
      <c r="AE184" s="64"/>
      <c r="BB184" s="164" t="s">
        <v>1</v>
      </c>
      <c r="BL184" s="64">
        <f t="shared" si="34"/>
        <v>111.33333333333333</v>
      </c>
      <c r="BM184" s="64">
        <f t="shared" si="35"/>
        <v>112.224</v>
      </c>
      <c r="BN184" s="64">
        <f t="shared" si="36"/>
        <v>0.26709401709401709</v>
      </c>
      <c r="BO184" s="64">
        <f t="shared" si="37"/>
        <v>0.26923076923076922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83">
        <v>4680115881037</v>
      </c>
      <c r="E185" s="378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83">
        <v>4680115881211</v>
      </c>
      <c r="E186" s="378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100</v>
      </c>
      <c r="X186" s="371">
        <f t="shared" si="33"/>
        <v>100.8</v>
      </c>
      <c r="Y186" s="36">
        <f>IFERROR(IF(X186=0,"",ROUNDUP(X186/H186,0)*0.00753),"")</f>
        <v>0.31625999999999999</v>
      </c>
      <c r="Z186" s="56"/>
      <c r="AA186" s="57"/>
      <c r="AE186" s="64"/>
      <c r="BB186" s="166" t="s">
        <v>1</v>
      </c>
      <c r="BL186" s="64">
        <f t="shared" si="34"/>
        <v>108.33333333333334</v>
      </c>
      <c r="BM186" s="64">
        <f t="shared" si="35"/>
        <v>109.2</v>
      </c>
      <c r="BN186" s="64">
        <f t="shared" si="36"/>
        <v>0.26709401709401709</v>
      </c>
      <c r="BO186" s="64">
        <f t="shared" si="37"/>
        <v>0.26923076923076922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83">
        <v>4680115881020</v>
      </c>
      <c r="E187" s="378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83">
        <v>4680115882195</v>
      </c>
      <c r="E188" s="378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100</v>
      </c>
      <c r="X188" s="371">
        <f t="shared" si="33"/>
        <v>100.8</v>
      </c>
      <c r="Y188" s="36">
        <f t="shared" ref="Y188:Y194" si="38">IFERROR(IF(X188=0,"",ROUNDUP(X188/H188,0)*0.00753),"")</f>
        <v>0.31625999999999999</v>
      </c>
      <c r="Z188" s="56"/>
      <c r="AA188" s="57"/>
      <c r="AE188" s="64"/>
      <c r="BB188" s="168" t="s">
        <v>1</v>
      </c>
      <c r="BL188" s="64">
        <f t="shared" si="34"/>
        <v>112.08333333333334</v>
      </c>
      <c r="BM188" s="64">
        <f t="shared" si="35"/>
        <v>112.98</v>
      </c>
      <c r="BN188" s="64">
        <f t="shared" si="36"/>
        <v>0.26709401709401709</v>
      </c>
      <c r="BO188" s="64">
        <f t="shared" si="37"/>
        <v>0.26923076923076922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83">
        <v>4680115882607</v>
      </c>
      <c r="E189" s="378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83">
        <v>4680115880092</v>
      </c>
      <c r="E190" s="378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100</v>
      </c>
      <c r="X190" s="371">
        <f t="shared" si="33"/>
        <v>100.8</v>
      </c>
      <c r="Y190" s="36">
        <f t="shared" si="38"/>
        <v>0.31625999999999999</v>
      </c>
      <c r="Z190" s="56"/>
      <c r="AA190" s="57"/>
      <c r="AE190" s="64"/>
      <c r="BB190" s="170" t="s">
        <v>1</v>
      </c>
      <c r="BL190" s="64">
        <f t="shared" si="34"/>
        <v>111.33333333333333</v>
      </c>
      <c r="BM190" s="64">
        <f t="shared" si="35"/>
        <v>112.224</v>
      </c>
      <c r="BN190" s="64">
        <f t="shared" si="36"/>
        <v>0.26709401709401709</v>
      </c>
      <c r="BO190" s="64">
        <f t="shared" si="37"/>
        <v>0.26923076923076922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83">
        <v>4680115880221</v>
      </c>
      <c r="E191" s="378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100</v>
      </c>
      <c r="X191" s="371">
        <f t="shared" si="33"/>
        <v>100.8</v>
      </c>
      <c r="Y191" s="36">
        <f t="shared" si="38"/>
        <v>0.31625999999999999</v>
      </c>
      <c r="Z191" s="56"/>
      <c r="AA191" s="57"/>
      <c r="AE191" s="64"/>
      <c r="BB191" s="171" t="s">
        <v>1</v>
      </c>
      <c r="BL191" s="64">
        <f t="shared" si="34"/>
        <v>111.33333333333333</v>
      </c>
      <c r="BM191" s="64">
        <f t="shared" si="35"/>
        <v>112.224</v>
      </c>
      <c r="BN191" s="64">
        <f t="shared" si="36"/>
        <v>0.26709401709401709</v>
      </c>
      <c r="BO191" s="64">
        <f t="shared" si="37"/>
        <v>0.26923076923076922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83">
        <v>4680115882942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83">
        <v>4680115880504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100</v>
      </c>
      <c r="X193" s="371">
        <f t="shared" si="33"/>
        <v>100.8</v>
      </c>
      <c r="Y193" s="36">
        <f t="shared" si="38"/>
        <v>0.31625999999999999</v>
      </c>
      <c r="Z193" s="56"/>
      <c r="AA193" s="57"/>
      <c r="AE193" s="64"/>
      <c r="BB193" s="173" t="s">
        <v>1</v>
      </c>
      <c r="BL193" s="64">
        <f t="shared" si="34"/>
        <v>111.33333333333333</v>
      </c>
      <c r="BM193" s="64">
        <f t="shared" si="35"/>
        <v>112.224</v>
      </c>
      <c r="BN193" s="64">
        <f t="shared" si="36"/>
        <v>0.26709401709401709</v>
      </c>
      <c r="BO193" s="64">
        <f t="shared" si="37"/>
        <v>0.26923076923076922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83">
        <v>4680115882164</v>
      </c>
      <c r="E194" s="378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100</v>
      </c>
      <c r="X194" s="371">
        <f t="shared" si="33"/>
        <v>100.8</v>
      </c>
      <c r="Y194" s="36">
        <f t="shared" si="38"/>
        <v>0.31625999999999999</v>
      </c>
      <c r="Z194" s="56"/>
      <c r="AA194" s="57"/>
      <c r="AE194" s="64"/>
      <c r="BB194" s="174" t="s">
        <v>1</v>
      </c>
      <c r="BL194" s="64">
        <f t="shared" si="34"/>
        <v>111.58333333333334</v>
      </c>
      <c r="BM194" s="64">
        <f t="shared" si="35"/>
        <v>112.47599999999998</v>
      </c>
      <c r="BN194" s="64">
        <f t="shared" si="36"/>
        <v>0.26709401709401709</v>
      </c>
      <c r="BO194" s="64">
        <f t="shared" si="37"/>
        <v>0.26923076923076922</v>
      </c>
    </row>
    <row r="195" spans="1:67" x14ac:dyDescent="0.2">
      <c r="A195" s="387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9"/>
      <c r="O195" s="384" t="s">
        <v>72</v>
      </c>
      <c r="P195" s="385"/>
      <c r="Q195" s="385"/>
      <c r="R195" s="385"/>
      <c r="S195" s="385"/>
      <c r="T195" s="385"/>
      <c r="U195" s="386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388.66129613256061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393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4.1223199999999984</v>
      </c>
      <c r="Z195" s="373"/>
      <c r="AA195" s="373"/>
    </row>
    <row r="196" spans="1:67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9"/>
      <c r="O196" s="384" t="s">
        <v>72</v>
      </c>
      <c r="P196" s="385"/>
      <c r="Q196" s="385"/>
      <c r="R196" s="385"/>
      <c r="S196" s="385"/>
      <c r="T196" s="385"/>
      <c r="U196" s="386"/>
      <c r="V196" s="37" t="s">
        <v>67</v>
      </c>
      <c r="W196" s="372">
        <f>IFERROR(SUM(W178:W194),"0")</f>
        <v>1400</v>
      </c>
      <c r="X196" s="372">
        <f>IFERROR(SUM(X178:X194),"0")</f>
        <v>1422.0999999999997</v>
      </c>
      <c r="Y196" s="37"/>
      <c r="Z196" s="373"/>
      <c r="AA196" s="373"/>
    </row>
    <row r="197" spans="1:67" ht="14.25" hidden="1" customHeight="1" x14ac:dyDescent="0.25">
      <c r="A197" s="390" t="s">
        <v>205</v>
      </c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388"/>
      <c r="P197" s="388"/>
      <c r="Q197" s="388"/>
      <c r="R197" s="388"/>
      <c r="S197" s="388"/>
      <c r="T197" s="388"/>
      <c r="U197" s="388"/>
      <c r="V197" s="388"/>
      <c r="W197" s="388"/>
      <c r="X197" s="388"/>
      <c r="Y197" s="388"/>
      <c r="Z197" s="363"/>
      <c r="AA197" s="363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83">
        <v>4680115882874</v>
      </c>
      <c r="E198" s="378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8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83">
        <v>4680115884434</v>
      </c>
      <c r="E199" s="378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8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83">
        <v>4680115880818</v>
      </c>
      <c r="E200" s="378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8"/>
      <c r="T200" s="34"/>
      <c r="U200" s="34"/>
      <c r="V200" s="35" t="s">
        <v>67</v>
      </c>
      <c r="W200" s="370">
        <v>50</v>
      </c>
      <c r="X200" s="371">
        <f>IFERROR(IF(W200="",0,CEILING((W200/$H200),1)*$H200),"")</f>
        <v>50.4</v>
      </c>
      <c r="Y200" s="36">
        <f>IFERROR(IF(X200=0,"",ROUNDUP(X200/H200,0)*0.00753),"")</f>
        <v>0.15812999999999999</v>
      </c>
      <c r="Z200" s="56"/>
      <c r="AA200" s="57"/>
      <c r="AE200" s="64"/>
      <c r="BB200" s="177" t="s">
        <v>1</v>
      </c>
      <c r="BL200" s="64">
        <f>IFERROR(W200*I200/H200,"0")</f>
        <v>55.666666666666664</v>
      </c>
      <c r="BM200" s="64">
        <f>IFERROR(X200*I200/H200,"0")</f>
        <v>56.112000000000002</v>
      </c>
      <c r="BN200" s="64">
        <f>IFERROR(1/J200*(W200/H200),"0")</f>
        <v>0.13354700854700854</v>
      </c>
      <c r="BO200" s="64">
        <f>IFERROR(1/J200*(X200/H200),"0")</f>
        <v>0.13461538461538461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83">
        <v>4680115880801</v>
      </c>
      <c r="E201" s="378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50</v>
      </c>
      <c r="X201" s="371">
        <f>IFERROR(IF(W201="",0,CEILING((W201/$H201),1)*$H201),"")</f>
        <v>50.4</v>
      </c>
      <c r="Y201" s="36">
        <f>IFERROR(IF(X201=0,"",ROUNDUP(X201/H201,0)*0.00753),"")</f>
        <v>0.15812999999999999</v>
      </c>
      <c r="Z201" s="56"/>
      <c r="AA201" s="57"/>
      <c r="AE201" s="64"/>
      <c r="BB201" s="178" t="s">
        <v>1</v>
      </c>
      <c r="BL201" s="64">
        <f>IFERROR(W201*I201/H201,"0")</f>
        <v>55.666666666666664</v>
      </c>
      <c r="BM201" s="64">
        <f>IFERROR(X201*I201/H201,"0")</f>
        <v>56.112000000000002</v>
      </c>
      <c r="BN201" s="64">
        <f>IFERROR(1/J201*(W201/H201),"0")</f>
        <v>0.13354700854700854</v>
      </c>
      <c r="BO201" s="64">
        <f>IFERROR(1/J201*(X201/H201),"0")</f>
        <v>0.13461538461538461</v>
      </c>
    </row>
    <row r="202" spans="1:67" x14ac:dyDescent="0.2">
      <c r="A202" s="387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9"/>
      <c r="O202" s="384" t="s">
        <v>72</v>
      </c>
      <c r="P202" s="385"/>
      <c r="Q202" s="385"/>
      <c r="R202" s="385"/>
      <c r="S202" s="385"/>
      <c r="T202" s="385"/>
      <c r="U202" s="386"/>
      <c r="V202" s="37" t="s">
        <v>73</v>
      </c>
      <c r="W202" s="372">
        <f>IFERROR(W198/H198,"0")+IFERROR(W199/H199,"0")+IFERROR(W200/H200,"0")+IFERROR(W201/H201,"0")</f>
        <v>41.666666666666671</v>
      </c>
      <c r="X202" s="372">
        <f>IFERROR(X198/H198,"0")+IFERROR(X199/H199,"0")+IFERROR(X200/H200,"0")+IFERROR(X201/H201,"0")</f>
        <v>42</v>
      </c>
      <c r="Y202" s="372">
        <f>IFERROR(IF(Y198="",0,Y198),"0")+IFERROR(IF(Y199="",0,Y199),"0")+IFERROR(IF(Y200="",0,Y200),"0")+IFERROR(IF(Y201="",0,Y201),"0")</f>
        <v>0.31625999999999999</v>
      </c>
      <c r="Z202" s="373"/>
      <c r="AA202" s="373"/>
    </row>
    <row r="203" spans="1:67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9"/>
      <c r="O203" s="384" t="s">
        <v>72</v>
      </c>
      <c r="P203" s="385"/>
      <c r="Q203" s="385"/>
      <c r="R203" s="385"/>
      <c r="S203" s="385"/>
      <c r="T203" s="385"/>
      <c r="U203" s="386"/>
      <c r="V203" s="37" t="s">
        <v>67</v>
      </c>
      <c r="W203" s="372">
        <f>IFERROR(SUM(W198:W201),"0")</f>
        <v>100</v>
      </c>
      <c r="X203" s="372">
        <f>IFERROR(SUM(X198:X201),"0")</f>
        <v>100.8</v>
      </c>
      <c r="Y203" s="37"/>
      <c r="Z203" s="373"/>
      <c r="AA203" s="373"/>
    </row>
    <row r="204" spans="1:67" ht="16.5" hidden="1" customHeight="1" x14ac:dyDescent="0.25">
      <c r="A204" s="404" t="s">
        <v>314</v>
      </c>
      <c r="B204" s="388"/>
      <c r="C204" s="388"/>
      <c r="D204" s="388"/>
      <c r="E204" s="388"/>
      <c r="F204" s="388"/>
      <c r="G204" s="388"/>
      <c r="H204" s="388"/>
      <c r="I204" s="388"/>
      <c r="J204" s="388"/>
      <c r="K204" s="388"/>
      <c r="L204" s="388"/>
      <c r="M204" s="388"/>
      <c r="N204" s="388"/>
      <c r="O204" s="388"/>
      <c r="P204" s="388"/>
      <c r="Q204" s="388"/>
      <c r="R204" s="388"/>
      <c r="S204" s="388"/>
      <c r="T204" s="388"/>
      <c r="U204" s="388"/>
      <c r="V204" s="388"/>
      <c r="W204" s="388"/>
      <c r="X204" s="388"/>
      <c r="Y204" s="388"/>
      <c r="Z204" s="364"/>
      <c r="AA204" s="364"/>
    </row>
    <row r="205" spans="1:67" ht="14.25" hidden="1" customHeight="1" x14ac:dyDescent="0.25">
      <c r="A205" s="390" t="s">
        <v>110</v>
      </c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8"/>
      <c r="O205" s="388"/>
      <c r="P205" s="388"/>
      <c r="Q205" s="388"/>
      <c r="R205" s="388"/>
      <c r="S205" s="388"/>
      <c r="T205" s="388"/>
      <c r="U205" s="388"/>
      <c r="V205" s="388"/>
      <c r="W205" s="388"/>
      <c r="X205" s="388"/>
      <c r="Y205" s="388"/>
      <c r="Z205" s="363"/>
      <c r="AA205" s="363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83">
        <v>4680115884274</v>
      </c>
      <c r="E206" s="378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8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83">
        <v>4680115884298</v>
      </c>
      <c r="E207" s="378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8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83">
        <v>4680115884250</v>
      </c>
      <c r="E208" s="378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6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8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83">
        <v>4680115884281</v>
      </c>
      <c r="E209" s="378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5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83">
        <v>4680115884199</v>
      </c>
      <c r="E210" s="378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83">
        <v>4680115884267</v>
      </c>
      <c r="E211" s="378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4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87"/>
      <c r="B212" s="388"/>
      <c r="C212" s="388"/>
      <c r="D212" s="388"/>
      <c r="E212" s="388"/>
      <c r="F212" s="388"/>
      <c r="G212" s="388"/>
      <c r="H212" s="388"/>
      <c r="I212" s="388"/>
      <c r="J212" s="388"/>
      <c r="K212" s="388"/>
      <c r="L212" s="388"/>
      <c r="M212" s="388"/>
      <c r="N212" s="389"/>
      <c r="O212" s="384" t="s">
        <v>72</v>
      </c>
      <c r="P212" s="385"/>
      <c r="Q212" s="385"/>
      <c r="R212" s="385"/>
      <c r="S212" s="385"/>
      <c r="T212" s="385"/>
      <c r="U212" s="386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8"/>
      <c r="B213" s="388"/>
      <c r="C213" s="388"/>
      <c r="D213" s="388"/>
      <c r="E213" s="388"/>
      <c r="F213" s="388"/>
      <c r="G213" s="388"/>
      <c r="H213" s="388"/>
      <c r="I213" s="388"/>
      <c r="J213" s="388"/>
      <c r="K213" s="388"/>
      <c r="L213" s="388"/>
      <c r="M213" s="388"/>
      <c r="N213" s="389"/>
      <c r="O213" s="384" t="s">
        <v>72</v>
      </c>
      <c r="P213" s="385"/>
      <c r="Q213" s="385"/>
      <c r="R213" s="385"/>
      <c r="S213" s="385"/>
      <c r="T213" s="385"/>
      <c r="U213" s="386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90" t="s">
        <v>61</v>
      </c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8"/>
      <c r="N214" s="388"/>
      <c r="O214" s="388"/>
      <c r="P214" s="388"/>
      <c r="Q214" s="388"/>
      <c r="R214" s="388"/>
      <c r="S214" s="388"/>
      <c r="T214" s="388"/>
      <c r="U214" s="388"/>
      <c r="V214" s="388"/>
      <c r="W214" s="388"/>
      <c r="X214" s="388"/>
      <c r="Y214" s="388"/>
      <c r="Z214" s="363"/>
      <c r="AA214" s="363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83">
        <v>4607091389845</v>
      </c>
      <c r="E215" s="378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8"/>
      <c r="T215" s="34"/>
      <c r="U215" s="34"/>
      <c r="V215" s="35" t="s">
        <v>67</v>
      </c>
      <c r="W215" s="370">
        <v>50</v>
      </c>
      <c r="X215" s="371">
        <f>IFERROR(IF(W215="",0,CEILING((W215/$H215),1)*$H215),"")</f>
        <v>50.400000000000006</v>
      </c>
      <c r="Y215" s="36">
        <f>IFERROR(IF(X215=0,"",ROUNDUP(X215/H215,0)*0.00502),"")</f>
        <v>0.12048</v>
      </c>
      <c r="Z215" s="56"/>
      <c r="AA215" s="57"/>
      <c r="AE215" s="64"/>
      <c r="BB215" s="185" t="s">
        <v>1</v>
      </c>
      <c r="BL215" s="64">
        <f>IFERROR(W215*I215/H215,"0")</f>
        <v>52.380952380952387</v>
      </c>
      <c r="BM215" s="64">
        <f>IFERROR(X215*I215/H215,"0")</f>
        <v>52.800000000000011</v>
      </c>
      <c r="BN215" s="64">
        <f>IFERROR(1/J215*(W215/H215),"0")</f>
        <v>0.10175010175010177</v>
      </c>
      <c r="BO215" s="64">
        <f>IFERROR(1/J215*(X215/H215),"0")</f>
        <v>0.10256410256410257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83">
        <v>4680115882881</v>
      </c>
      <c r="E216" s="378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8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7"/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9"/>
      <c r="O217" s="384" t="s">
        <v>72</v>
      </c>
      <c r="P217" s="385"/>
      <c r="Q217" s="385"/>
      <c r="R217" s="385"/>
      <c r="S217" s="385"/>
      <c r="T217" s="385"/>
      <c r="U217" s="386"/>
      <c r="V217" s="37" t="s">
        <v>73</v>
      </c>
      <c r="W217" s="372">
        <f>IFERROR(W215/H215,"0")+IFERROR(W216/H216,"0")</f>
        <v>23.80952380952381</v>
      </c>
      <c r="X217" s="372">
        <f>IFERROR(X215/H215,"0")+IFERROR(X216/H216,"0")</f>
        <v>24</v>
      </c>
      <c r="Y217" s="372">
        <f>IFERROR(IF(Y215="",0,Y215),"0")+IFERROR(IF(Y216="",0,Y216),"0")</f>
        <v>0.12048</v>
      </c>
      <c r="Z217" s="373"/>
      <c r="AA217" s="373"/>
    </row>
    <row r="218" spans="1:67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9"/>
      <c r="O218" s="384" t="s">
        <v>72</v>
      </c>
      <c r="P218" s="385"/>
      <c r="Q218" s="385"/>
      <c r="R218" s="385"/>
      <c r="S218" s="385"/>
      <c r="T218" s="385"/>
      <c r="U218" s="386"/>
      <c r="V218" s="37" t="s">
        <v>67</v>
      </c>
      <c r="W218" s="372">
        <f>IFERROR(SUM(W215:W216),"0")</f>
        <v>50</v>
      </c>
      <c r="X218" s="372">
        <f>IFERROR(SUM(X215:X216),"0")</f>
        <v>50.400000000000006</v>
      </c>
      <c r="Y218" s="37"/>
      <c r="Z218" s="373"/>
      <c r="AA218" s="373"/>
    </row>
    <row r="219" spans="1:67" ht="16.5" hidden="1" customHeight="1" x14ac:dyDescent="0.25">
      <c r="A219" s="404" t="s">
        <v>331</v>
      </c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388"/>
      <c r="P219" s="388"/>
      <c r="Q219" s="388"/>
      <c r="R219" s="388"/>
      <c r="S219" s="388"/>
      <c r="T219" s="388"/>
      <c r="U219" s="388"/>
      <c r="V219" s="388"/>
      <c r="W219" s="388"/>
      <c r="X219" s="388"/>
      <c r="Y219" s="388"/>
      <c r="Z219" s="364"/>
      <c r="AA219" s="364"/>
    </row>
    <row r="220" spans="1:67" ht="14.25" hidden="1" customHeight="1" x14ac:dyDescent="0.25">
      <c r="A220" s="390" t="s">
        <v>110</v>
      </c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  <c r="X220" s="388"/>
      <c r="Y220" s="388"/>
      <c r="Z220" s="363"/>
      <c r="AA220" s="363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83">
        <v>4680115884137</v>
      </c>
      <c r="E221" s="378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8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83">
        <v>4680115884236</v>
      </c>
      <c r="E222" s="378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8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83">
        <v>4680115884175</v>
      </c>
      <c r="E223" s="378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8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83">
        <v>4680115884144</v>
      </c>
      <c r="E224" s="378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83">
        <v>4680115884182</v>
      </c>
      <c r="E225" s="378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5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83">
        <v>4680115884205</v>
      </c>
      <c r="E226" s="378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87"/>
      <c r="B227" s="388"/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389"/>
      <c r="O227" s="384" t="s">
        <v>72</v>
      </c>
      <c r="P227" s="385"/>
      <c r="Q227" s="385"/>
      <c r="R227" s="385"/>
      <c r="S227" s="385"/>
      <c r="T227" s="385"/>
      <c r="U227" s="386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8"/>
      <c r="B228" s="388"/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9"/>
      <c r="O228" s="384" t="s">
        <v>72</v>
      </c>
      <c r="P228" s="385"/>
      <c r="Q228" s="385"/>
      <c r="R228" s="385"/>
      <c r="S228" s="385"/>
      <c r="T228" s="385"/>
      <c r="U228" s="386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04" t="s">
        <v>344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64"/>
      <c r="AA229" s="364"/>
    </row>
    <row r="230" spans="1:67" ht="14.25" hidden="1" customHeight="1" x14ac:dyDescent="0.25">
      <c r="A230" s="390" t="s">
        <v>110</v>
      </c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63"/>
      <c r="AA230" s="363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83">
        <v>4607091387445</v>
      </c>
      <c r="E231" s="378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8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83">
        <v>4607091386004</v>
      </c>
      <c r="E232" s="378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8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83">
        <v>4607091386004</v>
      </c>
      <c r="E233" s="378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8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83">
        <v>4607091386073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83">
        <v>4607091387322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83">
        <v>4607091387377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83">
        <v>4607091387353</v>
      </c>
      <c r="E237" s="378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83">
        <v>4607091386011</v>
      </c>
      <c r="E238" s="378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83">
        <v>4607091387308</v>
      </c>
      <c r="E239" s="378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83">
        <v>4607091387339</v>
      </c>
      <c r="E240" s="378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83">
        <v>4680115882638</v>
      </c>
      <c r="E241" s="378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83">
        <v>4680115881938</v>
      </c>
      <c r="E242" s="378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83">
        <v>4607091387346</v>
      </c>
      <c r="E243" s="378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83">
        <v>4607091389807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87"/>
      <c r="B245" s="388"/>
      <c r="C245" s="388"/>
      <c r="D245" s="388"/>
      <c r="E245" s="388"/>
      <c r="F245" s="388"/>
      <c r="G245" s="388"/>
      <c r="H245" s="388"/>
      <c r="I245" s="388"/>
      <c r="J245" s="388"/>
      <c r="K245" s="388"/>
      <c r="L245" s="388"/>
      <c r="M245" s="388"/>
      <c r="N245" s="389"/>
      <c r="O245" s="384" t="s">
        <v>72</v>
      </c>
      <c r="P245" s="385"/>
      <c r="Q245" s="385"/>
      <c r="R245" s="385"/>
      <c r="S245" s="385"/>
      <c r="T245" s="385"/>
      <c r="U245" s="386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8"/>
      <c r="B246" s="388"/>
      <c r="C246" s="388"/>
      <c r="D246" s="388"/>
      <c r="E246" s="388"/>
      <c r="F246" s="388"/>
      <c r="G246" s="388"/>
      <c r="H246" s="388"/>
      <c r="I246" s="388"/>
      <c r="J246" s="388"/>
      <c r="K246" s="388"/>
      <c r="L246" s="388"/>
      <c r="M246" s="388"/>
      <c r="N246" s="389"/>
      <c r="O246" s="384" t="s">
        <v>72</v>
      </c>
      <c r="P246" s="385"/>
      <c r="Q246" s="385"/>
      <c r="R246" s="385"/>
      <c r="S246" s="385"/>
      <c r="T246" s="385"/>
      <c r="U246" s="386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90" t="s">
        <v>102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63"/>
      <c r="AA247" s="363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83">
        <v>4680115881914</v>
      </c>
      <c r="E248" s="378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8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87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84" t="s">
        <v>72</v>
      </c>
      <c r="P249" s="385"/>
      <c r="Q249" s="385"/>
      <c r="R249" s="385"/>
      <c r="S249" s="385"/>
      <c r="T249" s="385"/>
      <c r="U249" s="386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8"/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9"/>
      <c r="O250" s="384" t="s">
        <v>72</v>
      </c>
      <c r="P250" s="385"/>
      <c r="Q250" s="385"/>
      <c r="R250" s="385"/>
      <c r="S250" s="385"/>
      <c r="T250" s="385"/>
      <c r="U250" s="386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90" t="s">
        <v>61</v>
      </c>
      <c r="B251" s="388"/>
      <c r="C251" s="388"/>
      <c r="D251" s="388"/>
      <c r="E251" s="388"/>
      <c r="F251" s="388"/>
      <c r="G251" s="388"/>
      <c r="H251" s="388"/>
      <c r="I251" s="388"/>
      <c r="J251" s="388"/>
      <c r="K251" s="388"/>
      <c r="L251" s="388"/>
      <c r="M251" s="388"/>
      <c r="N251" s="388"/>
      <c r="O251" s="388"/>
      <c r="P251" s="388"/>
      <c r="Q251" s="388"/>
      <c r="R251" s="388"/>
      <c r="S251" s="388"/>
      <c r="T251" s="388"/>
      <c r="U251" s="388"/>
      <c r="V251" s="388"/>
      <c r="W251" s="388"/>
      <c r="X251" s="388"/>
      <c r="Y251" s="388"/>
      <c r="Z251" s="363"/>
      <c r="AA251" s="363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83">
        <v>4607091387193</v>
      </c>
      <c r="E252" s="378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8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83">
        <v>4607091387230</v>
      </c>
      <c r="E253" s="378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8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83">
        <v>4607091387285</v>
      </c>
      <c r="E254" s="378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8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83">
        <v>4680115880481</v>
      </c>
      <c r="E255" s="378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87"/>
      <c r="B256" s="388"/>
      <c r="C256" s="388"/>
      <c r="D256" s="388"/>
      <c r="E256" s="388"/>
      <c r="F256" s="388"/>
      <c r="G256" s="388"/>
      <c r="H256" s="388"/>
      <c r="I256" s="388"/>
      <c r="J256" s="388"/>
      <c r="K256" s="388"/>
      <c r="L256" s="388"/>
      <c r="M256" s="388"/>
      <c r="N256" s="389"/>
      <c r="O256" s="384" t="s">
        <v>72</v>
      </c>
      <c r="P256" s="385"/>
      <c r="Q256" s="385"/>
      <c r="R256" s="385"/>
      <c r="S256" s="385"/>
      <c r="T256" s="385"/>
      <c r="U256" s="386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8"/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9"/>
      <c r="O257" s="384" t="s">
        <v>72</v>
      </c>
      <c r="P257" s="385"/>
      <c r="Q257" s="385"/>
      <c r="R257" s="385"/>
      <c r="S257" s="385"/>
      <c r="T257" s="385"/>
      <c r="U257" s="386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90" t="s">
        <v>74</v>
      </c>
      <c r="B258" s="388"/>
      <c r="C258" s="388"/>
      <c r="D258" s="388"/>
      <c r="E258" s="388"/>
      <c r="F258" s="388"/>
      <c r="G258" s="388"/>
      <c r="H258" s="388"/>
      <c r="I258" s="388"/>
      <c r="J258" s="388"/>
      <c r="K258" s="388"/>
      <c r="L258" s="388"/>
      <c r="M258" s="388"/>
      <c r="N258" s="388"/>
      <c r="O258" s="388"/>
      <c r="P258" s="388"/>
      <c r="Q258" s="388"/>
      <c r="R258" s="388"/>
      <c r="S258" s="388"/>
      <c r="T258" s="388"/>
      <c r="U258" s="388"/>
      <c r="V258" s="388"/>
      <c r="W258" s="388"/>
      <c r="X258" s="388"/>
      <c r="Y258" s="388"/>
      <c r="Z258" s="363"/>
      <c r="AA258" s="363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83">
        <v>4607091387766</v>
      </c>
      <c r="E259" s="378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8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83">
        <v>4607091387957</v>
      </c>
      <c r="E260" s="378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8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83">
        <v>4607091387964</v>
      </c>
      <c r="E261" s="378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8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83">
        <v>4680115884618</v>
      </c>
      <c r="E262" s="378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3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83">
        <v>4607091381672</v>
      </c>
      <c r="E263" s="378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83">
        <v>4607091387537</v>
      </c>
      <c r="E264" s="378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4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83">
        <v>4607091387513</v>
      </c>
      <c r="E265" s="378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83">
        <v>4680115880511</v>
      </c>
      <c r="E266" s="378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83">
        <v>4680115880412</v>
      </c>
      <c r="E267" s="378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87"/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9"/>
      <c r="O268" s="384" t="s">
        <v>72</v>
      </c>
      <c r="P268" s="385"/>
      <c r="Q268" s="385"/>
      <c r="R268" s="385"/>
      <c r="S268" s="385"/>
      <c r="T268" s="385"/>
      <c r="U268" s="386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8"/>
      <c r="B269" s="388"/>
      <c r="C269" s="388"/>
      <c r="D269" s="388"/>
      <c r="E269" s="388"/>
      <c r="F269" s="388"/>
      <c r="G269" s="388"/>
      <c r="H269" s="388"/>
      <c r="I269" s="388"/>
      <c r="J269" s="388"/>
      <c r="K269" s="388"/>
      <c r="L269" s="388"/>
      <c r="M269" s="388"/>
      <c r="N269" s="389"/>
      <c r="O269" s="384" t="s">
        <v>72</v>
      </c>
      <c r="P269" s="385"/>
      <c r="Q269" s="385"/>
      <c r="R269" s="385"/>
      <c r="S269" s="385"/>
      <c r="T269" s="385"/>
      <c r="U269" s="386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90" t="s">
        <v>205</v>
      </c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8"/>
      <c r="N270" s="388"/>
      <c r="O270" s="388"/>
      <c r="P270" s="388"/>
      <c r="Q270" s="388"/>
      <c r="R270" s="388"/>
      <c r="S270" s="388"/>
      <c r="T270" s="388"/>
      <c r="U270" s="388"/>
      <c r="V270" s="388"/>
      <c r="W270" s="388"/>
      <c r="X270" s="388"/>
      <c r="Y270" s="388"/>
      <c r="Z270" s="363"/>
      <c r="AA270" s="363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83">
        <v>4607091380880</v>
      </c>
      <c r="E271" s="378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8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83">
        <v>4607091384482</v>
      </c>
      <c r="E272" s="378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8"/>
      <c r="T272" s="34"/>
      <c r="U272" s="34"/>
      <c r="V272" s="35" t="s">
        <v>67</v>
      </c>
      <c r="W272" s="370">
        <v>1000</v>
      </c>
      <c r="X272" s="371">
        <f>IFERROR(IF(W272="",0,CEILING((W272/$H272),1)*$H272),"")</f>
        <v>1006.1999999999999</v>
      </c>
      <c r="Y272" s="36">
        <f>IFERROR(IF(X272=0,"",ROUNDUP(X272/H272,0)*0.02175),"")</f>
        <v>2.8057499999999997</v>
      </c>
      <c r="Z272" s="56"/>
      <c r="AA272" s="57"/>
      <c r="AE272" s="64"/>
      <c r="BB272" s="222" t="s">
        <v>1</v>
      </c>
      <c r="BL272" s="64">
        <f>IFERROR(W272*I272/H272,"0")</f>
        <v>1072.3076923076924</v>
      </c>
      <c r="BM272" s="64">
        <f>IFERROR(X272*I272/H272,"0")</f>
        <v>1078.9559999999999</v>
      </c>
      <c r="BN272" s="64">
        <f>IFERROR(1/J272*(W272/H272),"0")</f>
        <v>2.2893772893772892</v>
      </c>
      <c r="BO272" s="64">
        <f>IFERROR(1/J272*(X272/H272),"0")</f>
        <v>2.3035714285714284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83">
        <v>4607091380897</v>
      </c>
      <c r="E273" s="378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8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7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9"/>
      <c r="O274" s="384" t="s">
        <v>72</v>
      </c>
      <c r="P274" s="385"/>
      <c r="Q274" s="385"/>
      <c r="R274" s="385"/>
      <c r="S274" s="385"/>
      <c r="T274" s="385"/>
      <c r="U274" s="386"/>
      <c r="V274" s="37" t="s">
        <v>73</v>
      </c>
      <c r="W274" s="372">
        <f>IFERROR(W271/H271,"0")+IFERROR(W272/H272,"0")+IFERROR(W273/H273,"0")</f>
        <v>128.2051282051282</v>
      </c>
      <c r="X274" s="372">
        <f>IFERROR(X271/H271,"0")+IFERROR(X272/H272,"0")+IFERROR(X273/H273,"0")</f>
        <v>129</v>
      </c>
      <c r="Y274" s="372">
        <f>IFERROR(IF(Y271="",0,Y271),"0")+IFERROR(IF(Y272="",0,Y272),"0")+IFERROR(IF(Y273="",0,Y273),"0")</f>
        <v>2.8057499999999997</v>
      </c>
      <c r="Z274" s="373"/>
      <c r="AA274" s="373"/>
    </row>
    <row r="275" spans="1:67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9"/>
      <c r="O275" s="384" t="s">
        <v>72</v>
      </c>
      <c r="P275" s="385"/>
      <c r="Q275" s="385"/>
      <c r="R275" s="385"/>
      <c r="S275" s="385"/>
      <c r="T275" s="385"/>
      <c r="U275" s="386"/>
      <c r="V275" s="37" t="s">
        <v>67</v>
      </c>
      <c r="W275" s="372">
        <f>IFERROR(SUM(W271:W273),"0")</f>
        <v>1000</v>
      </c>
      <c r="X275" s="372">
        <f>IFERROR(SUM(X271:X273),"0")</f>
        <v>1006.1999999999999</v>
      </c>
      <c r="Y275" s="37"/>
      <c r="Z275" s="373"/>
      <c r="AA275" s="373"/>
    </row>
    <row r="276" spans="1:67" ht="14.25" hidden="1" customHeight="1" x14ac:dyDescent="0.25">
      <c r="A276" s="390" t="s">
        <v>88</v>
      </c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8"/>
      <c r="N276" s="388"/>
      <c r="O276" s="388"/>
      <c r="P276" s="388"/>
      <c r="Q276" s="388"/>
      <c r="R276" s="388"/>
      <c r="S276" s="388"/>
      <c r="T276" s="388"/>
      <c r="U276" s="388"/>
      <c r="V276" s="388"/>
      <c r="W276" s="388"/>
      <c r="X276" s="388"/>
      <c r="Y276" s="388"/>
      <c r="Z276" s="363"/>
      <c r="AA276" s="363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83">
        <v>4607091388374</v>
      </c>
      <c r="E277" s="378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392" t="s">
        <v>408</v>
      </c>
      <c r="P277" s="377"/>
      <c r="Q277" s="377"/>
      <c r="R277" s="377"/>
      <c r="S277" s="378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83">
        <v>4607091388381</v>
      </c>
      <c r="E278" s="378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92" t="s">
        <v>411</v>
      </c>
      <c r="P278" s="377"/>
      <c r="Q278" s="377"/>
      <c r="R278" s="377"/>
      <c r="S278" s="378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83">
        <v>4607091388404</v>
      </c>
      <c r="E279" s="378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8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87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9"/>
      <c r="O280" s="384" t="s">
        <v>72</v>
      </c>
      <c r="P280" s="385"/>
      <c r="Q280" s="385"/>
      <c r="R280" s="385"/>
      <c r="S280" s="385"/>
      <c r="T280" s="385"/>
      <c r="U280" s="386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8"/>
      <c r="B281" s="388"/>
      <c r="C281" s="388"/>
      <c r="D281" s="388"/>
      <c r="E281" s="388"/>
      <c r="F281" s="388"/>
      <c r="G281" s="388"/>
      <c r="H281" s="388"/>
      <c r="I281" s="388"/>
      <c r="J281" s="388"/>
      <c r="K281" s="388"/>
      <c r="L281" s="388"/>
      <c r="M281" s="388"/>
      <c r="N281" s="389"/>
      <c r="O281" s="384" t="s">
        <v>72</v>
      </c>
      <c r="P281" s="385"/>
      <c r="Q281" s="385"/>
      <c r="R281" s="385"/>
      <c r="S281" s="385"/>
      <c r="T281" s="385"/>
      <c r="U281" s="386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90" t="s">
        <v>414</v>
      </c>
      <c r="B282" s="388"/>
      <c r="C282" s="388"/>
      <c r="D282" s="388"/>
      <c r="E282" s="388"/>
      <c r="F282" s="388"/>
      <c r="G282" s="388"/>
      <c r="H282" s="388"/>
      <c r="I282" s="388"/>
      <c r="J282" s="388"/>
      <c r="K282" s="388"/>
      <c r="L282" s="388"/>
      <c r="M282" s="388"/>
      <c r="N282" s="388"/>
      <c r="O282" s="388"/>
      <c r="P282" s="388"/>
      <c r="Q282" s="388"/>
      <c r="R282" s="388"/>
      <c r="S282" s="388"/>
      <c r="T282" s="388"/>
      <c r="U282" s="388"/>
      <c r="V282" s="388"/>
      <c r="W282" s="388"/>
      <c r="X282" s="388"/>
      <c r="Y282" s="388"/>
      <c r="Z282" s="363"/>
      <c r="AA282" s="363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83">
        <v>4680115881808</v>
      </c>
      <c r="E283" s="378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7"/>
      <c r="Q283" s="377"/>
      <c r="R283" s="377"/>
      <c r="S283" s="378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83">
        <v>4680115881822</v>
      </c>
      <c r="E284" s="378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7"/>
      <c r="Q284" s="377"/>
      <c r="R284" s="377"/>
      <c r="S284" s="378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83">
        <v>4680115880016</v>
      </c>
      <c r="E285" s="378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7"/>
      <c r="Q285" s="377"/>
      <c r="R285" s="377"/>
      <c r="S285" s="378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87"/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9"/>
      <c r="O286" s="384" t="s">
        <v>72</v>
      </c>
      <c r="P286" s="385"/>
      <c r="Q286" s="385"/>
      <c r="R286" s="385"/>
      <c r="S286" s="385"/>
      <c r="T286" s="385"/>
      <c r="U286" s="386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  <c r="N287" s="389"/>
      <c r="O287" s="384" t="s">
        <v>72</v>
      </c>
      <c r="P287" s="385"/>
      <c r="Q287" s="385"/>
      <c r="R287" s="385"/>
      <c r="S287" s="385"/>
      <c r="T287" s="385"/>
      <c r="U287" s="386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04" t="s">
        <v>423</v>
      </c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8"/>
      <c r="O288" s="388"/>
      <c r="P288" s="388"/>
      <c r="Q288" s="388"/>
      <c r="R288" s="388"/>
      <c r="S288" s="388"/>
      <c r="T288" s="388"/>
      <c r="U288" s="388"/>
      <c r="V288" s="388"/>
      <c r="W288" s="388"/>
      <c r="X288" s="388"/>
      <c r="Y288" s="388"/>
      <c r="Z288" s="364"/>
      <c r="AA288" s="364"/>
    </row>
    <row r="289" spans="1:67" ht="14.25" hidden="1" customHeight="1" x14ac:dyDescent="0.25">
      <c r="A289" s="390" t="s">
        <v>110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388"/>
      <c r="Y289" s="388"/>
      <c r="Z289" s="363"/>
      <c r="AA289" s="363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83">
        <v>4607091387421</v>
      </c>
      <c r="E290" s="378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8"/>
      <c r="T290" s="34"/>
      <c r="U290" s="34"/>
      <c r="V290" s="35" t="s">
        <v>67</v>
      </c>
      <c r="W290" s="370">
        <v>100</v>
      </c>
      <c r="X290" s="371">
        <f t="shared" ref="X290:X296" si="60">IFERROR(IF(W290="",0,CEILING((W290/$H290),1)*$H290),"")</f>
        <v>108</v>
      </c>
      <c r="Y290" s="36">
        <f>IFERROR(IF(X290=0,"",ROUNDUP(X290/H290,0)*0.02175),"")</f>
        <v>0.21749999999999997</v>
      </c>
      <c r="Z290" s="56"/>
      <c r="AA290" s="57"/>
      <c r="AE290" s="64"/>
      <c r="BB290" s="230" t="s">
        <v>1</v>
      </c>
      <c r="BL290" s="64">
        <f t="shared" ref="BL290:BL296" si="61">IFERROR(W290*I290/H290,"0")</f>
        <v>104.44444444444444</v>
      </c>
      <c r="BM290" s="64">
        <f t="shared" ref="BM290:BM296" si="62">IFERROR(X290*I290/H290,"0")</f>
        <v>112.8</v>
      </c>
      <c r="BN290" s="64">
        <f t="shared" ref="BN290:BN296" si="63">IFERROR(1/J290*(W290/H290),"0")</f>
        <v>0.16534391534391535</v>
      </c>
      <c r="BO290" s="64">
        <f t="shared" ref="BO290:BO296" si="64">IFERROR(1/J290*(X290/H290),"0")</f>
        <v>0.17857142857142855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83">
        <v>4607091387421</v>
      </c>
      <c r="E291" s="378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7"/>
      <c r="Q291" s="377"/>
      <c r="R291" s="377"/>
      <c r="S291" s="378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83">
        <v>4607091387452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83">
        <v>4607091387452</v>
      </c>
      <c r="E293" s="378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83">
        <v>4607091385984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83">
        <v>4607091387438</v>
      </c>
      <c r="E295" s="378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83">
        <v>4607091387469</v>
      </c>
      <c r="E296" s="378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7"/>
      <c r="B297" s="388"/>
      <c r="C297" s="388"/>
      <c r="D297" s="388"/>
      <c r="E297" s="388"/>
      <c r="F297" s="388"/>
      <c r="G297" s="388"/>
      <c r="H297" s="388"/>
      <c r="I297" s="388"/>
      <c r="J297" s="388"/>
      <c r="K297" s="388"/>
      <c r="L297" s="388"/>
      <c r="M297" s="388"/>
      <c r="N297" s="389"/>
      <c r="O297" s="384" t="s">
        <v>72</v>
      </c>
      <c r="P297" s="385"/>
      <c r="Q297" s="385"/>
      <c r="R297" s="385"/>
      <c r="S297" s="385"/>
      <c r="T297" s="385"/>
      <c r="U297" s="386"/>
      <c r="V297" s="37" t="s">
        <v>73</v>
      </c>
      <c r="W297" s="372">
        <f>IFERROR(W290/H290,"0")+IFERROR(W291/H291,"0")+IFERROR(W292/H292,"0")+IFERROR(W293/H293,"0")+IFERROR(W294/H294,"0")+IFERROR(W295/H295,"0")+IFERROR(W296/H296,"0")</f>
        <v>9.2592592592592595</v>
      </c>
      <c r="X297" s="372">
        <f>IFERROR(X290/H290,"0")+IFERROR(X291/H291,"0")+IFERROR(X292/H292,"0")+IFERROR(X293/H293,"0")+IFERROR(X294/H294,"0")+IFERROR(X295/H295,"0")+IFERROR(X296/H296,"0")</f>
        <v>10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0.21749999999999997</v>
      </c>
      <c r="Z297" s="373"/>
      <c r="AA297" s="373"/>
    </row>
    <row r="298" spans="1:67" x14ac:dyDescent="0.2">
      <c r="A298" s="388"/>
      <c r="B298" s="388"/>
      <c r="C298" s="388"/>
      <c r="D298" s="388"/>
      <c r="E298" s="388"/>
      <c r="F298" s="388"/>
      <c r="G298" s="388"/>
      <c r="H298" s="388"/>
      <c r="I298" s="388"/>
      <c r="J298" s="388"/>
      <c r="K298" s="388"/>
      <c r="L298" s="388"/>
      <c r="M298" s="388"/>
      <c r="N298" s="389"/>
      <c r="O298" s="384" t="s">
        <v>72</v>
      </c>
      <c r="P298" s="385"/>
      <c r="Q298" s="385"/>
      <c r="R298" s="385"/>
      <c r="S298" s="385"/>
      <c r="T298" s="385"/>
      <c r="U298" s="386"/>
      <c r="V298" s="37" t="s">
        <v>67</v>
      </c>
      <c r="W298" s="372">
        <f>IFERROR(SUM(W290:W296),"0")</f>
        <v>100</v>
      </c>
      <c r="X298" s="372">
        <f>IFERROR(SUM(X290:X296),"0")</f>
        <v>108</v>
      </c>
      <c r="Y298" s="37"/>
      <c r="Z298" s="373"/>
      <c r="AA298" s="373"/>
    </row>
    <row r="299" spans="1:67" ht="14.25" hidden="1" customHeight="1" x14ac:dyDescent="0.25">
      <c r="A299" s="390" t="s">
        <v>61</v>
      </c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  <c r="X299" s="388"/>
      <c r="Y299" s="388"/>
      <c r="Z299" s="363"/>
      <c r="AA299" s="363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83">
        <v>4607091387292</v>
      </c>
      <c r="E300" s="378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7"/>
      <c r="Q300" s="377"/>
      <c r="R300" s="377"/>
      <c r="S300" s="378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83">
        <v>4607091387315</v>
      </c>
      <c r="E301" s="378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7"/>
      <c r="Q301" s="377"/>
      <c r="R301" s="377"/>
      <c r="S301" s="378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87"/>
      <c r="B302" s="388"/>
      <c r="C302" s="388"/>
      <c r="D302" s="388"/>
      <c r="E302" s="388"/>
      <c r="F302" s="388"/>
      <c r="G302" s="388"/>
      <c r="H302" s="388"/>
      <c r="I302" s="388"/>
      <c r="J302" s="388"/>
      <c r="K302" s="388"/>
      <c r="L302" s="388"/>
      <c r="M302" s="388"/>
      <c r="N302" s="389"/>
      <c r="O302" s="384" t="s">
        <v>72</v>
      </c>
      <c r="P302" s="385"/>
      <c r="Q302" s="385"/>
      <c r="R302" s="385"/>
      <c r="S302" s="385"/>
      <c r="T302" s="385"/>
      <c r="U302" s="386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8"/>
      <c r="B303" s="388"/>
      <c r="C303" s="388"/>
      <c r="D303" s="388"/>
      <c r="E303" s="388"/>
      <c r="F303" s="388"/>
      <c r="G303" s="388"/>
      <c r="H303" s="388"/>
      <c r="I303" s="388"/>
      <c r="J303" s="388"/>
      <c r="K303" s="388"/>
      <c r="L303" s="388"/>
      <c r="M303" s="388"/>
      <c r="N303" s="389"/>
      <c r="O303" s="384" t="s">
        <v>72</v>
      </c>
      <c r="P303" s="385"/>
      <c r="Q303" s="385"/>
      <c r="R303" s="385"/>
      <c r="S303" s="385"/>
      <c r="T303" s="385"/>
      <c r="U303" s="386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04" t="s">
        <v>440</v>
      </c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8"/>
      <c r="O304" s="388"/>
      <c r="P304" s="388"/>
      <c r="Q304" s="388"/>
      <c r="R304" s="388"/>
      <c r="S304" s="388"/>
      <c r="T304" s="388"/>
      <c r="U304" s="388"/>
      <c r="V304" s="388"/>
      <c r="W304" s="388"/>
      <c r="X304" s="388"/>
      <c r="Y304" s="388"/>
      <c r="Z304" s="364"/>
      <c r="AA304" s="364"/>
    </row>
    <row r="305" spans="1:67" ht="14.25" hidden="1" customHeight="1" x14ac:dyDescent="0.25">
      <c r="A305" s="390" t="s">
        <v>61</v>
      </c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388"/>
      <c r="P305" s="388"/>
      <c r="Q305" s="388"/>
      <c r="R305" s="388"/>
      <c r="S305" s="388"/>
      <c r="T305" s="388"/>
      <c r="U305" s="388"/>
      <c r="V305" s="388"/>
      <c r="W305" s="388"/>
      <c r="X305" s="388"/>
      <c r="Y305" s="388"/>
      <c r="Z305" s="363"/>
      <c r="AA305" s="363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83">
        <v>4607091383836</v>
      </c>
      <c r="E306" s="378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7"/>
      <c r="Q306" s="377"/>
      <c r="R306" s="377"/>
      <c r="S306" s="378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87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9"/>
      <c r="O307" s="384" t="s">
        <v>72</v>
      </c>
      <c r="P307" s="385"/>
      <c r="Q307" s="385"/>
      <c r="R307" s="385"/>
      <c r="S307" s="385"/>
      <c r="T307" s="385"/>
      <c r="U307" s="386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8"/>
      <c r="B308" s="388"/>
      <c r="C308" s="388"/>
      <c r="D308" s="388"/>
      <c r="E308" s="388"/>
      <c r="F308" s="388"/>
      <c r="G308" s="388"/>
      <c r="H308" s="388"/>
      <c r="I308" s="388"/>
      <c r="J308" s="388"/>
      <c r="K308" s="388"/>
      <c r="L308" s="388"/>
      <c r="M308" s="388"/>
      <c r="N308" s="389"/>
      <c r="O308" s="384" t="s">
        <v>72</v>
      </c>
      <c r="P308" s="385"/>
      <c r="Q308" s="385"/>
      <c r="R308" s="385"/>
      <c r="S308" s="385"/>
      <c r="T308" s="385"/>
      <c r="U308" s="386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90" t="s">
        <v>74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388"/>
      <c r="Z309" s="363"/>
      <c r="AA309" s="363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83">
        <v>4607091387919</v>
      </c>
      <c r="E310" s="378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7"/>
      <c r="Q310" s="377"/>
      <c r="R310" s="377"/>
      <c r="S310" s="378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83">
        <v>4680115883604</v>
      </c>
      <c r="E311" s="378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7"/>
      <c r="Q311" s="377"/>
      <c r="R311" s="377"/>
      <c r="S311" s="378"/>
      <c r="T311" s="34"/>
      <c r="U311" s="34"/>
      <c r="V311" s="35" t="s">
        <v>67</v>
      </c>
      <c r="W311" s="370">
        <v>300</v>
      </c>
      <c r="X311" s="371">
        <f>IFERROR(IF(W311="",0,CEILING((W311/$H311),1)*$H311),"")</f>
        <v>300.3</v>
      </c>
      <c r="Y311" s="36">
        <f>IFERROR(IF(X311=0,"",ROUNDUP(X311/H311,0)*0.00753),"")</f>
        <v>1.0767900000000001</v>
      </c>
      <c r="Z311" s="56"/>
      <c r="AA311" s="57"/>
      <c r="AE311" s="64"/>
      <c r="BB311" s="241" t="s">
        <v>1</v>
      </c>
      <c r="BL311" s="64">
        <f>IFERROR(W311*I311/H311,"0")</f>
        <v>338.85714285714278</v>
      </c>
      <c r="BM311" s="64">
        <f>IFERROR(X311*I311/H311,"0")</f>
        <v>339.19599999999997</v>
      </c>
      <c r="BN311" s="64">
        <f>IFERROR(1/J311*(W311/H311),"0")</f>
        <v>0.91575091575091572</v>
      </c>
      <c r="BO311" s="64">
        <f>IFERROR(1/J311*(X311/H311),"0")</f>
        <v>0.91666666666666663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83">
        <v>4680115883567</v>
      </c>
      <c r="E312" s="378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7"/>
      <c r="B313" s="388"/>
      <c r="C313" s="388"/>
      <c r="D313" s="388"/>
      <c r="E313" s="388"/>
      <c r="F313" s="388"/>
      <c r="G313" s="388"/>
      <c r="H313" s="388"/>
      <c r="I313" s="388"/>
      <c r="J313" s="388"/>
      <c r="K313" s="388"/>
      <c r="L313" s="388"/>
      <c r="M313" s="388"/>
      <c r="N313" s="389"/>
      <c r="O313" s="384" t="s">
        <v>72</v>
      </c>
      <c r="P313" s="385"/>
      <c r="Q313" s="385"/>
      <c r="R313" s="385"/>
      <c r="S313" s="385"/>
      <c r="T313" s="385"/>
      <c r="U313" s="386"/>
      <c r="V313" s="37" t="s">
        <v>73</v>
      </c>
      <c r="W313" s="372">
        <f>IFERROR(W310/H310,"0")+IFERROR(W311/H311,"0")+IFERROR(W312/H312,"0")</f>
        <v>142.85714285714286</v>
      </c>
      <c r="X313" s="372">
        <f>IFERROR(X310/H310,"0")+IFERROR(X311/H311,"0")+IFERROR(X312/H312,"0")</f>
        <v>143</v>
      </c>
      <c r="Y313" s="372">
        <f>IFERROR(IF(Y310="",0,Y310),"0")+IFERROR(IF(Y311="",0,Y311),"0")+IFERROR(IF(Y312="",0,Y312),"0")</f>
        <v>1.0767900000000001</v>
      </c>
      <c r="Z313" s="373"/>
      <c r="AA313" s="373"/>
    </row>
    <row r="314" spans="1:67" x14ac:dyDescent="0.2">
      <c r="A314" s="388"/>
      <c r="B314" s="388"/>
      <c r="C314" s="388"/>
      <c r="D314" s="388"/>
      <c r="E314" s="388"/>
      <c r="F314" s="388"/>
      <c r="G314" s="388"/>
      <c r="H314" s="388"/>
      <c r="I314" s="388"/>
      <c r="J314" s="388"/>
      <c r="K314" s="388"/>
      <c r="L314" s="388"/>
      <c r="M314" s="388"/>
      <c r="N314" s="389"/>
      <c r="O314" s="384" t="s">
        <v>72</v>
      </c>
      <c r="P314" s="385"/>
      <c r="Q314" s="385"/>
      <c r="R314" s="385"/>
      <c r="S314" s="385"/>
      <c r="T314" s="385"/>
      <c r="U314" s="386"/>
      <c r="V314" s="37" t="s">
        <v>67</v>
      </c>
      <c r="W314" s="372">
        <f>IFERROR(SUM(W310:W312),"0")</f>
        <v>300</v>
      </c>
      <c r="X314" s="372">
        <f>IFERROR(SUM(X310:X312),"0")</f>
        <v>300.3</v>
      </c>
      <c r="Y314" s="37"/>
      <c r="Z314" s="373"/>
      <c r="AA314" s="373"/>
    </row>
    <row r="315" spans="1:67" ht="14.25" hidden="1" customHeight="1" x14ac:dyDescent="0.25">
      <c r="A315" s="390" t="s">
        <v>205</v>
      </c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8"/>
      <c r="O315" s="388"/>
      <c r="P315" s="388"/>
      <c r="Q315" s="388"/>
      <c r="R315" s="388"/>
      <c r="S315" s="388"/>
      <c r="T315" s="388"/>
      <c r="U315" s="388"/>
      <c r="V315" s="388"/>
      <c r="W315" s="388"/>
      <c r="X315" s="388"/>
      <c r="Y315" s="388"/>
      <c r="Z315" s="363"/>
      <c r="AA315" s="363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83">
        <v>4607091388831</v>
      </c>
      <c r="E316" s="378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7"/>
      <c r="Q316" s="377"/>
      <c r="R316" s="377"/>
      <c r="S316" s="378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87"/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9"/>
      <c r="O317" s="384" t="s">
        <v>72</v>
      </c>
      <c r="P317" s="385"/>
      <c r="Q317" s="385"/>
      <c r="R317" s="385"/>
      <c r="S317" s="385"/>
      <c r="T317" s="385"/>
      <c r="U317" s="386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8"/>
      <c r="B318" s="388"/>
      <c r="C318" s="388"/>
      <c r="D318" s="388"/>
      <c r="E318" s="388"/>
      <c r="F318" s="388"/>
      <c r="G318" s="388"/>
      <c r="H318" s="388"/>
      <c r="I318" s="388"/>
      <c r="J318" s="388"/>
      <c r="K318" s="388"/>
      <c r="L318" s="388"/>
      <c r="M318" s="388"/>
      <c r="N318" s="389"/>
      <c r="O318" s="384" t="s">
        <v>72</v>
      </c>
      <c r="P318" s="385"/>
      <c r="Q318" s="385"/>
      <c r="R318" s="385"/>
      <c r="S318" s="385"/>
      <c r="T318" s="385"/>
      <c r="U318" s="386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90" t="s">
        <v>88</v>
      </c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  <c r="X319" s="388"/>
      <c r="Y319" s="388"/>
      <c r="Z319" s="363"/>
      <c r="AA319" s="363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83">
        <v>4607091383102</v>
      </c>
      <c r="E320" s="378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7"/>
      <c r="Q320" s="377"/>
      <c r="R320" s="377"/>
      <c r="S320" s="378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87"/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9"/>
      <c r="O321" s="384" t="s">
        <v>72</v>
      </c>
      <c r="P321" s="385"/>
      <c r="Q321" s="385"/>
      <c r="R321" s="385"/>
      <c r="S321" s="385"/>
      <c r="T321" s="385"/>
      <c r="U321" s="386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8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9"/>
      <c r="O322" s="384" t="s">
        <v>72</v>
      </c>
      <c r="P322" s="385"/>
      <c r="Q322" s="385"/>
      <c r="R322" s="385"/>
      <c r="S322" s="385"/>
      <c r="T322" s="385"/>
      <c r="U322" s="386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43" t="s">
        <v>453</v>
      </c>
      <c r="B323" s="444"/>
      <c r="C323" s="444"/>
      <c r="D323" s="444"/>
      <c r="E323" s="444"/>
      <c r="F323" s="444"/>
      <c r="G323" s="444"/>
      <c r="H323" s="444"/>
      <c r="I323" s="444"/>
      <c r="J323" s="444"/>
      <c r="K323" s="444"/>
      <c r="L323" s="444"/>
      <c r="M323" s="444"/>
      <c r="N323" s="444"/>
      <c r="O323" s="444"/>
      <c r="P323" s="444"/>
      <c r="Q323" s="444"/>
      <c r="R323" s="444"/>
      <c r="S323" s="444"/>
      <c r="T323" s="444"/>
      <c r="U323" s="444"/>
      <c r="V323" s="444"/>
      <c r="W323" s="444"/>
      <c r="X323" s="444"/>
      <c r="Y323" s="444"/>
      <c r="Z323" s="48"/>
      <c r="AA323" s="48"/>
    </row>
    <row r="324" spans="1:67" ht="16.5" hidden="1" customHeight="1" x14ac:dyDescent="0.25">
      <c r="A324" s="404" t="s">
        <v>454</v>
      </c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8"/>
      <c r="O324" s="388"/>
      <c r="P324" s="388"/>
      <c r="Q324" s="388"/>
      <c r="R324" s="388"/>
      <c r="S324" s="388"/>
      <c r="T324" s="388"/>
      <c r="U324" s="388"/>
      <c r="V324" s="388"/>
      <c r="W324" s="388"/>
      <c r="X324" s="388"/>
      <c r="Y324" s="388"/>
      <c r="Z324" s="364"/>
      <c r="AA324" s="364"/>
    </row>
    <row r="325" spans="1:67" ht="14.25" hidden="1" customHeight="1" x14ac:dyDescent="0.25">
      <c r="A325" s="390" t="s">
        <v>110</v>
      </c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8"/>
      <c r="N325" s="388"/>
      <c r="O325" s="388"/>
      <c r="P325" s="388"/>
      <c r="Q325" s="388"/>
      <c r="R325" s="388"/>
      <c r="S325" s="388"/>
      <c r="T325" s="388"/>
      <c r="U325" s="388"/>
      <c r="V325" s="388"/>
      <c r="W325" s="388"/>
      <c r="X325" s="388"/>
      <c r="Y325" s="388"/>
      <c r="Z325" s="363"/>
      <c r="AA325" s="363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83">
        <v>4680115884076</v>
      </c>
      <c r="E326" s="378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2" t="s">
        <v>457</v>
      </c>
      <c r="P326" s="377"/>
      <c r="Q326" s="377"/>
      <c r="R326" s="377"/>
      <c r="S326" s="378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83">
        <v>4607091383997</v>
      </c>
      <c r="E327" s="378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7"/>
      <c r="Q327" s="377"/>
      <c r="R327" s="377"/>
      <c r="S327" s="378"/>
      <c r="T327" s="34"/>
      <c r="U327" s="34"/>
      <c r="V327" s="35" t="s">
        <v>67</v>
      </c>
      <c r="W327" s="370">
        <v>500</v>
      </c>
      <c r="X327" s="371">
        <f t="shared" si="65"/>
        <v>510</v>
      </c>
      <c r="Y327" s="36">
        <f>IFERROR(IF(X327=0,"",ROUNDUP(X327/H327,0)*0.02039),"")</f>
        <v>0.69325999999999999</v>
      </c>
      <c r="Z327" s="56"/>
      <c r="AA327" s="57"/>
      <c r="AE327" s="64"/>
      <c r="BB327" s="246" t="s">
        <v>1</v>
      </c>
      <c r="BL327" s="64">
        <f t="shared" si="66"/>
        <v>516</v>
      </c>
      <c r="BM327" s="64">
        <f t="shared" si="67"/>
        <v>526.32000000000005</v>
      </c>
      <c r="BN327" s="64">
        <f t="shared" si="68"/>
        <v>0.69444444444444442</v>
      </c>
      <c r="BO327" s="64">
        <f t="shared" si="69"/>
        <v>0.70833333333333326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83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5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83">
        <v>4607091384130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500</v>
      </c>
      <c r="X329" s="371">
        <f t="shared" si="65"/>
        <v>510</v>
      </c>
      <c r="Y329" s="36">
        <f>IFERROR(IF(X329=0,"",ROUNDUP(X329/H329,0)*0.02175),"")</f>
        <v>0.73949999999999994</v>
      </c>
      <c r="Z329" s="56"/>
      <c r="AA329" s="57"/>
      <c r="AE329" s="64"/>
      <c r="BB329" s="248" t="s">
        <v>1</v>
      </c>
      <c r="BL329" s="64">
        <f t="shared" si="66"/>
        <v>516</v>
      </c>
      <c r="BM329" s="64">
        <f t="shared" si="67"/>
        <v>526.32000000000005</v>
      </c>
      <c r="BN329" s="64">
        <f t="shared" si="68"/>
        <v>0.69444444444444442</v>
      </c>
      <c r="BO329" s="64">
        <f t="shared" si="69"/>
        <v>0.70833333333333326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83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83">
        <v>4680115884854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5" t="s">
        <v>466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83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83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83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83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84" t="s">
        <v>72</v>
      </c>
      <c r="P336" s="385"/>
      <c r="Q336" s="385"/>
      <c r="R336" s="385"/>
      <c r="S336" s="385"/>
      <c r="T336" s="385"/>
      <c r="U336" s="386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1.43276</v>
      </c>
      <c r="Z336" s="373"/>
      <c r="AA336" s="373"/>
    </row>
    <row r="337" spans="1:67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84" t="s">
        <v>72</v>
      </c>
      <c r="P337" s="385"/>
      <c r="Q337" s="385"/>
      <c r="R337" s="385"/>
      <c r="S337" s="385"/>
      <c r="T337" s="385"/>
      <c r="U337" s="386"/>
      <c r="V337" s="37" t="s">
        <v>67</v>
      </c>
      <c r="W337" s="372">
        <f>IFERROR(SUM(W326:W335),"0")</f>
        <v>1000</v>
      </c>
      <c r="X337" s="372">
        <f>IFERROR(SUM(X326:X335),"0")</f>
        <v>1020</v>
      </c>
      <c r="Y337" s="37"/>
      <c r="Z337" s="373"/>
      <c r="AA337" s="373"/>
    </row>
    <row r="338" spans="1:67" ht="14.25" hidden="1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83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83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83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3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84" t="s">
        <v>72</v>
      </c>
      <c r="P342" s="385"/>
      <c r="Q342" s="385"/>
      <c r="R342" s="385"/>
      <c r="S342" s="385"/>
      <c r="T342" s="385"/>
      <c r="U342" s="386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84" t="s">
        <v>72</v>
      </c>
      <c r="P343" s="385"/>
      <c r="Q343" s="385"/>
      <c r="R343" s="385"/>
      <c r="S343" s="385"/>
      <c r="T343" s="385"/>
      <c r="U343" s="386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83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7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83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84" t="s">
        <v>72</v>
      </c>
      <c r="P347" s="385"/>
      <c r="Q347" s="385"/>
      <c r="R347" s="385"/>
      <c r="S347" s="385"/>
      <c r="T347" s="385"/>
      <c r="U347" s="386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84" t="s">
        <v>72</v>
      </c>
      <c r="P348" s="385"/>
      <c r="Q348" s="385"/>
      <c r="R348" s="385"/>
      <c r="S348" s="385"/>
      <c r="T348" s="385"/>
      <c r="U348" s="386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90" t="s">
        <v>205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83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84" t="s">
        <v>72</v>
      </c>
      <c r="P351" s="385"/>
      <c r="Q351" s="385"/>
      <c r="R351" s="385"/>
      <c r="S351" s="385"/>
      <c r="T351" s="385"/>
      <c r="U351" s="386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84" t="s">
        <v>72</v>
      </c>
      <c r="P352" s="385"/>
      <c r="Q352" s="385"/>
      <c r="R352" s="385"/>
      <c r="S352" s="385"/>
      <c r="T352" s="385"/>
      <c r="U352" s="386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04" t="s">
        <v>486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67" ht="14.25" hidden="1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83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7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83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83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83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83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50</v>
      </c>
      <c r="X359" s="371">
        <f>IFERROR(IF(W359="",0,CEILING((W359/$H359),1)*$H359),"")</f>
        <v>52</v>
      </c>
      <c r="Y359" s="36">
        <f>IFERROR(IF(X359=0,"",ROUNDUP(X359/H359,0)*0.00937),"")</f>
        <v>0.12181</v>
      </c>
      <c r="Z359" s="56"/>
      <c r="AA359" s="57"/>
      <c r="AE359" s="64"/>
      <c r="BB359" s="265" t="s">
        <v>1</v>
      </c>
      <c r="BL359" s="64">
        <f>IFERROR(W359*I359/H359,"0")</f>
        <v>52.625</v>
      </c>
      <c r="BM359" s="64">
        <f>IFERROR(X359*I359/H359,"0")</f>
        <v>54.73</v>
      </c>
      <c r="BN359" s="64">
        <f>IFERROR(1/J359*(W359/H359),"0")</f>
        <v>0.10416666666666667</v>
      </c>
      <c r="BO359" s="64">
        <f>IFERROR(1/J359*(X359/H359),"0")</f>
        <v>0.10833333333333334</v>
      </c>
    </row>
    <row r="360" spans="1:67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84" t="s">
        <v>72</v>
      </c>
      <c r="P360" s="385"/>
      <c r="Q360" s="385"/>
      <c r="R360" s="385"/>
      <c r="S360" s="385"/>
      <c r="T360" s="385"/>
      <c r="U360" s="386"/>
      <c r="V360" s="37" t="s">
        <v>73</v>
      </c>
      <c r="W360" s="372">
        <f>IFERROR(W355/H355,"0")+IFERROR(W356/H356,"0")+IFERROR(W357/H357,"0")+IFERROR(W358/H358,"0")+IFERROR(W359/H359,"0")</f>
        <v>12.5</v>
      </c>
      <c r="X360" s="372">
        <f>IFERROR(X355/H355,"0")+IFERROR(X356/H356,"0")+IFERROR(X357/H357,"0")+IFERROR(X358/H358,"0")+IFERROR(X359/H359,"0")</f>
        <v>13</v>
      </c>
      <c r="Y360" s="372">
        <f>IFERROR(IF(Y355="",0,Y355),"0")+IFERROR(IF(Y356="",0,Y356),"0")+IFERROR(IF(Y357="",0,Y357),"0")+IFERROR(IF(Y358="",0,Y358),"0")+IFERROR(IF(Y359="",0,Y359),"0")</f>
        <v>0.12181</v>
      </c>
      <c r="Z360" s="373"/>
      <c r="AA360" s="373"/>
    </row>
    <row r="361" spans="1:67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84" t="s">
        <v>72</v>
      </c>
      <c r="P361" s="385"/>
      <c r="Q361" s="385"/>
      <c r="R361" s="385"/>
      <c r="S361" s="385"/>
      <c r="T361" s="385"/>
      <c r="U361" s="386"/>
      <c r="V361" s="37" t="s">
        <v>67</v>
      </c>
      <c r="W361" s="372">
        <f>IFERROR(SUM(W355:W359),"0")</f>
        <v>50</v>
      </c>
      <c r="X361" s="372">
        <f>IFERROR(SUM(X355:X359),"0")</f>
        <v>52</v>
      </c>
      <c r="Y361" s="37"/>
      <c r="Z361" s="373"/>
      <c r="AA361" s="373"/>
    </row>
    <row r="362" spans="1:67" ht="14.25" hidden="1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83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6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50</v>
      </c>
      <c r="X363" s="371">
        <f>IFERROR(IF(W363="",0,CEILING((W363/$H363),1)*$H363),"")</f>
        <v>52.56</v>
      </c>
      <c r="Y363" s="36">
        <f>IFERROR(IF(X363=0,"",ROUNDUP(X363/H363,0)*0.00753),"")</f>
        <v>9.0359999999999996E-2</v>
      </c>
      <c r="Z363" s="56"/>
      <c r="AA363" s="57"/>
      <c r="AE363" s="64"/>
      <c r="BB363" s="266" t="s">
        <v>1</v>
      </c>
      <c r="BL363" s="64">
        <f>IFERROR(W363*I363/H363,"0")</f>
        <v>52.283105022831052</v>
      </c>
      <c r="BM363" s="64">
        <f>IFERROR(X363*I363/H363,"0")</f>
        <v>54.960000000000008</v>
      </c>
      <c r="BN363" s="64">
        <f>IFERROR(1/J363*(W363/H363),"0")</f>
        <v>7.3176443039456737E-2</v>
      </c>
      <c r="BO363" s="64">
        <f>IFERROR(1/J363*(X363/H363),"0")</f>
        <v>7.6923076923076927E-2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83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84" t="s">
        <v>72</v>
      </c>
      <c r="P365" s="385"/>
      <c r="Q365" s="385"/>
      <c r="R365" s="385"/>
      <c r="S365" s="385"/>
      <c r="T365" s="385"/>
      <c r="U365" s="386"/>
      <c r="V365" s="37" t="s">
        <v>73</v>
      </c>
      <c r="W365" s="372">
        <f>IFERROR(W363/H363,"0")+IFERROR(W364/H364,"0")</f>
        <v>11.415525114155251</v>
      </c>
      <c r="X365" s="372">
        <f>IFERROR(X363/H363,"0")+IFERROR(X364/H364,"0")</f>
        <v>12</v>
      </c>
      <c r="Y365" s="372">
        <f>IFERROR(IF(Y363="",0,Y363),"0")+IFERROR(IF(Y364="",0,Y364),"0")</f>
        <v>9.0359999999999996E-2</v>
      </c>
      <c r="Z365" s="373"/>
      <c r="AA365" s="373"/>
    </row>
    <row r="366" spans="1:67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84" t="s">
        <v>72</v>
      </c>
      <c r="P366" s="385"/>
      <c r="Q366" s="385"/>
      <c r="R366" s="385"/>
      <c r="S366" s="385"/>
      <c r="T366" s="385"/>
      <c r="U366" s="386"/>
      <c r="V366" s="37" t="s">
        <v>67</v>
      </c>
      <c r="W366" s="372">
        <f>IFERROR(SUM(W363:W364),"0")</f>
        <v>50</v>
      </c>
      <c r="X366" s="372">
        <f>IFERROR(SUM(X363:X364),"0")</f>
        <v>52.56</v>
      </c>
      <c r="Y366" s="37"/>
      <c r="Z366" s="373"/>
      <c r="AA366" s="373"/>
    </row>
    <row r="367" spans="1:67" ht="14.25" hidden="1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83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1200</v>
      </c>
      <c r="X368" s="371">
        <f>IFERROR(IF(W368="",0,CEILING((W368/$H368),1)*$H368),"")</f>
        <v>1201.2</v>
      </c>
      <c r="Y368" s="36">
        <f>IFERROR(IF(X368=0,"",ROUNDUP(X368/H368,0)*0.02175),"")</f>
        <v>3.3494999999999999</v>
      </c>
      <c r="Z368" s="56"/>
      <c r="AA368" s="57"/>
      <c r="AE368" s="64"/>
      <c r="BB368" s="268" t="s">
        <v>1</v>
      </c>
      <c r="BL368" s="64">
        <f>IFERROR(W368*I368/H368,"0")</f>
        <v>1286.7692307692309</v>
      </c>
      <c r="BM368" s="64">
        <f>IFERROR(X368*I368/H368,"0")</f>
        <v>1288.056</v>
      </c>
      <c r="BN368" s="64">
        <f>IFERROR(1/J368*(W368/H368),"0")</f>
        <v>2.7472527472527468</v>
      </c>
      <c r="BO368" s="64">
        <f>IFERROR(1/J368*(X368/H368),"0")</f>
        <v>2.75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83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83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300</v>
      </c>
      <c r="X370" s="371">
        <f>IFERROR(IF(W370="",0,CEILING((W370/$H370),1)*$H370),"")</f>
        <v>300</v>
      </c>
      <c r="Y370" s="36">
        <f>IFERROR(IF(X370=0,"",ROUNDUP(X370/H370,0)*0.00753),"")</f>
        <v>0.94125000000000003</v>
      </c>
      <c r="Z370" s="56"/>
      <c r="AA370" s="57"/>
      <c r="AE370" s="64"/>
      <c r="BB370" s="270" t="s">
        <v>1</v>
      </c>
      <c r="BL370" s="64">
        <f>IFERROR(W370*I370/H370,"0")</f>
        <v>335.50000000000006</v>
      </c>
      <c r="BM370" s="64">
        <f>IFERROR(X370*I370/H370,"0")</f>
        <v>335.50000000000006</v>
      </c>
      <c r="BN370" s="64">
        <f>IFERROR(1/J370*(W370/H370),"0")</f>
        <v>0.80128205128205121</v>
      </c>
      <c r="BO370" s="64">
        <f>IFERROR(1/J370*(X370/H370),"0")</f>
        <v>0.80128205128205121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83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84" t="s">
        <v>72</v>
      </c>
      <c r="P372" s="385"/>
      <c r="Q372" s="385"/>
      <c r="R372" s="385"/>
      <c r="S372" s="385"/>
      <c r="T372" s="385"/>
      <c r="U372" s="386"/>
      <c r="V372" s="37" t="s">
        <v>73</v>
      </c>
      <c r="W372" s="372">
        <f>IFERROR(W368/H368,"0")+IFERROR(W369/H369,"0")+IFERROR(W370/H370,"0")+IFERROR(W371/H371,"0")</f>
        <v>278.84615384615381</v>
      </c>
      <c r="X372" s="372">
        <f>IFERROR(X368/H368,"0")+IFERROR(X369/H369,"0")+IFERROR(X370/H370,"0")+IFERROR(X371/H371,"0")</f>
        <v>279</v>
      </c>
      <c r="Y372" s="372">
        <f>IFERROR(IF(Y368="",0,Y368),"0")+IFERROR(IF(Y369="",0,Y369),"0")+IFERROR(IF(Y370="",0,Y370),"0")+IFERROR(IF(Y371="",0,Y371),"0")</f>
        <v>4.2907500000000001</v>
      </c>
      <c r="Z372" s="373"/>
      <c r="AA372" s="373"/>
    </row>
    <row r="373" spans="1:67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84" t="s">
        <v>72</v>
      </c>
      <c r="P373" s="385"/>
      <c r="Q373" s="385"/>
      <c r="R373" s="385"/>
      <c r="S373" s="385"/>
      <c r="T373" s="385"/>
      <c r="U373" s="386"/>
      <c r="V373" s="37" t="s">
        <v>67</v>
      </c>
      <c r="W373" s="372">
        <f>IFERROR(SUM(W368:W371),"0")</f>
        <v>1500</v>
      </c>
      <c r="X373" s="372">
        <f>IFERROR(SUM(X368:X371),"0")</f>
        <v>1501.2</v>
      </c>
      <c r="Y373" s="37"/>
      <c r="Z373" s="373"/>
      <c r="AA373" s="373"/>
    </row>
    <row r="374" spans="1:67" ht="14.25" hidden="1" customHeight="1" x14ac:dyDescent="0.25">
      <c r="A374" s="390" t="s">
        <v>205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83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84" t="s">
        <v>72</v>
      </c>
      <c r="P376" s="385"/>
      <c r="Q376" s="385"/>
      <c r="R376" s="385"/>
      <c r="S376" s="385"/>
      <c r="T376" s="385"/>
      <c r="U376" s="386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84" t="s">
        <v>72</v>
      </c>
      <c r="P377" s="385"/>
      <c r="Q377" s="385"/>
      <c r="R377" s="385"/>
      <c r="S377" s="385"/>
      <c r="T377" s="385"/>
      <c r="U377" s="386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43" t="s">
        <v>511</v>
      </c>
      <c r="B378" s="444"/>
      <c r="C378" s="444"/>
      <c r="D378" s="444"/>
      <c r="E378" s="444"/>
      <c r="F378" s="444"/>
      <c r="G378" s="444"/>
      <c r="H378" s="444"/>
      <c r="I378" s="444"/>
      <c r="J378" s="444"/>
      <c r="K378" s="444"/>
      <c r="L378" s="444"/>
      <c r="M378" s="444"/>
      <c r="N378" s="444"/>
      <c r="O378" s="444"/>
      <c r="P378" s="444"/>
      <c r="Q378" s="444"/>
      <c r="R378" s="444"/>
      <c r="S378" s="444"/>
      <c r="T378" s="444"/>
      <c r="U378" s="444"/>
      <c r="V378" s="444"/>
      <c r="W378" s="444"/>
      <c r="X378" s="444"/>
      <c r="Y378" s="444"/>
      <c r="Z378" s="48"/>
      <c r="AA378" s="48"/>
    </row>
    <row r="379" spans="1:67" ht="16.5" hidden="1" customHeight="1" x14ac:dyDescent="0.25">
      <c r="A379" s="404" t="s">
        <v>512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67" ht="14.25" hidden="1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83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83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84" t="s">
        <v>72</v>
      </c>
      <c r="P383" s="385"/>
      <c r="Q383" s="385"/>
      <c r="R383" s="385"/>
      <c r="S383" s="385"/>
      <c r="T383" s="385"/>
      <c r="U383" s="386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84" t="s">
        <v>72</v>
      </c>
      <c r="P384" s="385"/>
      <c r="Q384" s="385"/>
      <c r="R384" s="385"/>
      <c r="S384" s="385"/>
      <c r="T384" s="385"/>
      <c r="U384" s="386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83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83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83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83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83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83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83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83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83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83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83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83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3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83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84" t="s">
        <v>72</v>
      </c>
      <c r="P399" s="385"/>
      <c r="Q399" s="385"/>
      <c r="R399" s="385"/>
      <c r="S399" s="385"/>
      <c r="T399" s="385"/>
      <c r="U399" s="386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23.80952380952381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0.18071999999999999</v>
      </c>
      <c r="Z399" s="373"/>
      <c r="AA399" s="373"/>
    </row>
    <row r="400" spans="1:67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84" t="s">
        <v>72</v>
      </c>
      <c r="P400" s="385"/>
      <c r="Q400" s="385"/>
      <c r="R400" s="385"/>
      <c r="S400" s="385"/>
      <c r="T400" s="385"/>
      <c r="U400" s="386"/>
      <c r="V400" s="37" t="s">
        <v>67</v>
      </c>
      <c r="W400" s="372">
        <f>IFERROR(SUM(W386:W398),"0")</f>
        <v>100</v>
      </c>
      <c r="X400" s="372">
        <f>IFERROR(SUM(X386:X398),"0")</f>
        <v>100.80000000000001</v>
      </c>
      <c r="Y400" s="37"/>
      <c r="Z400" s="373"/>
      <c r="AA400" s="373"/>
    </row>
    <row r="401" spans="1:67" ht="14.25" hidden="1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83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83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83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84" t="s">
        <v>72</v>
      </c>
      <c r="P405" s="385"/>
      <c r="Q405" s="385"/>
      <c r="R405" s="385"/>
      <c r="S405" s="385"/>
      <c r="T405" s="385"/>
      <c r="U405" s="386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84" t="s">
        <v>72</v>
      </c>
      <c r="P406" s="385"/>
      <c r="Q406" s="385"/>
      <c r="R406" s="385"/>
      <c r="S406" s="385"/>
      <c r="T406" s="385"/>
      <c r="U406" s="386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90" t="s">
        <v>205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83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84" t="s">
        <v>72</v>
      </c>
      <c r="P409" s="385"/>
      <c r="Q409" s="385"/>
      <c r="R409" s="385"/>
      <c r="S409" s="385"/>
      <c r="T409" s="385"/>
      <c r="U409" s="386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84" t="s">
        <v>72</v>
      </c>
      <c r="P410" s="385"/>
      <c r="Q410" s="385"/>
      <c r="R410" s="385"/>
      <c r="S410" s="385"/>
      <c r="T410" s="385"/>
      <c r="U410" s="386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83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83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83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5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84" t="s">
        <v>72</v>
      </c>
      <c r="P415" s="385"/>
      <c r="Q415" s="385"/>
      <c r="R415" s="385"/>
      <c r="S415" s="385"/>
      <c r="T415" s="385"/>
      <c r="U415" s="386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84" t="s">
        <v>72</v>
      </c>
      <c r="P416" s="385"/>
      <c r="Q416" s="385"/>
      <c r="R416" s="385"/>
      <c r="S416" s="385"/>
      <c r="T416" s="385"/>
      <c r="U416" s="386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04" t="s">
        <v>559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67" ht="14.25" hidden="1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83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83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84" t="s">
        <v>72</v>
      </c>
      <c r="P421" s="385"/>
      <c r="Q421" s="385"/>
      <c r="R421" s="385"/>
      <c r="S421" s="385"/>
      <c r="T421" s="385"/>
      <c r="U421" s="386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84" t="s">
        <v>72</v>
      </c>
      <c r="P422" s="385"/>
      <c r="Q422" s="385"/>
      <c r="R422" s="385"/>
      <c r="S422" s="385"/>
      <c r="T422" s="385"/>
      <c r="U422" s="386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83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83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83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83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83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83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83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84" t="s">
        <v>72</v>
      </c>
      <c r="P431" s="385"/>
      <c r="Q431" s="385"/>
      <c r="R431" s="385"/>
      <c r="S431" s="385"/>
      <c r="T431" s="385"/>
      <c r="U431" s="386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84" t="s">
        <v>72</v>
      </c>
      <c r="P432" s="385"/>
      <c r="Q432" s="385"/>
      <c r="R432" s="385"/>
      <c r="S432" s="385"/>
      <c r="T432" s="385"/>
      <c r="U432" s="386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83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83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4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84" t="s">
        <v>72</v>
      </c>
      <c r="P436" s="385"/>
      <c r="Q436" s="385"/>
      <c r="R436" s="385"/>
      <c r="S436" s="385"/>
      <c r="T436" s="385"/>
      <c r="U436" s="386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84" t="s">
        <v>72</v>
      </c>
      <c r="P437" s="385"/>
      <c r="Q437" s="385"/>
      <c r="R437" s="385"/>
      <c r="S437" s="385"/>
      <c r="T437" s="385"/>
      <c r="U437" s="386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83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84" t="s">
        <v>72</v>
      </c>
      <c r="P440" s="385"/>
      <c r="Q440" s="385"/>
      <c r="R440" s="385"/>
      <c r="S440" s="385"/>
      <c r="T440" s="385"/>
      <c r="U440" s="386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84" t="s">
        <v>72</v>
      </c>
      <c r="P441" s="385"/>
      <c r="Q441" s="385"/>
      <c r="R441" s="385"/>
      <c r="S441" s="385"/>
      <c r="T441" s="385"/>
      <c r="U441" s="386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90" t="s">
        <v>584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83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84" t="s">
        <v>72</v>
      </c>
      <c r="P444" s="385"/>
      <c r="Q444" s="385"/>
      <c r="R444" s="385"/>
      <c r="S444" s="385"/>
      <c r="T444" s="385"/>
      <c r="U444" s="386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84" t="s">
        <v>72</v>
      </c>
      <c r="P445" s="385"/>
      <c r="Q445" s="385"/>
      <c r="R445" s="385"/>
      <c r="S445" s="385"/>
      <c r="T445" s="385"/>
      <c r="U445" s="386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04" t="s">
        <v>587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67" ht="14.25" hidden="1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83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29" t="s">
        <v>590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83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5" t="s">
        <v>593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83">
        <v>4680115885110</v>
      </c>
      <c r="E450" s="378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5" t="s">
        <v>596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87"/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9"/>
      <c r="O451" s="384" t="s">
        <v>72</v>
      </c>
      <c r="P451" s="385"/>
      <c r="Q451" s="385"/>
      <c r="R451" s="385"/>
      <c r="S451" s="385"/>
      <c r="T451" s="385"/>
      <c r="U451" s="386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8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84" t="s">
        <v>72</v>
      </c>
      <c r="P452" s="385"/>
      <c r="Q452" s="385"/>
      <c r="R452" s="385"/>
      <c r="S452" s="385"/>
      <c r="T452" s="385"/>
      <c r="U452" s="386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43" t="s">
        <v>597</v>
      </c>
      <c r="B453" s="444"/>
      <c r="C453" s="444"/>
      <c r="D453" s="444"/>
      <c r="E453" s="444"/>
      <c r="F453" s="444"/>
      <c r="G453" s="444"/>
      <c r="H453" s="444"/>
      <c r="I453" s="444"/>
      <c r="J453" s="444"/>
      <c r="K453" s="444"/>
      <c r="L453" s="444"/>
      <c r="M453" s="444"/>
      <c r="N453" s="444"/>
      <c r="O453" s="444"/>
      <c r="P453" s="444"/>
      <c r="Q453" s="444"/>
      <c r="R453" s="444"/>
      <c r="S453" s="444"/>
      <c r="T453" s="444"/>
      <c r="U453" s="444"/>
      <c r="V453" s="444"/>
      <c r="W453" s="444"/>
      <c r="X453" s="444"/>
      <c r="Y453" s="444"/>
      <c r="Z453" s="48"/>
      <c r="AA453" s="48"/>
    </row>
    <row r="454" spans="1:67" ht="16.5" hidden="1" customHeight="1" x14ac:dyDescent="0.25">
      <c r="A454" s="404" t="s">
        <v>597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364"/>
      <c r="AA454" s="364"/>
    </row>
    <row r="455" spans="1:67" ht="14.25" hidden="1" customHeight="1" x14ac:dyDescent="0.25">
      <c r="A455" s="390" t="s">
        <v>110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3"/>
      <c r="AA455" s="363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83">
        <v>4607091389067</v>
      </c>
      <c r="E456" s="378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7"/>
      <c r="Q456" s="377"/>
      <c r="R456" s="377"/>
      <c r="S456" s="378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83">
        <v>4607091383522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1500</v>
      </c>
      <c r="X457" s="371">
        <f t="shared" si="81"/>
        <v>1504.8000000000002</v>
      </c>
      <c r="Y457" s="36">
        <f t="shared" si="82"/>
        <v>3.4085999999999999</v>
      </c>
      <c r="Z457" s="56"/>
      <c r="AA457" s="57"/>
      <c r="AE457" s="64"/>
      <c r="BB457" s="312" t="s">
        <v>1</v>
      </c>
      <c r="BL457" s="64">
        <f t="shared" si="83"/>
        <v>1602.2727272727273</v>
      </c>
      <c r="BM457" s="64">
        <f t="shared" si="84"/>
        <v>1607.3999999999999</v>
      </c>
      <c r="BN457" s="64">
        <f t="shared" si="85"/>
        <v>2.7316433566433567</v>
      </c>
      <c r="BO457" s="64">
        <f t="shared" si="86"/>
        <v>2.7403846153846154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83">
        <v>4680115885226</v>
      </c>
      <c r="E458" s="378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93" t="s">
        <v>604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83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200</v>
      </c>
      <c r="X459" s="371">
        <f t="shared" si="81"/>
        <v>200.64000000000001</v>
      </c>
      <c r="Y459" s="36">
        <f t="shared" si="82"/>
        <v>0.45448</v>
      </c>
      <c r="Z459" s="56"/>
      <c r="AA459" s="57"/>
      <c r="AE459" s="64"/>
      <c r="BB459" s="314" t="s">
        <v>1</v>
      </c>
      <c r="BL459" s="64">
        <f t="shared" si="83"/>
        <v>213.63636363636363</v>
      </c>
      <c r="BM459" s="64">
        <f t="shared" si="84"/>
        <v>214.32</v>
      </c>
      <c r="BN459" s="64">
        <f t="shared" si="85"/>
        <v>0.36421911421911418</v>
      </c>
      <c r="BO459" s="64">
        <f t="shared" si="86"/>
        <v>0.36538461538461542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83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83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1500</v>
      </c>
      <c r="X461" s="371">
        <f t="shared" si="81"/>
        <v>1504.8000000000002</v>
      </c>
      <c r="Y461" s="36">
        <f t="shared" si="82"/>
        <v>3.4085999999999999</v>
      </c>
      <c r="Z461" s="56"/>
      <c r="AA461" s="57"/>
      <c r="AE461" s="64"/>
      <c r="BB461" s="316" t="s">
        <v>1</v>
      </c>
      <c r="BL461" s="64">
        <f t="shared" si="83"/>
        <v>1602.2727272727273</v>
      </c>
      <c r="BM461" s="64">
        <f t="shared" si="84"/>
        <v>1607.3999999999999</v>
      </c>
      <c r="BN461" s="64">
        <f t="shared" si="85"/>
        <v>2.7316433566433567</v>
      </c>
      <c r="BO461" s="64">
        <f t="shared" si="86"/>
        <v>2.7403846153846154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83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83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83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83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83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200</v>
      </c>
      <c r="X466" s="371">
        <f t="shared" si="81"/>
        <v>201.6</v>
      </c>
      <c r="Y466" s="36">
        <f>IFERROR(IF(X466=0,"",ROUNDUP(X466/H466,0)*0.00753),"")</f>
        <v>0.63251999999999997</v>
      </c>
      <c r="Z466" s="56"/>
      <c r="AA466" s="57"/>
      <c r="AE466" s="64"/>
      <c r="BB466" s="321" t="s">
        <v>1</v>
      </c>
      <c r="BL466" s="64">
        <f t="shared" si="83"/>
        <v>216.66666666666669</v>
      </c>
      <c r="BM466" s="64">
        <f t="shared" si="84"/>
        <v>218.4</v>
      </c>
      <c r="BN466" s="64">
        <f t="shared" si="85"/>
        <v>0.53418803418803418</v>
      </c>
      <c r="BO466" s="64">
        <f t="shared" si="86"/>
        <v>0.53846153846153844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83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5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84" t="s">
        <v>72</v>
      </c>
      <c r="P468" s="385"/>
      <c r="Q468" s="385"/>
      <c r="R468" s="385"/>
      <c r="S468" s="385"/>
      <c r="T468" s="385"/>
      <c r="U468" s="386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689.39393939393938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692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7.9041999999999994</v>
      </c>
      <c r="Z468" s="373"/>
      <c r="AA468" s="373"/>
    </row>
    <row r="469" spans="1:67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84" t="s">
        <v>72</v>
      </c>
      <c r="P469" s="385"/>
      <c r="Q469" s="385"/>
      <c r="R469" s="385"/>
      <c r="S469" s="385"/>
      <c r="T469" s="385"/>
      <c r="U469" s="386"/>
      <c r="V469" s="37" t="s">
        <v>67</v>
      </c>
      <c r="W469" s="372">
        <f>IFERROR(SUM(W456:W467),"0")</f>
        <v>3400</v>
      </c>
      <c r="X469" s="372">
        <f>IFERROR(SUM(X456:X467),"0")</f>
        <v>3411.8400000000006</v>
      </c>
      <c r="Y469" s="37"/>
      <c r="Z469" s="373"/>
      <c r="AA469" s="373"/>
    </row>
    <row r="470" spans="1:67" ht="14.25" hidden="1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83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1000</v>
      </c>
      <c r="X471" s="371">
        <f>IFERROR(IF(W471="",0,CEILING((W471/$H471),1)*$H471),"")</f>
        <v>1003.2</v>
      </c>
      <c r="Y471" s="36">
        <f>IFERROR(IF(X471=0,"",ROUNDUP(X471/H471,0)*0.01196),"")</f>
        <v>2.2724000000000002</v>
      </c>
      <c r="Z471" s="56"/>
      <c r="AA471" s="57"/>
      <c r="AE471" s="64"/>
      <c r="BB471" s="323" t="s">
        <v>1</v>
      </c>
      <c r="BL471" s="64">
        <f>IFERROR(W471*I471/H471,"0")</f>
        <v>1068.1818181818182</v>
      </c>
      <c r="BM471" s="64">
        <f>IFERROR(X471*I471/H471,"0")</f>
        <v>1071.5999999999999</v>
      </c>
      <c r="BN471" s="64">
        <f>IFERROR(1/J471*(W471/H471),"0")</f>
        <v>1.821095571095571</v>
      </c>
      <c r="BO471" s="64">
        <f>IFERROR(1/J471*(X471/H471),"0")</f>
        <v>1.8269230769230771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83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84" t="s">
        <v>72</v>
      </c>
      <c r="P473" s="385"/>
      <c r="Q473" s="385"/>
      <c r="R473" s="385"/>
      <c r="S473" s="385"/>
      <c r="T473" s="385"/>
      <c r="U473" s="386"/>
      <c r="V473" s="37" t="s">
        <v>73</v>
      </c>
      <c r="W473" s="372">
        <f>IFERROR(W471/H471,"0")+IFERROR(W472/H472,"0")</f>
        <v>189.39393939393938</v>
      </c>
      <c r="X473" s="372">
        <f>IFERROR(X471/H471,"0")+IFERROR(X472/H472,"0")</f>
        <v>190</v>
      </c>
      <c r="Y473" s="372">
        <f>IFERROR(IF(Y471="",0,Y471),"0")+IFERROR(IF(Y472="",0,Y472),"0")</f>
        <v>2.2724000000000002</v>
      </c>
      <c r="Z473" s="373"/>
      <c r="AA473" s="373"/>
    </row>
    <row r="474" spans="1:67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84" t="s">
        <v>72</v>
      </c>
      <c r="P474" s="385"/>
      <c r="Q474" s="385"/>
      <c r="R474" s="385"/>
      <c r="S474" s="385"/>
      <c r="T474" s="385"/>
      <c r="U474" s="386"/>
      <c r="V474" s="37" t="s">
        <v>67</v>
      </c>
      <c r="W474" s="372">
        <f>IFERROR(SUM(W471:W472),"0")</f>
        <v>1000</v>
      </c>
      <c r="X474" s="372">
        <f>IFERROR(SUM(X471:X472),"0")</f>
        <v>1003.2</v>
      </c>
      <c r="Y474" s="37"/>
      <c r="Z474" s="373"/>
      <c r="AA474" s="373"/>
    </row>
    <row r="475" spans="1:67" ht="14.25" hidden="1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83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500</v>
      </c>
      <c r="X476" s="371">
        <f t="shared" ref="X476:X481" si="87"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534.09090909090912</v>
      </c>
      <c r="BM476" s="64">
        <f t="shared" ref="BM476:BM481" si="89">IFERROR(X476*I476/H476,"0")</f>
        <v>535.79999999999995</v>
      </c>
      <c r="BN476" s="64">
        <f t="shared" ref="BN476:BN481" si="90">IFERROR(1/J476*(W476/H476),"0")</f>
        <v>0.91054778554778548</v>
      </c>
      <c r="BO476" s="64">
        <f t="shared" ref="BO476:BO481" si="91">IFERROR(1/J476*(X476/H476),"0")</f>
        <v>0.91346153846153855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83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500</v>
      </c>
      <c r="X477" s="371">
        <f t="shared" si="87"/>
        <v>501.6</v>
      </c>
      <c r="Y477" s="36">
        <f>IFERROR(IF(X477=0,"",ROUNDUP(X477/H477,0)*0.01196),"")</f>
        <v>1.1362000000000001</v>
      </c>
      <c r="Z477" s="56"/>
      <c r="AA477" s="57"/>
      <c r="AE477" s="64"/>
      <c r="BB477" s="326" t="s">
        <v>1</v>
      </c>
      <c r="BL477" s="64">
        <f t="shared" si="88"/>
        <v>534.09090909090912</v>
      </c>
      <c r="BM477" s="64">
        <f t="shared" si="89"/>
        <v>535.79999999999995</v>
      </c>
      <c r="BN477" s="64">
        <f t="shared" si="90"/>
        <v>0.91054778554778548</v>
      </c>
      <c r="BO477" s="64">
        <f t="shared" si="91"/>
        <v>0.91346153846153855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83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83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83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83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84" t="s">
        <v>72</v>
      </c>
      <c r="P482" s="385"/>
      <c r="Q482" s="385"/>
      <c r="R482" s="385"/>
      <c r="S482" s="385"/>
      <c r="T482" s="385"/>
      <c r="U482" s="386"/>
      <c r="V482" s="37" t="s">
        <v>73</v>
      </c>
      <c r="W482" s="372">
        <f>IFERROR(W476/H476,"0")+IFERROR(W477/H477,"0")+IFERROR(W478/H478,"0")+IFERROR(W479/H479,"0")+IFERROR(W480/H480,"0")+IFERROR(W481/H481,"0")</f>
        <v>189.39393939393938</v>
      </c>
      <c r="X482" s="372">
        <f>IFERROR(X476/H476,"0")+IFERROR(X477/H477,"0")+IFERROR(X478/H478,"0")+IFERROR(X479/H479,"0")+IFERROR(X480/H480,"0")+IFERROR(X481/H481,"0")</f>
        <v>190</v>
      </c>
      <c r="Y482" s="372">
        <f>IFERROR(IF(Y476="",0,Y476),"0")+IFERROR(IF(Y477="",0,Y477),"0")+IFERROR(IF(Y478="",0,Y478),"0")+IFERROR(IF(Y479="",0,Y479),"0")+IFERROR(IF(Y480="",0,Y480),"0")+IFERROR(IF(Y481="",0,Y481),"0")</f>
        <v>2.2724000000000002</v>
      </c>
      <c r="Z482" s="373"/>
      <c r="AA482" s="373"/>
    </row>
    <row r="483" spans="1:67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84" t="s">
        <v>72</v>
      </c>
      <c r="P483" s="385"/>
      <c r="Q483" s="385"/>
      <c r="R483" s="385"/>
      <c r="S483" s="385"/>
      <c r="T483" s="385"/>
      <c r="U483" s="386"/>
      <c r="V483" s="37" t="s">
        <v>67</v>
      </c>
      <c r="W483" s="372">
        <f>IFERROR(SUM(W476:W481),"0")</f>
        <v>1000</v>
      </c>
      <c r="X483" s="372">
        <f>IFERROR(SUM(X476:X481),"0")</f>
        <v>1003.2</v>
      </c>
      <c r="Y483" s="37"/>
      <c r="Z483" s="373"/>
      <c r="AA483" s="373"/>
    </row>
    <row r="484" spans="1:67" ht="14.25" hidden="1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83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83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83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84" t="s">
        <v>72</v>
      </c>
      <c r="P488" s="385"/>
      <c r="Q488" s="385"/>
      <c r="R488" s="385"/>
      <c r="S488" s="385"/>
      <c r="T488" s="385"/>
      <c r="U488" s="386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84" t="s">
        <v>72</v>
      </c>
      <c r="P489" s="385"/>
      <c r="Q489" s="385"/>
      <c r="R489" s="385"/>
      <c r="S489" s="385"/>
      <c r="T489" s="385"/>
      <c r="U489" s="386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90" t="s">
        <v>205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83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84" t="s">
        <v>72</v>
      </c>
      <c r="P492" s="385"/>
      <c r="Q492" s="385"/>
      <c r="R492" s="385"/>
      <c r="S492" s="385"/>
      <c r="T492" s="385"/>
      <c r="U492" s="386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84" t="s">
        <v>72</v>
      </c>
      <c r="P493" s="385"/>
      <c r="Q493" s="385"/>
      <c r="R493" s="385"/>
      <c r="S493" s="385"/>
      <c r="T493" s="385"/>
      <c r="U493" s="386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43" t="s">
        <v>647</v>
      </c>
      <c r="B494" s="444"/>
      <c r="C494" s="444"/>
      <c r="D494" s="444"/>
      <c r="E494" s="444"/>
      <c r="F494" s="444"/>
      <c r="G494" s="444"/>
      <c r="H494" s="444"/>
      <c r="I494" s="444"/>
      <c r="J494" s="444"/>
      <c r="K494" s="444"/>
      <c r="L494" s="444"/>
      <c r="M494" s="444"/>
      <c r="N494" s="444"/>
      <c r="O494" s="444"/>
      <c r="P494" s="444"/>
      <c r="Q494" s="444"/>
      <c r="R494" s="444"/>
      <c r="S494" s="444"/>
      <c r="T494" s="444"/>
      <c r="U494" s="444"/>
      <c r="V494" s="444"/>
      <c r="W494" s="444"/>
      <c r="X494" s="444"/>
      <c r="Y494" s="444"/>
      <c r="Z494" s="48"/>
      <c r="AA494" s="48"/>
    </row>
    <row r="495" spans="1:67" ht="16.5" hidden="1" customHeight="1" x14ac:dyDescent="0.25">
      <c r="A495" s="404" t="s">
        <v>648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67" ht="14.25" hidden="1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83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3" t="s">
        <v>651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83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41" t="s">
        <v>654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83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0" t="s">
        <v>657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83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0" t="s">
        <v>660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83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83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6" t="s">
        <v>666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83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9" t="s">
        <v>669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84" t="s">
        <v>72</v>
      </c>
      <c r="P504" s="385"/>
      <c r="Q504" s="385"/>
      <c r="R504" s="385"/>
      <c r="S504" s="385"/>
      <c r="T504" s="385"/>
      <c r="U504" s="386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84" t="s">
        <v>72</v>
      </c>
      <c r="P505" s="385"/>
      <c r="Q505" s="385"/>
      <c r="R505" s="385"/>
      <c r="S505" s="385"/>
      <c r="T505" s="385"/>
      <c r="U505" s="386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83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2" t="s">
        <v>672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83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4" t="s">
        <v>675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83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405" t="s">
        <v>678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83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8" t="s">
        <v>681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84" t="s">
        <v>72</v>
      </c>
      <c r="P511" s="385"/>
      <c r="Q511" s="385"/>
      <c r="R511" s="385"/>
      <c r="S511" s="385"/>
      <c r="T511" s="385"/>
      <c r="U511" s="386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84" t="s">
        <v>72</v>
      </c>
      <c r="P512" s="385"/>
      <c r="Q512" s="385"/>
      <c r="R512" s="385"/>
      <c r="S512" s="385"/>
      <c r="T512" s="385"/>
      <c r="U512" s="386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83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67" t="s">
        <v>684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83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50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83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78" t="s">
        <v>689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83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23" t="s">
        <v>692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83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2" t="s">
        <v>695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83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25" t="s">
        <v>698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84" t="s">
        <v>72</v>
      </c>
      <c r="P520" s="385"/>
      <c r="Q520" s="385"/>
      <c r="R520" s="385"/>
      <c r="S520" s="385"/>
      <c r="T520" s="385"/>
      <c r="U520" s="386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84" t="s">
        <v>72</v>
      </c>
      <c r="P521" s="385"/>
      <c r="Q521" s="385"/>
      <c r="R521" s="385"/>
      <c r="S521" s="385"/>
      <c r="T521" s="385"/>
      <c r="U521" s="386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83">
        <v>4640242180533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94" t="s">
        <v>701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700</v>
      </c>
      <c r="X523" s="371">
        <f>IFERROR(IF(W523="",0,CEILING((W523/$H523),1)*$H523),"")</f>
        <v>702</v>
      </c>
      <c r="Y523" s="36">
        <f>IFERROR(IF(X523=0,"",ROUNDUP(X523/H523,0)*0.02175),"")</f>
        <v>1.9574999999999998</v>
      </c>
      <c r="Z523" s="56"/>
      <c r="AA523" s="57"/>
      <c r="AE523" s="64"/>
      <c r="BB523" s="352" t="s">
        <v>1</v>
      </c>
      <c r="BL523" s="64">
        <f>IFERROR(W523*I523/H523,"0")</f>
        <v>750.61538461538464</v>
      </c>
      <c r="BM523" s="64">
        <f>IFERROR(X523*I523/H523,"0")</f>
        <v>752.7600000000001</v>
      </c>
      <c r="BN523" s="64">
        <f>IFERROR(1/J523*(W523/H523),"0")</f>
        <v>1.6025641025641026</v>
      </c>
      <c r="BO523" s="64">
        <f>IFERROR(1/J523*(X523/H523),"0")</f>
        <v>1.607142857142857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83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38" t="s">
        <v>704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83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7" t="s">
        <v>707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83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85" t="s">
        <v>710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83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22" t="s">
        <v>713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84" t="s">
        <v>72</v>
      </c>
      <c r="P528" s="385"/>
      <c r="Q528" s="385"/>
      <c r="R528" s="385"/>
      <c r="S528" s="385"/>
      <c r="T528" s="385"/>
      <c r="U528" s="386"/>
      <c r="V528" s="37" t="s">
        <v>73</v>
      </c>
      <c r="W528" s="372">
        <f>IFERROR(W523/H523,"0")+IFERROR(W524/H524,"0")+IFERROR(W525/H525,"0")+IFERROR(W526/H526,"0")+IFERROR(W527/H527,"0")</f>
        <v>89.743589743589752</v>
      </c>
      <c r="X528" s="372">
        <f>IFERROR(X523/H523,"0")+IFERROR(X524/H524,"0")+IFERROR(X525/H525,"0")+IFERROR(X526/H526,"0")+IFERROR(X527/H527,"0")</f>
        <v>90</v>
      </c>
      <c r="Y528" s="372">
        <f>IFERROR(IF(Y523="",0,Y523),"0")+IFERROR(IF(Y524="",0,Y524),"0")+IFERROR(IF(Y525="",0,Y525),"0")+IFERROR(IF(Y526="",0,Y526),"0")+IFERROR(IF(Y527="",0,Y527),"0")</f>
        <v>1.9574999999999998</v>
      </c>
      <c r="Z528" s="373"/>
      <c r="AA528" s="373"/>
    </row>
    <row r="529" spans="1:67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84" t="s">
        <v>72</v>
      </c>
      <c r="P529" s="385"/>
      <c r="Q529" s="385"/>
      <c r="R529" s="385"/>
      <c r="S529" s="385"/>
      <c r="T529" s="385"/>
      <c r="U529" s="386"/>
      <c r="V529" s="37" t="s">
        <v>67</v>
      </c>
      <c r="W529" s="372">
        <f>IFERROR(SUM(W523:W527),"0")</f>
        <v>700</v>
      </c>
      <c r="X529" s="372">
        <f>IFERROR(SUM(X523:X527),"0")</f>
        <v>702</v>
      </c>
      <c r="Y529" s="37"/>
      <c r="Z529" s="373"/>
      <c r="AA529" s="373"/>
    </row>
    <row r="530" spans="1:67" ht="14.25" hidden="1" customHeight="1" x14ac:dyDescent="0.25">
      <c r="A530" s="390" t="s">
        <v>205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83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6" t="s">
        <v>716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83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1" t="s">
        <v>718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83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82" t="s">
        <v>721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83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45" t="s">
        <v>723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84" t="s">
        <v>72</v>
      </c>
      <c r="P535" s="385"/>
      <c r="Q535" s="385"/>
      <c r="R535" s="385"/>
      <c r="S535" s="385"/>
      <c r="T535" s="385"/>
      <c r="U535" s="386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84" t="s">
        <v>72</v>
      </c>
      <c r="P536" s="385"/>
      <c r="Q536" s="385"/>
      <c r="R536" s="385"/>
      <c r="S536" s="385"/>
      <c r="T536" s="385"/>
      <c r="U536" s="386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545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46"/>
      <c r="O537" s="465" t="s">
        <v>724</v>
      </c>
      <c r="P537" s="424"/>
      <c r="Q537" s="424"/>
      <c r="R537" s="424"/>
      <c r="S537" s="424"/>
      <c r="T537" s="424"/>
      <c r="U537" s="425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15700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15841.400000000001</v>
      </c>
      <c r="Y537" s="37"/>
      <c r="Z537" s="373"/>
      <c r="AA537" s="373"/>
    </row>
    <row r="538" spans="1:67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46"/>
      <c r="O538" s="465" t="s">
        <v>725</v>
      </c>
      <c r="P538" s="424"/>
      <c r="Q538" s="424"/>
      <c r="R538" s="424"/>
      <c r="S538" s="424"/>
      <c r="T538" s="424"/>
      <c r="U538" s="425"/>
      <c r="V538" s="37" t="s">
        <v>67</v>
      </c>
      <c r="W538" s="372">
        <f>IFERROR(SUM(BL22:BL534),"0")</f>
        <v>16777.794753623271</v>
      </c>
      <c r="X538" s="372">
        <f>IFERROR(SUM(BM22:BM534),"0")</f>
        <v>16927.343999999997</v>
      </c>
      <c r="Y538" s="37"/>
      <c r="Z538" s="373"/>
      <c r="AA538" s="373"/>
    </row>
    <row r="539" spans="1:67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46"/>
      <c r="O539" s="465" t="s">
        <v>726</v>
      </c>
      <c r="P539" s="424"/>
      <c r="Q539" s="424"/>
      <c r="R539" s="424"/>
      <c r="S539" s="424"/>
      <c r="T539" s="424"/>
      <c r="U539" s="425"/>
      <c r="V539" s="37" t="s">
        <v>727</v>
      </c>
      <c r="W539" s="38">
        <f>ROUNDUP(SUM(BN22:BN534),0)</f>
        <v>32</v>
      </c>
      <c r="X539" s="38">
        <f>ROUNDUP(SUM(BO22:BO534),0)</f>
        <v>32</v>
      </c>
      <c r="Y539" s="37"/>
      <c r="Z539" s="373"/>
      <c r="AA539" s="373"/>
    </row>
    <row r="540" spans="1:67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46"/>
      <c r="O540" s="465" t="s">
        <v>728</v>
      </c>
      <c r="P540" s="424"/>
      <c r="Q540" s="424"/>
      <c r="R540" s="424"/>
      <c r="S540" s="424"/>
      <c r="T540" s="424"/>
      <c r="U540" s="425"/>
      <c r="V540" s="37" t="s">
        <v>67</v>
      </c>
      <c r="W540" s="372">
        <f>GrossWeightTotal+PalletQtyTotal*25</f>
        <v>17577.794753623271</v>
      </c>
      <c r="X540" s="372">
        <f>GrossWeightTotalR+PalletQtyTotalR*25</f>
        <v>17727.343999999997</v>
      </c>
      <c r="Y540" s="37"/>
      <c r="Z540" s="373"/>
      <c r="AA540" s="373"/>
    </row>
    <row r="541" spans="1:67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46"/>
      <c r="O541" s="465" t="s">
        <v>729</v>
      </c>
      <c r="P541" s="424"/>
      <c r="Q541" s="424"/>
      <c r="R541" s="424"/>
      <c r="S541" s="424"/>
      <c r="T541" s="424"/>
      <c r="U541" s="425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2908.4838463204082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2930</v>
      </c>
      <c r="Y541" s="37"/>
      <c r="Z541" s="373"/>
      <c r="AA541" s="373"/>
    </row>
    <row r="542" spans="1:67" ht="14.25" hidden="1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46"/>
      <c r="O542" s="465" t="s">
        <v>730</v>
      </c>
      <c r="P542" s="424"/>
      <c r="Q542" s="424"/>
      <c r="R542" s="424"/>
      <c r="S542" s="424"/>
      <c r="T542" s="424"/>
      <c r="U542" s="425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38.340589999999999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374" t="s">
        <v>100</v>
      </c>
      <c r="D544" s="420"/>
      <c r="E544" s="420"/>
      <c r="F544" s="421"/>
      <c r="G544" s="374" t="s">
        <v>228</v>
      </c>
      <c r="H544" s="420"/>
      <c r="I544" s="420"/>
      <c r="J544" s="420"/>
      <c r="K544" s="420"/>
      <c r="L544" s="420"/>
      <c r="M544" s="420"/>
      <c r="N544" s="420"/>
      <c r="O544" s="420"/>
      <c r="P544" s="421"/>
      <c r="Q544" s="374" t="s">
        <v>453</v>
      </c>
      <c r="R544" s="421"/>
      <c r="S544" s="374" t="s">
        <v>511</v>
      </c>
      <c r="T544" s="420"/>
      <c r="U544" s="421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621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2"/>
      <c r="L545" s="374" t="s">
        <v>344</v>
      </c>
      <c r="M545" s="362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2"/>
    </row>
    <row r="546" spans="1:30" ht="13.5" customHeight="1" thickBot="1" x14ac:dyDescent="0.25">
      <c r="A546" s="622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556.20000000000005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1829.7</v>
      </c>
      <c r="F547" s="46">
        <f>IFERROR(X131*1,"0")+IFERROR(X132*1,"0")+IFERROR(X133*1,"0")+IFERROR(X134*1,"0")+IFERROR(X135*1,"0")</f>
        <v>1210.5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1933.3</v>
      </c>
      <c r="J547" s="46">
        <f>IFERROR(X206*1,"0")+IFERROR(X207*1,"0")+IFERROR(X208*1,"0")+IFERROR(X209*1,"0")+IFERROR(X210*1,"0")+IFERROR(X211*1,"0")+IFERROR(X215*1,"0")+IFERROR(X216*1,"0")</f>
        <v>50.400000000000006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1006.1999999999999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1006.1999999999999</v>
      </c>
      <c r="O547" s="46">
        <f>IFERROR(X290*1,"0")+IFERROR(X291*1,"0")+IFERROR(X292*1,"0")+IFERROR(X293*1,"0")+IFERROR(X294*1,"0")+IFERROR(X295*1,"0")+IFERROR(X296*1,"0")+IFERROR(X300*1,"0")+IFERROR(X301*1,"0")</f>
        <v>108</v>
      </c>
      <c r="P547" s="46">
        <f>IFERROR(X306*1,"0")+IFERROR(X310*1,"0")+IFERROR(X311*1,"0")+IFERROR(X312*1,"0")+IFERROR(X316*1,"0")+IFERROR(X320*1,"0")</f>
        <v>300.3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1605.76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100.80000000000001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5418.2400000000016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702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200,00"/>
        <filter val="1 400,00"/>
        <filter val="1 500,00"/>
        <filter val="100,00"/>
        <filter val="100,20"/>
        <filter val="11,42"/>
        <filter val="12,35"/>
        <filter val="12,50"/>
        <filter val="128,21"/>
        <filter val="142,86"/>
        <filter val="146,83"/>
        <filter val="15 700,00"/>
        <filter val="16 777,79"/>
        <filter val="17 577,79"/>
        <filter val="189,39"/>
        <filter val="193,12"/>
        <filter val="2 908,48"/>
        <filter val="200,00"/>
        <filter val="23,81"/>
        <filter val="278,85"/>
        <filter val="3 400,00"/>
        <filter val="300,00"/>
        <filter val="32"/>
        <filter val="350,00"/>
        <filter val="388,66"/>
        <filter val="400,00"/>
        <filter val="41,67"/>
        <filter val="50,00"/>
        <filter val="500,00"/>
        <filter val="550,00"/>
        <filter val="600,00"/>
        <filter val="66,67"/>
        <filter val="689,39"/>
        <filter val="700,00"/>
        <filter val="74,07"/>
        <filter val="89,74"/>
        <filter val="9,26"/>
        <filter val="96,30"/>
      </filters>
    </filterColumn>
  </autoFilter>
  <mergeCells count="977"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O224:S224"/>
    <mergeCell ref="D73:E73"/>
    <mergeCell ref="O91:S91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326:E326"/>
    <mergeCell ref="G544:P544"/>
    <mergeCell ref="O535:U535"/>
    <mergeCell ref="O212:U212"/>
    <mergeCell ref="G545:G546"/>
    <mergeCell ref="O458:S458"/>
    <mergeCell ref="O523:S523"/>
    <mergeCell ref="S545:S546"/>
    <mergeCell ref="D332:E332"/>
    <mergeCell ref="U545:U546"/>
    <mergeCell ref="O541:U541"/>
    <mergeCell ref="A268:N269"/>
    <mergeCell ref="O439:S43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D91:E91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O234:S234"/>
    <mergeCell ref="O172:S172"/>
    <mergeCell ref="A220:Y220"/>
    <mergeCell ref="O99:S99"/>
    <mergeCell ref="O221:S221"/>
    <mergeCell ref="A102:N103"/>
    <mergeCell ref="O154:S154"/>
    <mergeCell ref="D98:E9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O393:S393"/>
    <mergeCell ref="A44:Y44"/>
    <mergeCell ref="D340:E340"/>
    <mergeCell ref="A258:Y258"/>
    <mergeCell ref="D185:E185"/>
    <mergeCell ref="O126:S126"/>
    <mergeCell ref="O182:S182"/>
    <mergeCell ref="A423:Y423"/>
    <mergeCell ref="D328:E328"/>
    <mergeCell ref="O275:U275"/>
    <mergeCell ref="O314:U314"/>
    <mergeCell ref="D225:E225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511:U511"/>
    <mergeCell ref="D201:E201"/>
    <mergeCell ref="D335:E335"/>
    <mergeCell ref="D188:E188"/>
    <mergeCell ref="D424:E424"/>
    <mergeCell ref="S544:U544"/>
    <mergeCell ref="D533:E533"/>
    <mergeCell ref="O485:S485"/>
    <mergeCell ref="O489:U489"/>
    <mergeCell ref="O500:S500"/>
    <mergeCell ref="O168:U168"/>
    <mergeCell ref="D223:E223"/>
    <mergeCell ref="D279:E279"/>
    <mergeCell ref="O272:S272"/>
    <mergeCell ref="D394:E394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F545:F546"/>
    <mergeCell ref="H545:H54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503:E503"/>
    <mergeCell ref="A299:Y299"/>
    <mergeCell ref="O412:S412"/>
    <mergeCell ref="D457:E457"/>
    <mergeCell ref="O524:S524"/>
    <mergeCell ref="D295:E295"/>
    <mergeCell ref="D178:E178"/>
    <mergeCell ref="D172:E172"/>
    <mergeCell ref="D463:E463"/>
    <mergeCell ref="O152:S152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:U53"/>
    <mergeCell ref="D101:E101"/>
    <mergeCell ref="D76:E76"/>
    <mergeCell ref="O103:U103"/>
    <mergeCell ref="O89:S89"/>
    <mergeCell ref="O279:S279"/>
    <mergeCell ref="O254:S254"/>
    <mergeCell ref="A411:Y411"/>
    <mergeCell ref="D283:E283"/>
    <mergeCell ref="O27:S27"/>
    <mergeCell ref="O54:U54"/>
    <mergeCell ref="D74:E74"/>
    <mergeCell ref="D68:E68"/>
    <mergeCell ref="O35:U35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A417:Y417"/>
    <mergeCell ref="O420:S420"/>
    <mergeCell ref="O468:U468"/>
    <mergeCell ref="D461:E461"/>
    <mergeCell ref="O450:S450"/>
    <mergeCell ref="D132:E132"/>
    <mergeCell ref="O150:S150"/>
    <mergeCell ref="D152:E152"/>
    <mergeCell ref="D450:E450"/>
    <mergeCell ref="D414:E414"/>
    <mergeCell ref="O313:U313"/>
    <mergeCell ref="O327:S327"/>
    <mergeCell ref="O498:S498"/>
    <mergeCell ref="O183:S183"/>
    <mergeCell ref="A138:Y138"/>
    <mergeCell ref="O534:S534"/>
    <mergeCell ref="A247:Y247"/>
    <mergeCell ref="O186:S186"/>
    <mergeCell ref="A217:N218"/>
    <mergeCell ref="A470:Y470"/>
    <mergeCell ref="A495:Y495"/>
    <mergeCell ref="O505:U505"/>
    <mergeCell ref="D519:E519"/>
    <mergeCell ref="O526:S526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D107:E107"/>
    <mergeCell ref="D278:E278"/>
    <mergeCell ref="D234:E234"/>
    <mergeCell ref="A130:Y130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A13:L13"/>
    <mergeCell ref="A325:Y325"/>
    <mergeCell ref="O133:S133"/>
    <mergeCell ref="A119:Y119"/>
    <mergeCell ref="O421:U421"/>
    <mergeCell ref="O24:U24"/>
    <mergeCell ref="O195:U195"/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504:N505"/>
    <mergeCell ref="D478:E478"/>
    <mergeCell ref="O69:S69"/>
    <mergeCell ref="D244:E244"/>
    <mergeCell ref="O322:U322"/>
    <mergeCell ref="O431:U431"/>
    <mergeCell ref="D171:E171"/>
    <mergeCell ref="A245:N246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