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24D679-1F4F-4946-ABAA-3F0DAD1513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X535" i="1" s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W473" i="1"/>
  <c r="BN472" i="1"/>
  <c r="BL472" i="1"/>
  <c r="X472" i="1"/>
  <c r="BO472" i="1" s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BO466" i="1" s="1"/>
  <c r="O466" i="1"/>
  <c r="BN465" i="1"/>
  <c r="BL465" i="1"/>
  <c r="X465" i="1"/>
  <c r="O465" i="1"/>
  <c r="BN464" i="1"/>
  <c r="BL464" i="1"/>
  <c r="X464" i="1"/>
  <c r="BO464" i="1" s="1"/>
  <c r="O464" i="1"/>
  <c r="BN463" i="1"/>
  <c r="BL463" i="1"/>
  <c r="X463" i="1"/>
  <c r="O463" i="1"/>
  <c r="BN462" i="1"/>
  <c r="BL462" i="1"/>
  <c r="X462" i="1"/>
  <c r="BO462" i="1" s="1"/>
  <c r="O462" i="1"/>
  <c r="BN461" i="1"/>
  <c r="BL461" i="1"/>
  <c r="Y461" i="1"/>
  <c r="X461" i="1"/>
  <c r="BO461" i="1" s="1"/>
  <c r="O461" i="1"/>
  <c r="BN460" i="1"/>
  <c r="BL460" i="1"/>
  <c r="X460" i="1"/>
  <c r="BO460" i="1" s="1"/>
  <c r="O460" i="1"/>
  <c r="BN459" i="1"/>
  <c r="BL459" i="1"/>
  <c r="X459" i="1"/>
  <c r="O459" i="1"/>
  <c r="BN458" i="1"/>
  <c r="BL458" i="1"/>
  <c r="X458" i="1"/>
  <c r="BO458" i="1" s="1"/>
  <c r="BN457" i="1"/>
  <c r="BL457" i="1"/>
  <c r="X457" i="1"/>
  <c r="BO457" i="1" s="1"/>
  <c r="O457" i="1"/>
  <c r="BN456" i="1"/>
  <c r="BL456" i="1"/>
  <c r="X456" i="1"/>
  <c r="O456" i="1"/>
  <c r="W452" i="1"/>
  <c r="W451" i="1"/>
  <c r="BO450" i="1"/>
  <c r="BN450" i="1"/>
  <c r="BM450" i="1"/>
  <c r="BL450" i="1"/>
  <c r="Y450" i="1"/>
  <c r="X450" i="1"/>
  <c r="BO449" i="1"/>
  <c r="BN449" i="1"/>
  <c r="BM449" i="1"/>
  <c r="BL449" i="1"/>
  <c r="Y449" i="1"/>
  <c r="X449" i="1"/>
  <c r="BO448" i="1"/>
  <c r="BN448" i="1"/>
  <c r="BM448" i="1"/>
  <c r="BL448" i="1"/>
  <c r="Y448" i="1"/>
  <c r="Y451" i="1" s="1"/>
  <c r="X448" i="1"/>
  <c r="U547" i="1" s="1"/>
  <c r="W445" i="1"/>
  <c r="W444" i="1"/>
  <c r="BN443" i="1"/>
  <c r="BL443" i="1"/>
  <c r="X443" i="1"/>
  <c r="X445" i="1" s="1"/>
  <c r="O443" i="1"/>
  <c r="W441" i="1"/>
  <c r="W440" i="1"/>
  <c r="BN439" i="1"/>
  <c r="BL439" i="1"/>
  <c r="X439" i="1"/>
  <c r="X441" i="1" s="1"/>
  <c r="O439" i="1"/>
  <c r="W437" i="1"/>
  <c r="W436" i="1"/>
  <c r="BN435" i="1"/>
  <c r="BL435" i="1"/>
  <c r="X435" i="1"/>
  <c r="BO435" i="1" s="1"/>
  <c r="O435" i="1"/>
  <c r="BN434" i="1"/>
  <c r="BL434" i="1"/>
  <c r="X434" i="1"/>
  <c r="X437" i="1" s="1"/>
  <c r="O434" i="1"/>
  <c r="W432" i="1"/>
  <c r="W431" i="1"/>
  <c r="BN430" i="1"/>
  <c r="BL430" i="1"/>
  <c r="X430" i="1"/>
  <c r="BO430" i="1" s="1"/>
  <c r="O430" i="1"/>
  <c r="BN429" i="1"/>
  <c r="BL429" i="1"/>
  <c r="Y429" i="1"/>
  <c r="X429" i="1"/>
  <c r="BO429" i="1" s="1"/>
  <c r="O429" i="1"/>
  <c r="BN428" i="1"/>
  <c r="BL428" i="1"/>
  <c r="X428" i="1"/>
  <c r="BO428" i="1" s="1"/>
  <c r="O428" i="1"/>
  <c r="BN427" i="1"/>
  <c r="BL427" i="1"/>
  <c r="X427" i="1"/>
  <c r="O427" i="1"/>
  <c r="BN426" i="1"/>
  <c r="BL426" i="1"/>
  <c r="X426" i="1"/>
  <c r="BO426" i="1" s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BO420" i="1" s="1"/>
  <c r="O420" i="1"/>
  <c r="BN419" i="1"/>
  <c r="BL419" i="1"/>
  <c r="X419" i="1"/>
  <c r="O419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BO413" i="1" s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BO403" i="1" s="1"/>
  <c r="O403" i="1"/>
  <c r="BN402" i="1"/>
  <c r="BL402" i="1"/>
  <c r="X402" i="1"/>
  <c r="O402" i="1"/>
  <c r="W400" i="1"/>
  <c r="W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BO393" i="1" s="1"/>
  <c r="O393" i="1"/>
  <c r="BN392" i="1"/>
  <c r="BL392" i="1"/>
  <c r="X392" i="1"/>
  <c r="O392" i="1"/>
  <c r="BN391" i="1"/>
  <c r="BL391" i="1"/>
  <c r="X391" i="1"/>
  <c r="BO391" i="1" s="1"/>
  <c r="O391" i="1"/>
  <c r="BO390" i="1"/>
  <c r="BN390" i="1"/>
  <c r="BM390" i="1"/>
  <c r="BL390" i="1"/>
  <c r="Y390" i="1"/>
  <c r="X390" i="1"/>
  <c r="O390" i="1"/>
  <c r="BN389" i="1"/>
  <c r="BL389" i="1"/>
  <c r="X389" i="1"/>
  <c r="BO389" i="1" s="1"/>
  <c r="O389" i="1"/>
  <c r="BN388" i="1"/>
  <c r="BL388" i="1"/>
  <c r="X388" i="1"/>
  <c r="O388" i="1"/>
  <c r="BN387" i="1"/>
  <c r="BL387" i="1"/>
  <c r="X387" i="1"/>
  <c r="BO387" i="1" s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S547" i="1" s="1"/>
  <c r="O381" i="1"/>
  <c r="W377" i="1"/>
  <c r="W376" i="1"/>
  <c r="BN375" i="1"/>
  <c r="BL375" i="1"/>
  <c r="X375" i="1"/>
  <c r="X376" i="1" s="1"/>
  <c r="O375" i="1"/>
  <c r="W373" i="1"/>
  <c r="W372" i="1"/>
  <c r="BN371" i="1"/>
  <c r="BL371" i="1"/>
  <c r="X371" i="1"/>
  <c r="BO371" i="1" s="1"/>
  <c r="O371" i="1"/>
  <c r="BO370" i="1"/>
  <c r="BN370" i="1"/>
  <c r="BM370" i="1"/>
  <c r="BL370" i="1"/>
  <c r="Y370" i="1"/>
  <c r="X370" i="1"/>
  <c r="O370" i="1"/>
  <c r="BN369" i="1"/>
  <c r="BL369" i="1"/>
  <c r="X369" i="1"/>
  <c r="BO369" i="1" s="1"/>
  <c r="O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X366" i="1" s="1"/>
  <c r="O363" i="1"/>
  <c r="W361" i="1"/>
  <c r="W360" i="1"/>
  <c r="BN359" i="1"/>
  <c r="BL359" i="1"/>
  <c r="X359" i="1"/>
  <c r="BO359" i="1" s="1"/>
  <c r="O359" i="1"/>
  <c r="BN358" i="1"/>
  <c r="BL358" i="1"/>
  <c r="X358" i="1"/>
  <c r="O358" i="1"/>
  <c r="BN357" i="1"/>
  <c r="BL357" i="1"/>
  <c r="X357" i="1"/>
  <c r="BO357" i="1" s="1"/>
  <c r="O357" i="1"/>
  <c r="BO356" i="1"/>
  <c r="BN356" i="1"/>
  <c r="BM356" i="1"/>
  <c r="BL356" i="1"/>
  <c r="Y356" i="1"/>
  <c r="X356" i="1"/>
  <c r="O356" i="1"/>
  <c r="BN355" i="1"/>
  <c r="BL355" i="1"/>
  <c r="X355" i="1"/>
  <c r="O355" i="1"/>
  <c r="W352" i="1"/>
  <c r="W351" i="1"/>
  <c r="BN350" i="1"/>
  <c r="BL350" i="1"/>
  <c r="X350" i="1"/>
  <c r="X351" i="1" s="1"/>
  <c r="O350" i="1"/>
  <c r="W348" i="1"/>
  <c r="W347" i="1"/>
  <c r="BN346" i="1"/>
  <c r="BL346" i="1"/>
  <c r="X346" i="1"/>
  <c r="BO346" i="1" s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O340" i="1" s="1"/>
  <c r="O340" i="1"/>
  <c r="BN339" i="1"/>
  <c r="BL339" i="1"/>
  <c r="X339" i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BO334" i="1" s="1"/>
  <c r="O334" i="1"/>
  <c r="BN333" i="1"/>
  <c r="BM333" i="1"/>
  <c r="BL333" i="1"/>
  <c r="Y333" i="1"/>
  <c r="X333" i="1"/>
  <c r="BO333" i="1" s="1"/>
  <c r="O333" i="1"/>
  <c r="BN332" i="1"/>
  <c r="BL332" i="1"/>
  <c r="X332" i="1"/>
  <c r="BO332" i="1" s="1"/>
  <c r="O332" i="1"/>
  <c r="BN331" i="1"/>
  <c r="BL331" i="1"/>
  <c r="X331" i="1"/>
  <c r="BO331" i="1" s="1"/>
  <c r="BN330" i="1"/>
  <c r="BL330" i="1"/>
  <c r="X330" i="1"/>
  <c r="BO330" i="1" s="1"/>
  <c r="O330" i="1"/>
  <c r="BN329" i="1"/>
  <c r="BL329" i="1"/>
  <c r="X329" i="1"/>
  <c r="BO329" i="1" s="1"/>
  <c r="O329" i="1"/>
  <c r="BO328" i="1"/>
  <c r="BN328" i="1"/>
  <c r="BM328" i="1"/>
  <c r="BL328" i="1"/>
  <c r="Y328" i="1"/>
  <c r="X328" i="1"/>
  <c r="O328" i="1"/>
  <c r="BN327" i="1"/>
  <c r="BL327" i="1"/>
  <c r="X327" i="1"/>
  <c r="BO327" i="1" s="1"/>
  <c r="O327" i="1"/>
  <c r="BN326" i="1"/>
  <c r="BL326" i="1"/>
  <c r="X326" i="1"/>
  <c r="W322" i="1"/>
  <c r="W321" i="1"/>
  <c r="BN320" i="1"/>
  <c r="BL320" i="1"/>
  <c r="X320" i="1"/>
  <c r="X321" i="1" s="1"/>
  <c r="O320" i="1"/>
  <c r="W318" i="1"/>
  <c r="W317" i="1"/>
  <c r="BN316" i="1"/>
  <c r="BL316" i="1"/>
  <c r="X316" i="1"/>
  <c r="X317" i="1" s="1"/>
  <c r="O316" i="1"/>
  <c r="W314" i="1"/>
  <c r="W313" i="1"/>
  <c r="BN312" i="1"/>
  <c r="BL312" i="1"/>
  <c r="X312" i="1"/>
  <c r="BO312" i="1" s="1"/>
  <c r="O312" i="1"/>
  <c r="BN311" i="1"/>
  <c r="BL311" i="1"/>
  <c r="X311" i="1"/>
  <c r="BO311" i="1" s="1"/>
  <c r="O311" i="1"/>
  <c r="BN310" i="1"/>
  <c r="BL310" i="1"/>
  <c r="X310" i="1"/>
  <c r="X313" i="1" s="1"/>
  <c r="O310" i="1"/>
  <c r="W308" i="1"/>
  <c r="W307" i="1"/>
  <c r="BN306" i="1"/>
  <c r="BL306" i="1"/>
  <c r="X306" i="1"/>
  <c r="P547" i="1" s="1"/>
  <c r="O306" i="1"/>
  <c r="W303" i="1"/>
  <c r="W302" i="1"/>
  <c r="BN301" i="1"/>
  <c r="BL301" i="1"/>
  <c r="X301" i="1"/>
  <c r="BO301" i="1" s="1"/>
  <c r="O301" i="1"/>
  <c r="BO300" i="1"/>
  <c r="BN300" i="1"/>
  <c r="BM300" i="1"/>
  <c r="BL300" i="1"/>
  <c r="Y300" i="1"/>
  <c r="X300" i="1"/>
  <c r="O300" i="1"/>
  <c r="W298" i="1"/>
  <c r="W297" i="1"/>
  <c r="BN296" i="1"/>
  <c r="BL296" i="1"/>
  <c r="X296" i="1"/>
  <c r="BO296" i="1" s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BO292" i="1" s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W287" i="1"/>
  <c r="W286" i="1"/>
  <c r="BN285" i="1"/>
  <c r="BL285" i="1"/>
  <c r="X285" i="1"/>
  <c r="BO285" i="1" s="1"/>
  <c r="O285" i="1"/>
  <c r="BN284" i="1"/>
  <c r="BL284" i="1"/>
  <c r="X284" i="1"/>
  <c r="O284" i="1"/>
  <c r="BN283" i="1"/>
  <c r="BL283" i="1"/>
  <c r="X283" i="1"/>
  <c r="O283" i="1"/>
  <c r="W281" i="1"/>
  <c r="W280" i="1"/>
  <c r="BN279" i="1"/>
  <c r="BL279" i="1"/>
  <c r="X279" i="1"/>
  <c r="BO279" i="1" s="1"/>
  <c r="O279" i="1"/>
  <c r="BN278" i="1"/>
  <c r="BL278" i="1"/>
  <c r="X278" i="1"/>
  <c r="BO278" i="1" s="1"/>
  <c r="BN277" i="1"/>
  <c r="BL277" i="1"/>
  <c r="X277" i="1"/>
  <c r="W275" i="1"/>
  <c r="W274" i="1"/>
  <c r="BO273" i="1"/>
  <c r="BN273" i="1"/>
  <c r="BM273" i="1"/>
  <c r="BL273" i="1"/>
  <c r="Y273" i="1"/>
  <c r="X273" i="1"/>
  <c r="O273" i="1"/>
  <c r="BN272" i="1"/>
  <c r="BL272" i="1"/>
  <c r="X272" i="1"/>
  <c r="O272" i="1"/>
  <c r="BN271" i="1"/>
  <c r="BL271" i="1"/>
  <c r="X271" i="1"/>
  <c r="X275" i="1" s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BO260" i="1" s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X250" i="1" s="1"/>
  <c r="O248" i="1"/>
  <c r="W246" i="1"/>
  <c r="W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BO239" i="1" s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BO235" i="1" s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BO231" i="1" s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N224" i="1"/>
  <c r="BL224" i="1"/>
  <c r="X224" i="1"/>
  <c r="BO224" i="1" s="1"/>
  <c r="O224" i="1"/>
  <c r="BN223" i="1"/>
  <c r="BL223" i="1"/>
  <c r="X223" i="1"/>
  <c r="O223" i="1"/>
  <c r="BN222" i="1"/>
  <c r="BL222" i="1"/>
  <c r="X222" i="1"/>
  <c r="O222" i="1"/>
  <c r="BN221" i="1"/>
  <c r="BL221" i="1"/>
  <c r="X221" i="1"/>
  <c r="O221" i="1"/>
  <c r="W218" i="1"/>
  <c r="W217" i="1"/>
  <c r="BN216" i="1"/>
  <c r="BL216" i="1"/>
  <c r="X216" i="1"/>
  <c r="BO216" i="1" s="1"/>
  <c r="O216" i="1"/>
  <c r="BN215" i="1"/>
  <c r="BL215" i="1"/>
  <c r="X215" i="1"/>
  <c r="X217" i="1" s="1"/>
  <c r="O215" i="1"/>
  <c r="W213" i="1"/>
  <c r="W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BO209" i="1" s="1"/>
  <c r="O209" i="1"/>
  <c r="BO208" i="1"/>
  <c r="BN208" i="1"/>
  <c r="BM208" i="1"/>
  <c r="BL208" i="1"/>
  <c r="Y208" i="1"/>
  <c r="X208" i="1"/>
  <c r="O208" i="1"/>
  <c r="BN207" i="1"/>
  <c r="BL207" i="1"/>
  <c r="X207" i="1"/>
  <c r="BO207" i="1" s="1"/>
  <c r="O207" i="1"/>
  <c r="BN206" i="1"/>
  <c r="BL206" i="1"/>
  <c r="X206" i="1"/>
  <c r="BO206" i="1" s="1"/>
  <c r="O206" i="1"/>
  <c r="W203" i="1"/>
  <c r="W202" i="1"/>
  <c r="BN201" i="1"/>
  <c r="BL201" i="1"/>
  <c r="X201" i="1"/>
  <c r="O201" i="1"/>
  <c r="BN200" i="1"/>
  <c r="BL200" i="1"/>
  <c r="X200" i="1"/>
  <c r="BO200" i="1" s="1"/>
  <c r="O200" i="1"/>
  <c r="BN199" i="1"/>
  <c r="BL199" i="1"/>
  <c r="X199" i="1"/>
  <c r="BO199" i="1" s="1"/>
  <c r="O199" i="1"/>
  <c r="BN198" i="1"/>
  <c r="BL198" i="1"/>
  <c r="X198" i="1"/>
  <c r="X202" i="1" s="1"/>
  <c r="O198" i="1"/>
  <c r="W196" i="1"/>
  <c r="W195" i="1"/>
  <c r="BN194" i="1"/>
  <c r="BL194" i="1"/>
  <c r="X194" i="1"/>
  <c r="BO194" i="1" s="1"/>
  <c r="O194" i="1"/>
  <c r="BO193" i="1"/>
  <c r="BN193" i="1"/>
  <c r="BM193" i="1"/>
  <c r="BL193" i="1"/>
  <c r="Y193" i="1"/>
  <c r="X193" i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BO187" i="1" s="1"/>
  <c r="O187" i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X196" i="1" s="1"/>
  <c r="O178" i="1"/>
  <c r="W176" i="1"/>
  <c r="W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BO172" i="1" s="1"/>
  <c r="O172" i="1"/>
  <c r="BN171" i="1"/>
  <c r="BL171" i="1"/>
  <c r="X171" i="1"/>
  <c r="O171" i="1"/>
  <c r="W169" i="1"/>
  <c r="W168" i="1"/>
  <c r="BN167" i="1"/>
  <c r="BL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BO161" i="1" s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BO149" i="1" s="1"/>
  <c r="O149" i="1"/>
  <c r="BO148" i="1"/>
  <c r="BN148" i="1"/>
  <c r="BM148" i="1"/>
  <c r="BL148" i="1"/>
  <c r="Y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O142" i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N120" i="1"/>
  <c r="BL120" i="1"/>
  <c r="X120" i="1"/>
  <c r="O120" i="1"/>
  <c r="W118" i="1"/>
  <c r="W117" i="1"/>
  <c r="BN116" i="1"/>
  <c r="BL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BO89" i="1" s="1"/>
  <c r="O89" i="1"/>
  <c r="BN88" i="1"/>
  <c r="BL88" i="1"/>
  <c r="X88" i="1"/>
  <c r="X93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O58" i="1"/>
  <c r="BN57" i="1"/>
  <c r="BL57" i="1"/>
  <c r="X57" i="1"/>
  <c r="BO57" i="1" s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537" i="1" s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A10" i="1" s="1"/>
  <c r="D7" i="1"/>
  <c r="P6" i="1"/>
  <c r="O2" i="1"/>
  <c r="BO72" i="1" l="1"/>
  <c r="BM72" i="1"/>
  <c r="BO80" i="1"/>
  <c r="BM80" i="1"/>
  <c r="Y80" i="1"/>
  <c r="BO108" i="1"/>
  <c r="BM108" i="1"/>
  <c r="Y108" i="1"/>
  <c r="BO126" i="1"/>
  <c r="BM126" i="1"/>
  <c r="Y126" i="1"/>
  <c r="BO152" i="1"/>
  <c r="BM152" i="1"/>
  <c r="Y152" i="1"/>
  <c r="BO181" i="1"/>
  <c r="BM181" i="1"/>
  <c r="Y181" i="1"/>
  <c r="BO201" i="1"/>
  <c r="BM201" i="1"/>
  <c r="Y201" i="1"/>
  <c r="BO233" i="1"/>
  <c r="BM233" i="1"/>
  <c r="Y233" i="1"/>
  <c r="BO259" i="1"/>
  <c r="BM259" i="1"/>
  <c r="Y259" i="1"/>
  <c r="BO283" i="1"/>
  <c r="BM283" i="1"/>
  <c r="Y283" i="1"/>
  <c r="BO341" i="1"/>
  <c r="BM341" i="1"/>
  <c r="Y341" i="1"/>
  <c r="BO386" i="1"/>
  <c r="BM386" i="1"/>
  <c r="Y386" i="1"/>
  <c r="BO404" i="1"/>
  <c r="BM404" i="1"/>
  <c r="Y404" i="1"/>
  <c r="BO467" i="1"/>
  <c r="Y467" i="1"/>
  <c r="Y30" i="1"/>
  <c r="BM30" i="1"/>
  <c r="Y59" i="1"/>
  <c r="BM59" i="1"/>
  <c r="Y60" i="1"/>
  <c r="BM60" i="1"/>
  <c r="Y71" i="1"/>
  <c r="BM71" i="1"/>
  <c r="Y72" i="1"/>
  <c r="BO90" i="1"/>
  <c r="BM90" i="1"/>
  <c r="Y90" i="1"/>
  <c r="BO116" i="1"/>
  <c r="BM116" i="1"/>
  <c r="Y116" i="1"/>
  <c r="BO141" i="1"/>
  <c r="BM141" i="1"/>
  <c r="Y141" i="1"/>
  <c r="BO167" i="1"/>
  <c r="BM167" i="1"/>
  <c r="Y167" i="1"/>
  <c r="BO189" i="1"/>
  <c r="BM189" i="1"/>
  <c r="Y189" i="1"/>
  <c r="BO222" i="1"/>
  <c r="BM222" i="1"/>
  <c r="Y222" i="1"/>
  <c r="BO241" i="1"/>
  <c r="BM241" i="1"/>
  <c r="Y241" i="1"/>
  <c r="BO267" i="1"/>
  <c r="BM267" i="1"/>
  <c r="Y267" i="1"/>
  <c r="BO294" i="1"/>
  <c r="BM294" i="1"/>
  <c r="Y294" i="1"/>
  <c r="BO364" i="1"/>
  <c r="BM364" i="1"/>
  <c r="Y364" i="1"/>
  <c r="BO394" i="1"/>
  <c r="BM394" i="1"/>
  <c r="Y394" i="1"/>
  <c r="BO425" i="1"/>
  <c r="BM425" i="1"/>
  <c r="Y425" i="1"/>
  <c r="BO480" i="1"/>
  <c r="BM480" i="1"/>
  <c r="Y480" i="1"/>
  <c r="X103" i="1"/>
  <c r="X117" i="1"/>
  <c r="X127" i="1"/>
  <c r="X144" i="1"/>
  <c r="X176" i="1"/>
  <c r="X286" i="1"/>
  <c r="X336" i="1"/>
  <c r="X343" i="1"/>
  <c r="BO339" i="1"/>
  <c r="BM339" i="1"/>
  <c r="Y339" i="1"/>
  <c r="BO358" i="1"/>
  <c r="BM358" i="1"/>
  <c r="Y358" i="1"/>
  <c r="BO382" i="1"/>
  <c r="BM382" i="1"/>
  <c r="Y382" i="1"/>
  <c r="BO392" i="1"/>
  <c r="BM392" i="1"/>
  <c r="Y392" i="1"/>
  <c r="X406" i="1"/>
  <c r="BO402" i="1"/>
  <c r="BM402" i="1"/>
  <c r="Y402" i="1"/>
  <c r="X422" i="1"/>
  <c r="BO419" i="1"/>
  <c r="BM419" i="1"/>
  <c r="Y419" i="1"/>
  <c r="BO456" i="1"/>
  <c r="BM456" i="1"/>
  <c r="Y456" i="1"/>
  <c r="BO463" i="1"/>
  <c r="BM463" i="1"/>
  <c r="Y463" i="1"/>
  <c r="BO465" i="1"/>
  <c r="Y465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41" i="1"/>
  <c r="Y28" i="1"/>
  <c r="BM28" i="1"/>
  <c r="Y32" i="1"/>
  <c r="BM32" i="1"/>
  <c r="Y57" i="1"/>
  <c r="BM57" i="1"/>
  <c r="X61" i="1"/>
  <c r="Y65" i="1"/>
  <c r="BM65" i="1"/>
  <c r="Y69" i="1"/>
  <c r="BM69" i="1"/>
  <c r="Y74" i="1"/>
  <c r="BM74" i="1"/>
  <c r="Y78" i="1"/>
  <c r="BM78" i="1"/>
  <c r="Y82" i="1"/>
  <c r="BM82" i="1"/>
  <c r="Y88" i="1"/>
  <c r="BM88" i="1"/>
  <c r="BO88" i="1"/>
  <c r="Y96" i="1"/>
  <c r="BM96" i="1"/>
  <c r="Y100" i="1"/>
  <c r="BM100" i="1"/>
  <c r="Y105" i="1"/>
  <c r="BM105" i="1"/>
  <c r="BO105" i="1"/>
  <c r="Y106" i="1"/>
  <c r="BM106" i="1"/>
  <c r="Y110" i="1"/>
  <c r="BM110" i="1"/>
  <c r="Y114" i="1"/>
  <c r="BM114" i="1"/>
  <c r="Y120" i="1"/>
  <c r="BM120" i="1"/>
  <c r="BO120" i="1"/>
  <c r="Y124" i="1"/>
  <c r="BM124" i="1"/>
  <c r="Y131" i="1"/>
  <c r="BM131" i="1"/>
  <c r="Y135" i="1"/>
  <c r="BM135" i="1"/>
  <c r="Y143" i="1"/>
  <c r="BM143" i="1"/>
  <c r="Y150" i="1"/>
  <c r="BM150" i="1"/>
  <c r="Y154" i="1"/>
  <c r="BM154" i="1"/>
  <c r="Y161" i="1"/>
  <c r="BM161" i="1"/>
  <c r="X164" i="1"/>
  <c r="Y171" i="1"/>
  <c r="BM171" i="1"/>
  <c r="BO171" i="1"/>
  <c r="Y179" i="1"/>
  <c r="BM179" i="1"/>
  <c r="Y183" i="1"/>
  <c r="BM183" i="1"/>
  <c r="Y187" i="1"/>
  <c r="BM187" i="1"/>
  <c r="Y191" i="1"/>
  <c r="BM191" i="1"/>
  <c r="Y199" i="1"/>
  <c r="BM199" i="1"/>
  <c r="Y206" i="1"/>
  <c r="BM206" i="1"/>
  <c r="Y210" i="1"/>
  <c r="BM210" i="1"/>
  <c r="Y224" i="1"/>
  <c r="BM224" i="1"/>
  <c r="Y231" i="1"/>
  <c r="BM231" i="1"/>
  <c r="Y235" i="1"/>
  <c r="BM235" i="1"/>
  <c r="Y239" i="1"/>
  <c r="BM239" i="1"/>
  <c r="Y243" i="1"/>
  <c r="BM243" i="1"/>
  <c r="X256" i="1"/>
  <c r="Y255" i="1"/>
  <c r="BM255" i="1"/>
  <c r="X268" i="1"/>
  <c r="Y261" i="1"/>
  <c r="BM261" i="1"/>
  <c r="Y265" i="1"/>
  <c r="BM265" i="1"/>
  <c r="Y271" i="1"/>
  <c r="BM271" i="1"/>
  <c r="BO271" i="1"/>
  <c r="X274" i="1"/>
  <c r="X280" i="1"/>
  <c r="Y279" i="1"/>
  <c r="BM279" i="1"/>
  <c r="X287" i="1"/>
  <c r="Y285" i="1"/>
  <c r="BM285" i="1"/>
  <c r="Y292" i="1"/>
  <c r="BM292" i="1"/>
  <c r="Y296" i="1"/>
  <c r="BM296" i="1"/>
  <c r="X302" i="1"/>
  <c r="Y311" i="1"/>
  <c r="BM311" i="1"/>
  <c r="Y326" i="1"/>
  <c r="BM326" i="1"/>
  <c r="BO326" i="1"/>
  <c r="Y330" i="1"/>
  <c r="BM330" i="1"/>
  <c r="Y331" i="1"/>
  <c r="BM331" i="1"/>
  <c r="X347" i="1"/>
  <c r="BO345" i="1"/>
  <c r="BM345" i="1"/>
  <c r="Y345" i="1"/>
  <c r="X372" i="1"/>
  <c r="BO368" i="1"/>
  <c r="BM368" i="1"/>
  <c r="Y368" i="1"/>
  <c r="BO388" i="1"/>
  <c r="BM388" i="1"/>
  <c r="Y388" i="1"/>
  <c r="BO396" i="1"/>
  <c r="BM396" i="1"/>
  <c r="Y396" i="1"/>
  <c r="X410" i="1"/>
  <c r="X409" i="1"/>
  <c r="BO408" i="1"/>
  <c r="BM408" i="1"/>
  <c r="Y408" i="1"/>
  <c r="Y409" i="1" s="1"/>
  <c r="X416" i="1"/>
  <c r="BO412" i="1"/>
  <c r="BM412" i="1"/>
  <c r="Y412" i="1"/>
  <c r="BO427" i="1"/>
  <c r="BM427" i="1"/>
  <c r="Y427" i="1"/>
  <c r="BO459" i="1"/>
  <c r="BM459" i="1"/>
  <c r="Y459" i="1"/>
  <c r="BO471" i="1"/>
  <c r="BM471" i="1"/>
  <c r="Y471" i="1"/>
  <c r="Y473" i="1" s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R547" i="1"/>
  <c r="X400" i="1"/>
  <c r="X431" i="1"/>
  <c r="X482" i="1"/>
  <c r="F9" i="1"/>
  <c r="J9" i="1"/>
  <c r="F10" i="1"/>
  <c r="B547" i="1"/>
  <c r="W538" i="1"/>
  <c r="W539" i="1"/>
  <c r="Y23" i="1"/>
  <c r="Y24" i="1" s="1"/>
  <c r="BM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47" i="1"/>
  <c r="Y58" i="1"/>
  <c r="Y61" i="1" s="1"/>
  <c r="BM58" i="1"/>
  <c r="BO58" i="1"/>
  <c r="X62" i="1"/>
  <c r="E547" i="1"/>
  <c r="X85" i="1"/>
  <c r="X86" i="1"/>
  <c r="Y66" i="1"/>
  <c r="BM66" i="1"/>
  <c r="Y68" i="1"/>
  <c r="BM68" i="1"/>
  <c r="Y70" i="1"/>
  <c r="BM70" i="1"/>
  <c r="H9" i="1"/>
  <c r="X25" i="1"/>
  <c r="X53" i="1"/>
  <c r="BO73" i="1"/>
  <c r="BM73" i="1"/>
  <c r="Y73" i="1"/>
  <c r="Y75" i="1"/>
  <c r="BM75" i="1"/>
  <c r="Y77" i="1"/>
  <c r="BM77" i="1"/>
  <c r="Y79" i="1"/>
  <c r="BM79" i="1"/>
  <c r="Y81" i="1"/>
  <c r="BM81" i="1"/>
  <c r="Y83" i="1"/>
  <c r="BM83" i="1"/>
  <c r="Y89" i="1"/>
  <c r="BM89" i="1"/>
  <c r="Y91" i="1"/>
  <c r="BM91" i="1"/>
  <c r="X92" i="1"/>
  <c r="Y95" i="1"/>
  <c r="BM95" i="1"/>
  <c r="BO95" i="1"/>
  <c r="Y97" i="1"/>
  <c r="BM97" i="1"/>
  <c r="Y99" i="1"/>
  <c r="BM99" i="1"/>
  <c r="Y101" i="1"/>
  <c r="BM101" i="1"/>
  <c r="X102" i="1"/>
  <c r="Y107" i="1"/>
  <c r="BM107" i="1"/>
  <c r="Y109" i="1"/>
  <c r="BM109" i="1"/>
  <c r="Y111" i="1"/>
  <c r="BM111" i="1"/>
  <c r="Y113" i="1"/>
  <c r="BM113" i="1"/>
  <c r="Y115" i="1"/>
  <c r="BM115" i="1"/>
  <c r="X118" i="1"/>
  <c r="Y121" i="1"/>
  <c r="BM121" i="1"/>
  <c r="Y123" i="1"/>
  <c r="BM123" i="1"/>
  <c r="Y125" i="1"/>
  <c r="BM125" i="1"/>
  <c r="X128" i="1"/>
  <c r="F547" i="1"/>
  <c r="Y132" i="1"/>
  <c r="BM132" i="1"/>
  <c r="Y134" i="1"/>
  <c r="BM134" i="1"/>
  <c r="X137" i="1"/>
  <c r="G547" i="1"/>
  <c r="Y142" i="1"/>
  <c r="Y144" i="1" s="1"/>
  <c r="BM142" i="1"/>
  <c r="BO142" i="1"/>
  <c r="X145" i="1"/>
  <c r="H547" i="1"/>
  <c r="Y149" i="1"/>
  <c r="BM149" i="1"/>
  <c r="Y151" i="1"/>
  <c r="BM151" i="1"/>
  <c r="Y153" i="1"/>
  <c r="BM153" i="1"/>
  <c r="Y155" i="1"/>
  <c r="BM155" i="1"/>
  <c r="X158" i="1"/>
  <c r="I547" i="1"/>
  <c r="Y162" i="1"/>
  <c r="Y163" i="1" s="1"/>
  <c r="BM162" i="1"/>
  <c r="BO162" i="1"/>
  <c r="X163" i="1"/>
  <c r="Y166" i="1"/>
  <c r="Y168" i="1" s="1"/>
  <c r="BM166" i="1"/>
  <c r="BO166" i="1"/>
  <c r="X169" i="1"/>
  <c r="Y172" i="1"/>
  <c r="BM172" i="1"/>
  <c r="Y174" i="1"/>
  <c r="BM174" i="1"/>
  <c r="X175" i="1"/>
  <c r="Y178" i="1"/>
  <c r="BM178" i="1"/>
  <c r="BO178" i="1"/>
  <c r="Y180" i="1"/>
  <c r="BM180" i="1"/>
  <c r="Y182" i="1"/>
  <c r="BM182" i="1"/>
  <c r="Y184" i="1"/>
  <c r="BM184" i="1"/>
  <c r="Y186" i="1"/>
  <c r="BM186" i="1"/>
  <c r="Y188" i="1"/>
  <c r="BM188" i="1"/>
  <c r="Y190" i="1"/>
  <c r="BM190" i="1"/>
  <c r="Y192" i="1"/>
  <c r="BM192" i="1"/>
  <c r="Y194" i="1"/>
  <c r="BM194" i="1"/>
  <c r="X195" i="1"/>
  <c r="Y198" i="1"/>
  <c r="BM198" i="1"/>
  <c r="BO198" i="1"/>
  <c r="Y200" i="1"/>
  <c r="BM200" i="1"/>
  <c r="X203" i="1"/>
  <c r="J547" i="1"/>
  <c r="Y207" i="1"/>
  <c r="BM207" i="1"/>
  <c r="Y209" i="1"/>
  <c r="BM209" i="1"/>
  <c r="Y211" i="1"/>
  <c r="BM211" i="1"/>
  <c r="X212" i="1"/>
  <c r="Y215" i="1"/>
  <c r="BM215" i="1"/>
  <c r="BO215" i="1"/>
  <c r="X218" i="1"/>
  <c r="X227" i="1"/>
  <c r="X228" i="1"/>
  <c r="BO221" i="1"/>
  <c r="BM221" i="1"/>
  <c r="Y221" i="1"/>
  <c r="X136" i="1"/>
  <c r="X157" i="1"/>
  <c r="X213" i="1"/>
  <c r="Y216" i="1"/>
  <c r="BM216" i="1"/>
  <c r="BO223" i="1"/>
  <c r="BM223" i="1"/>
  <c r="Y223" i="1"/>
  <c r="Y225" i="1"/>
  <c r="BM225" i="1"/>
  <c r="L547" i="1"/>
  <c r="N547" i="1"/>
  <c r="Y232" i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X249" i="1"/>
  <c r="Y252" i="1"/>
  <c r="BM252" i="1"/>
  <c r="BO252" i="1"/>
  <c r="Y254" i="1"/>
  <c r="BM254" i="1"/>
  <c r="X257" i="1"/>
  <c r="Y260" i="1"/>
  <c r="BM260" i="1"/>
  <c r="Y262" i="1"/>
  <c r="BM262" i="1"/>
  <c r="Y264" i="1"/>
  <c r="BM264" i="1"/>
  <c r="Y266" i="1"/>
  <c r="BM266" i="1"/>
  <c r="X269" i="1"/>
  <c r="Y272" i="1"/>
  <c r="Y274" i="1" s="1"/>
  <c r="BM272" i="1"/>
  <c r="BO272" i="1"/>
  <c r="Y277" i="1"/>
  <c r="BM277" i="1"/>
  <c r="BO277" i="1"/>
  <c r="Y278" i="1"/>
  <c r="BM278" i="1"/>
  <c r="X281" i="1"/>
  <c r="Y284" i="1"/>
  <c r="Y286" i="1" s="1"/>
  <c r="BM284" i="1"/>
  <c r="BO284" i="1"/>
  <c r="X297" i="1"/>
  <c r="BO293" i="1"/>
  <c r="BM293" i="1"/>
  <c r="Y293" i="1"/>
  <c r="X246" i="1"/>
  <c r="BO291" i="1"/>
  <c r="BM291" i="1"/>
  <c r="Y291" i="1"/>
  <c r="BO295" i="1"/>
  <c r="BM295" i="1"/>
  <c r="Y295" i="1"/>
  <c r="X303" i="1"/>
  <c r="X308" i="1"/>
  <c r="X314" i="1"/>
  <c r="X318" i="1"/>
  <c r="X322" i="1"/>
  <c r="X342" i="1"/>
  <c r="X348" i="1"/>
  <c r="X352" i="1"/>
  <c r="X361" i="1"/>
  <c r="X365" i="1"/>
  <c r="X373" i="1"/>
  <c r="X377" i="1"/>
  <c r="X383" i="1"/>
  <c r="X399" i="1"/>
  <c r="X405" i="1"/>
  <c r="X415" i="1"/>
  <c r="BM429" i="1"/>
  <c r="X432" i="1"/>
  <c r="Y435" i="1"/>
  <c r="BM435" i="1"/>
  <c r="X436" i="1"/>
  <c r="Y439" i="1"/>
  <c r="Y440" i="1" s="1"/>
  <c r="BM439" i="1"/>
  <c r="BO439" i="1"/>
  <c r="X440" i="1"/>
  <c r="Y443" i="1"/>
  <c r="Y444" i="1" s="1"/>
  <c r="BM443" i="1"/>
  <c r="BO443" i="1"/>
  <c r="X444" i="1"/>
  <c r="X452" i="1"/>
  <c r="V547" i="1"/>
  <c r="Y457" i="1"/>
  <c r="BM457" i="1"/>
  <c r="Y458" i="1"/>
  <c r="BM458" i="1"/>
  <c r="Y460" i="1"/>
  <c r="BM460" i="1"/>
  <c r="Y462" i="1"/>
  <c r="BM462" i="1"/>
  <c r="Y464" i="1"/>
  <c r="BM464" i="1"/>
  <c r="Y466" i="1"/>
  <c r="BM466" i="1"/>
  <c r="X469" i="1"/>
  <c r="X474" i="1"/>
  <c r="Y472" i="1"/>
  <c r="BM472" i="1"/>
  <c r="X473" i="1"/>
  <c r="BO477" i="1"/>
  <c r="BM477" i="1"/>
  <c r="Y477" i="1"/>
  <c r="BO481" i="1"/>
  <c r="BM481" i="1"/>
  <c r="Y481" i="1"/>
  <c r="X483" i="1"/>
  <c r="X488" i="1"/>
  <c r="BO485" i="1"/>
  <c r="BM485" i="1"/>
  <c r="Y485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O547" i="1"/>
  <c r="X298" i="1"/>
  <c r="Y301" i="1"/>
  <c r="Y302" i="1" s="1"/>
  <c r="BM301" i="1"/>
  <c r="Y306" i="1"/>
  <c r="Y307" i="1" s="1"/>
  <c r="BM306" i="1"/>
  <c r="BO306" i="1"/>
  <c r="X307" i="1"/>
  <c r="Y310" i="1"/>
  <c r="BM310" i="1"/>
  <c r="BO310" i="1"/>
  <c r="Y312" i="1"/>
  <c r="BM312" i="1"/>
  <c r="Y316" i="1"/>
  <c r="Y317" i="1" s="1"/>
  <c r="BM316" i="1"/>
  <c r="BO316" i="1"/>
  <c r="Y320" i="1"/>
  <c r="Y321" i="1" s="1"/>
  <c r="BM320" i="1"/>
  <c r="BO320" i="1"/>
  <c r="Q547" i="1"/>
  <c r="Y327" i="1"/>
  <c r="BM327" i="1"/>
  <c r="Y329" i="1"/>
  <c r="BM329" i="1"/>
  <c r="Y332" i="1"/>
  <c r="BM332" i="1"/>
  <c r="Y334" i="1"/>
  <c r="BM334" i="1"/>
  <c r="X337" i="1"/>
  <c r="Y340" i="1"/>
  <c r="BM340" i="1"/>
  <c r="Y346" i="1"/>
  <c r="BM346" i="1"/>
  <c r="Y350" i="1"/>
  <c r="Y351" i="1" s="1"/>
  <c r="BM350" i="1"/>
  <c r="BO350" i="1"/>
  <c r="Y355" i="1"/>
  <c r="BM355" i="1"/>
  <c r="BO355" i="1"/>
  <c r="Y357" i="1"/>
  <c r="BM357" i="1"/>
  <c r="Y359" i="1"/>
  <c r="BM359" i="1"/>
  <c r="X360" i="1"/>
  <c r="Y363" i="1"/>
  <c r="Y365" i="1" s="1"/>
  <c r="BM363" i="1"/>
  <c r="BO363" i="1"/>
  <c r="Y369" i="1"/>
  <c r="BM369" i="1"/>
  <c r="Y371" i="1"/>
  <c r="BM371" i="1"/>
  <c r="Y375" i="1"/>
  <c r="Y376" i="1" s="1"/>
  <c r="BM375" i="1"/>
  <c r="BO375" i="1"/>
  <c r="Y381" i="1"/>
  <c r="Y383" i="1" s="1"/>
  <c r="BM381" i="1"/>
  <c r="BO381" i="1"/>
  <c r="X384" i="1"/>
  <c r="Y387" i="1"/>
  <c r="BM387" i="1"/>
  <c r="Y389" i="1"/>
  <c r="BM389" i="1"/>
  <c r="Y391" i="1"/>
  <c r="BM391" i="1"/>
  <c r="Y393" i="1"/>
  <c r="BM393" i="1"/>
  <c r="Y395" i="1"/>
  <c r="BM395" i="1"/>
  <c r="Y397" i="1"/>
  <c r="BM397" i="1"/>
  <c r="Y403" i="1"/>
  <c r="Y405" i="1" s="1"/>
  <c r="BM403" i="1"/>
  <c r="Y413" i="1"/>
  <c r="Y415" i="1" s="1"/>
  <c r="BM413" i="1"/>
  <c r="T547" i="1"/>
  <c r="Y420" i="1"/>
  <c r="BM420" i="1"/>
  <c r="X421" i="1"/>
  <c r="Y424" i="1"/>
  <c r="BM424" i="1"/>
  <c r="BO424" i="1"/>
  <c r="Y426" i="1"/>
  <c r="BM426" i="1"/>
  <c r="Y428" i="1"/>
  <c r="BM428" i="1"/>
  <c r="Y430" i="1"/>
  <c r="BM430" i="1"/>
  <c r="Y434" i="1"/>
  <c r="BM434" i="1"/>
  <c r="BO434" i="1"/>
  <c r="X451" i="1"/>
  <c r="BM461" i="1"/>
  <c r="BM465" i="1"/>
  <c r="BM467" i="1"/>
  <c r="X468" i="1"/>
  <c r="BO479" i="1"/>
  <c r="BM479" i="1"/>
  <c r="Y479" i="1"/>
  <c r="BO487" i="1"/>
  <c r="BM487" i="1"/>
  <c r="Y487" i="1"/>
  <c r="X489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X536" i="1"/>
  <c r="X505" i="1"/>
  <c r="Y531" i="1"/>
  <c r="BM531" i="1"/>
  <c r="BO531" i="1"/>
  <c r="Y532" i="1"/>
  <c r="BM532" i="1"/>
  <c r="Y533" i="1"/>
  <c r="BM533" i="1"/>
  <c r="Y534" i="1"/>
  <c r="BM534" i="1"/>
  <c r="Y436" i="1" l="1"/>
  <c r="Y421" i="1"/>
  <c r="Y347" i="1"/>
  <c r="Y342" i="1"/>
  <c r="Y85" i="1"/>
  <c r="Y372" i="1"/>
  <c r="Y468" i="1"/>
  <c r="Y245" i="1"/>
  <c r="Y212" i="1"/>
  <c r="Y175" i="1"/>
  <c r="Y157" i="1"/>
  <c r="Y117" i="1"/>
  <c r="X539" i="1"/>
  <c r="Y535" i="1"/>
  <c r="Y431" i="1"/>
  <c r="Y399" i="1"/>
  <c r="Y360" i="1"/>
  <c r="Y313" i="1"/>
  <c r="Y520" i="1"/>
  <c r="Y482" i="1"/>
  <c r="Y297" i="1"/>
  <c r="Y268" i="1"/>
  <c r="Y136" i="1"/>
  <c r="Y127" i="1"/>
  <c r="Y92" i="1"/>
  <c r="X538" i="1"/>
  <c r="X540" i="1" s="1"/>
  <c r="Y504" i="1"/>
  <c r="Y336" i="1"/>
  <c r="Y511" i="1"/>
  <c r="Y280" i="1"/>
  <c r="Y256" i="1"/>
  <c r="Y227" i="1"/>
  <c r="Y217" i="1"/>
  <c r="Y202" i="1"/>
  <c r="Y195" i="1"/>
  <c r="X537" i="1"/>
  <c r="Y34" i="1"/>
  <c r="Y488" i="1"/>
  <c r="Y102" i="1"/>
  <c r="X541" i="1"/>
  <c r="W540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<sst xmlns="http://schemas.openxmlformats.org/spreadsheetml/2006/main" count="2314" uniqueCount="768">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</sst>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131" sqref="AA13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500" t="s">
        <v>0</v>
      </c>
      <c r="E1" s="501"/>
      <c r="F1" s="501"/>
      <c r="G1" s="12" t="s">
        <v>1</v>
      </c>
      <c r="H1" s="500" t="s">
        <v>2</v>
      </c>
      <c r="I1" s="501"/>
      <c r="J1" s="501"/>
      <c r="K1" s="501"/>
      <c r="L1" s="501"/>
      <c r="M1" s="501"/>
      <c r="N1" s="501"/>
      <c r="O1" s="501"/>
      <c r="P1" s="501"/>
      <c r="Q1" s="745" t="s">
        <v>3</v>
      </c>
      <c r="R1" s="501"/>
      <c r="S1" s="50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7"/>
      <c r="P3" s="377"/>
      <c r="Q3" s="377"/>
      <c r="R3" s="377"/>
      <c r="S3" s="377"/>
      <c r="T3" s="377"/>
      <c r="U3" s="377"/>
      <c r="V3" s="377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515" t="s">
        <v>8</v>
      </c>
      <c r="B5" s="476"/>
      <c r="C5" s="477"/>
      <c r="D5" s="428"/>
      <c r="E5" s="430"/>
      <c r="F5" s="701" t="s">
        <v>9</v>
      </c>
      <c r="G5" s="477"/>
      <c r="H5" s="428" t="s">
        <v>767</v>
      </c>
      <c r="I5" s="429"/>
      <c r="J5" s="429"/>
      <c r="K5" s="429"/>
      <c r="L5" s="430"/>
      <c r="M5" s="58"/>
      <c r="O5" s="24" t="s">
        <v>10</v>
      </c>
      <c r="P5" s="740">
        <v>45443</v>
      </c>
      <c r="Q5" s="465"/>
      <c r="S5" s="610" t="s">
        <v>11</v>
      </c>
      <c r="T5" s="404"/>
      <c r="U5" s="613" t="s">
        <v>12</v>
      </c>
      <c r="V5" s="465"/>
      <c r="AA5" s="51"/>
      <c r="AB5" s="51"/>
      <c r="AC5" s="51"/>
    </row>
    <row r="6" spans="1:30" s="367" customFormat="1" ht="24" customHeight="1" x14ac:dyDescent="0.2">
      <c r="A6" s="515" t="s">
        <v>13</v>
      </c>
      <c r="B6" s="476"/>
      <c r="C6" s="477"/>
      <c r="D6" s="676" t="s">
        <v>14</v>
      </c>
      <c r="E6" s="677"/>
      <c r="F6" s="677"/>
      <c r="G6" s="677"/>
      <c r="H6" s="677"/>
      <c r="I6" s="677"/>
      <c r="J6" s="677"/>
      <c r="K6" s="677"/>
      <c r="L6" s="465"/>
      <c r="M6" s="59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Пятница</v>
      </c>
      <c r="Q6" s="375"/>
      <c r="S6" s="403" t="s">
        <v>16</v>
      </c>
      <c r="T6" s="404"/>
      <c r="U6" s="668" t="s">
        <v>17</v>
      </c>
      <c r="V6" s="451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60"/>
      <c r="M7" s="60"/>
      <c r="O7" s="24"/>
      <c r="P7" s="42"/>
      <c r="Q7" s="42"/>
      <c r="S7" s="377"/>
      <c r="T7" s="404"/>
      <c r="U7" s="669"/>
      <c r="V7" s="670"/>
      <c r="AA7" s="51"/>
      <c r="AB7" s="51"/>
      <c r="AC7" s="51"/>
    </row>
    <row r="8" spans="1:30" s="367" customFormat="1" ht="25.5" customHeight="1" x14ac:dyDescent="0.2">
      <c r="A8" s="748" t="s">
        <v>18</v>
      </c>
      <c r="B8" s="411"/>
      <c r="C8" s="412"/>
      <c r="D8" s="490"/>
      <c r="E8" s="491"/>
      <c r="F8" s="491"/>
      <c r="G8" s="491"/>
      <c r="H8" s="491"/>
      <c r="I8" s="491"/>
      <c r="J8" s="491"/>
      <c r="K8" s="491"/>
      <c r="L8" s="492"/>
      <c r="M8" s="61"/>
      <c r="O8" s="24" t="s">
        <v>19</v>
      </c>
      <c r="P8" s="559">
        <v>0.54166666666666663</v>
      </c>
      <c r="Q8" s="560"/>
      <c r="S8" s="377"/>
      <c r="T8" s="404"/>
      <c r="U8" s="669"/>
      <c r="V8" s="670"/>
      <c r="AA8" s="51"/>
      <c r="AB8" s="51"/>
      <c r="AC8" s="51"/>
    </row>
    <row r="9" spans="1:30" s="367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7"/>
      <c r="C9" s="377"/>
      <c r="D9" s="408"/>
      <c r="E9" s="394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7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68"/>
      <c r="O9" s="26" t="s">
        <v>20</v>
      </c>
      <c r="P9" s="513"/>
      <c r="Q9" s="514"/>
      <c r="S9" s="377"/>
      <c r="T9" s="404"/>
      <c r="U9" s="671"/>
      <c r="V9" s="672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7"/>
      <c r="C10" s="377"/>
      <c r="D10" s="408"/>
      <c r="E10" s="394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7"/>
      <c r="H10" s="642" t="str">
        <f>IFERROR(VLOOKUP($D$10,Proxy,2,FALSE),"")</f>
        <v/>
      </c>
      <c r="I10" s="377"/>
      <c r="J10" s="377"/>
      <c r="K10" s="377"/>
      <c r="L10" s="377"/>
      <c r="M10" s="366"/>
      <c r="O10" s="26" t="s">
        <v>21</v>
      </c>
      <c r="P10" s="616"/>
      <c r="Q10" s="617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464"/>
      <c r="Q11" s="465"/>
      <c r="T11" s="24" t="s">
        <v>26</v>
      </c>
      <c r="U11" s="605" t="s">
        <v>27</v>
      </c>
      <c r="V11" s="514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698" t="s">
        <v>28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2"/>
      <c r="O12" s="24" t="s">
        <v>29</v>
      </c>
      <c r="P12" s="559"/>
      <c r="Q12" s="560"/>
      <c r="R12" s="23"/>
      <c r="T12" s="24"/>
      <c r="U12" s="501"/>
      <c r="V12" s="377"/>
      <c r="AA12" s="51"/>
      <c r="AB12" s="51"/>
      <c r="AC12" s="51"/>
    </row>
    <row r="13" spans="1:30" s="367" customFormat="1" ht="23.25" customHeight="1" x14ac:dyDescent="0.2">
      <c r="A13" s="698" t="s">
        <v>30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2"/>
      <c r="N13" s="26"/>
      <c r="O13" s="26" t="s">
        <v>31</v>
      </c>
      <c r="P13" s="605"/>
      <c r="Q13" s="514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698" t="s">
        <v>32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2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734" t="s">
        <v>33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3"/>
      <c r="O15" s="511" t="s">
        <v>34</v>
      </c>
      <c r="P15" s="501"/>
      <c r="Q15" s="501"/>
      <c r="R15" s="501"/>
      <c r="S15" s="50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2"/>
      <c r="P16" s="512"/>
      <c r="Q16" s="512"/>
      <c r="R16" s="512"/>
      <c r="S16" s="51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5" t="s">
        <v>35</v>
      </c>
      <c r="B17" s="405" t="s">
        <v>36</v>
      </c>
      <c r="C17" s="407" t="s">
        <v>37</v>
      </c>
      <c r="D17" s="405" t="s">
        <v>38</v>
      </c>
      <c r="E17" s="457"/>
      <c r="F17" s="405" t="s">
        <v>39</v>
      </c>
      <c r="G17" s="405" t="s">
        <v>40</v>
      </c>
      <c r="H17" s="405" t="s">
        <v>41</v>
      </c>
      <c r="I17" s="405" t="s">
        <v>42</v>
      </c>
      <c r="J17" s="405" t="s">
        <v>43</v>
      </c>
      <c r="K17" s="405" t="s">
        <v>44</v>
      </c>
      <c r="L17" s="405" t="s">
        <v>45</v>
      </c>
      <c r="M17" s="405" t="s">
        <v>46</v>
      </c>
      <c r="N17" s="405" t="s">
        <v>47</v>
      </c>
      <c r="O17" s="405" t="s">
        <v>48</v>
      </c>
      <c r="P17" s="456"/>
      <c r="Q17" s="456"/>
      <c r="R17" s="456"/>
      <c r="S17" s="457"/>
      <c r="T17" s="732" t="s">
        <v>49</v>
      </c>
      <c r="U17" s="477"/>
      <c r="V17" s="405" t="s">
        <v>50</v>
      </c>
      <c r="W17" s="405" t="s">
        <v>51</v>
      </c>
      <c r="X17" s="757" t="s">
        <v>52</v>
      </c>
      <c r="Y17" s="405" t="s">
        <v>53</v>
      </c>
      <c r="Z17" s="479" t="s">
        <v>54</v>
      </c>
      <c r="AA17" s="479" t="s">
        <v>55</v>
      </c>
      <c r="AB17" s="479" t="s">
        <v>56</v>
      </c>
      <c r="AC17" s="480"/>
      <c r="AD17" s="481"/>
      <c r="AE17" s="494"/>
      <c r="BB17" s="728" t="s">
        <v>57</v>
      </c>
    </row>
    <row r="18" spans="1:67" ht="14.25" customHeight="1" x14ac:dyDescent="0.2">
      <c r="A18" s="406"/>
      <c r="B18" s="406"/>
      <c r="C18" s="406"/>
      <c r="D18" s="458"/>
      <c r="E18" s="460"/>
      <c r="F18" s="406"/>
      <c r="G18" s="406"/>
      <c r="H18" s="406"/>
      <c r="I18" s="406"/>
      <c r="J18" s="406"/>
      <c r="K18" s="406"/>
      <c r="L18" s="406"/>
      <c r="M18" s="406"/>
      <c r="N18" s="406"/>
      <c r="O18" s="458"/>
      <c r="P18" s="459"/>
      <c r="Q18" s="459"/>
      <c r="R18" s="459"/>
      <c r="S18" s="460"/>
      <c r="T18" s="365" t="s">
        <v>58</v>
      </c>
      <c r="U18" s="365" t="s">
        <v>59</v>
      </c>
      <c r="V18" s="406"/>
      <c r="W18" s="406"/>
      <c r="X18" s="758"/>
      <c r="Y18" s="406"/>
      <c r="Z18" s="627"/>
      <c r="AA18" s="627"/>
      <c r="AB18" s="482"/>
      <c r="AC18" s="483"/>
      <c r="AD18" s="484"/>
      <c r="AE18" s="495"/>
      <c r="BB18" s="377"/>
    </row>
    <row r="19" spans="1:67" ht="27.75" hidden="1" customHeight="1" x14ac:dyDescent="0.2">
      <c r="A19" s="425" t="s">
        <v>60</v>
      </c>
      <c r="B19" s="426"/>
      <c r="C19" s="426"/>
      <c r="D19" s="426"/>
      <c r="E19" s="426"/>
      <c r="F19" s="426"/>
      <c r="G19" s="426"/>
      <c r="H19" s="426"/>
      <c r="I19" s="426"/>
      <c r="J19" s="426"/>
      <c r="K19" s="426"/>
      <c r="L19" s="426"/>
      <c r="M19" s="426"/>
      <c r="N19" s="426"/>
      <c r="O19" s="426"/>
      <c r="P19" s="426"/>
      <c r="Q19" s="426"/>
      <c r="R19" s="426"/>
      <c r="S19" s="426"/>
      <c r="T19" s="426"/>
      <c r="U19" s="426"/>
      <c r="V19" s="426"/>
      <c r="W19" s="426"/>
      <c r="X19" s="426"/>
      <c r="Y19" s="426"/>
      <c r="Z19" s="48"/>
      <c r="AA19" s="48"/>
    </row>
    <row r="20" spans="1:67" ht="16.5" hidden="1" customHeight="1" x14ac:dyDescent="0.25">
      <c r="A20" s="376" t="s">
        <v>60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64"/>
      <c r="AA20" s="364"/>
    </row>
    <row r="21" spans="1:67" ht="14.25" hidden="1" customHeight="1" x14ac:dyDescent="0.25">
      <c r="A21" s="384" t="s">
        <v>61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77"/>
      <c r="Z21" s="363"/>
      <c r="AA21" s="363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4">
        <v>4680115885004</v>
      </c>
      <c r="E22" s="375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79"/>
      <c r="Q22" s="379"/>
      <c r="R22" s="379"/>
      <c r="S22" s="375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4">
        <v>4607091389258</v>
      </c>
      <c r="E23" s="375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9"/>
      <c r="Q23" s="379"/>
      <c r="R23" s="379"/>
      <c r="S23" s="375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82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83"/>
      <c r="O24" s="410" t="s">
        <v>72</v>
      </c>
      <c r="P24" s="411"/>
      <c r="Q24" s="411"/>
      <c r="R24" s="411"/>
      <c r="S24" s="411"/>
      <c r="T24" s="411"/>
      <c r="U24" s="412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77"/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83"/>
      <c r="O25" s="410" t="s">
        <v>72</v>
      </c>
      <c r="P25" s="411"/>
      <c r="Q25" s="411"/>
      <c r="R25" s="411"/>
      <c r="S25" s="411"/>
      <c r="T25" s="411"/>
      <c r="U25" s="412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4" t="s">
        <v>74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63"/>
      <c r="AA26" s="363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4">
        <v>4607091383881</v>
      </c>
      <c r="E27" s="375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71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9"/>
      <c r="Q27" s="379"/>
      <c r="R27" s="379"/>
      <c r="S27" s="375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4">
        <v>4607091388237</v>
      </c>
      <c r="E28" s="375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9"/>
      <c r="Q28" s="379"/>
      <c r="R28" s="379"/>
      <c r="S28" s="375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4">
        <v>4607091383935</v>
      </c>
      <c r="E29" s="375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40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9"/>
      <c r="Q29" s="379"/>
      <c r="R29" s="379"/>
      <c r="S29" s="375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4">
        <v>4607091383935</v>
      </c>
      <c r="E30" s="375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9"/>
      <c r="Q30" s="379"/>
      <c r="R30" s="379"/>
      <c r="S30" s="375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4">
        <v>4680115881853</v>
      </c>
      <c r="E31" s="375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9"/>
      <c r="Q31" s="379"/>
      <c r="R31" s="379"/>
      <c r="S31" s="375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4">
        <v>4607091383911</v>
      </c>
      <c r="E32" s="375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9"/>
      <c r="Q32" s="379"/>
      <c r="R32" s="379"/>
      <c r="S32" s="375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4">
        <v>4607091388244</v>
      </c>
      <c r="E33" s="375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9"/>
      <c r="Q33" s="379"/>
      <c r="R33" s="379"/>
      <c r="S33" s="375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82"/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83"/>
      <c r="O34" s="410" t="s">
        <v>72</v>
      </c>
      <c r="P34" s="411"/>
      <c r="Q34" s="411"/>
      <c r="R34" s="411"/>
      <c r="S34" s="411"/>
      <c r="T34" s="411"/>
      <c r="U34" s="412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77"/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83"/>
      <c r="O35" s="410" t="s">
        <v>72</v>
      </c>
      <c r="P35" s="411"/>
      <c r="Q35" s="411"/>
      <c r="R35" s="411"/>
      <c r="S35" s="411"/>
      <c r="T35" s="411"/>
      <c r="U35" s="412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4" t="s">
        <v>88</v>
      </c>
      <c r="B36" s="377"/>
      <c r="C36" s="377"/>
      <c r="D36" s="377"/>
      <c r="E36" s="377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7"/>
      <c r="T36" s="377"/>
      <c r="U36" s="377"/>
      <c r="V36" s="377"/>
      <c r="W36" s="377"/>
      <c r="X36" s="377"/>
      <c r="Y36" s="377"/>
      <c r="Z36" s="363"/>
      <c r="AA36" s="363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4">
        <v>4607091388503</v>
      </c>
      <c r="E37" s="375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9"/>
      <c r="Q37" s="379"/>
      <c r="R37" s="379"/>
      <c r="S37" s="375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82"/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83"/>
      <c r="O38" s="410" t="s">
        <v>72</v>
      </c>
      <c r="P38" s="411"/>
      <c r="Q38" s="411"/>
      <c r="R38" s="411"/>
      <c r="S38" s="411"/>
      <c r="T38" s="411"/>
      <c r="U38" s="412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77"/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83"/>
      <c r="O39" s="410" t="s">
        <v>72</v>
      </c>
      <c r="P39" s="411"/>
      <c r="Q39" s="411"/>
      <c r="R39" s="411"/>
      <c r="S39" s="411"/>
      <c r="T39" s="411"/>
      <c r="U39" s="412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4" t="s">
        <v>93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63"/>
      <c r="AA40" s="363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4">
        <v>4607091388282</v>
      </c>
      <c r="E41" s="375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9"/>
      <c r="Q41" s="379"/>
      <c r="R41" s="379"/>
      <c r="S41" s="375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82"/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83"/>
      <c r="O42" s="410" t="s">
        <v>72</v>
      </c>
      <c r="P42" s="411"/>
      <c r="Q42" s="411"/>
      <c r="R42" s="411"/>
      <c r="S42" s="411"/>
      <c r="T42" s="411"/>
      <c r="U42" s="412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77"/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83"/>
      <c r="O43" s="410" t="s">
        <v>72</v>
      </c>
      <c r="P43" s="411"/>
      <c r="Q43" s="411"/>
      <c r="R43" s="411"/>
      <c r="S43" s="411"/>
      <c r="T43" s="411"/>
      <c r="U43" s="412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4" t="s">
        <v>97</v>
      </c>
      <c r="B44" s="377"/>
      <c r="C44" s="377"/>
      <c r="D44" s="377"/>
      <c r="E44" s="377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  <c r="Y44" s="377"/>
      <c r="Z44" s="363"/>
      <c r="AA44" s="363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4">
        <v>4607091389111</v>
      </c>
      <c r="E45" s="375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9"/>
      <c r="Q45" s="379"/>
      <c r="R45" s="379"/>
      <c r="S45" s="375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82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83"/>
      <c r="O46" s="410" t="s">
        <v>72</v>
      </c>
      <c r="P46" s="411"/>
      <c r="Q46" s="411"/>
      <c r="R46" s="411"/>
      <c r="S46" s="411"/>
      <c r="T46" s="411"/>
      <c r="U46" s="412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77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83"/>
      <c r="O47" s="410" t="s">
        <v>72</v>
      </c>
      <c r="P47" s="411"/>
      <c r="Q47" s="411"/>
      <c r="R47" s="411"/>
      <c r="S47" s="411"/>
      <c r="T47" s="411"/>
      <c r="U47" s="412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5" t="s">
        <v>100</v>
      </c>
      <c r="B48" s="426"/>
      <c r="C48" s="426"/>
      <c r="D48" s="426"/>
      <c r="E48" s="426"/>
      <c r="F48" s="426"/>
      <c r="G48" s="426"/>
      <c r="H48" s="426"/>
      <c r="I48" s="426"/>
      <c r="J48" s="426"/>
      <c r="K48" s="426"/>
      <c r="L48" s="426"/>
      <c r="M48" s="426"/>
      <c r="N48" s="426"/>
      <c r="O48" s="426"/>
      <c r="P48" s="426"/>
      <c r="Q48" s="426"/>
      <c r="R48" s="426"/>
      <c r="S48" s="426"/>
      <c r="T48" s="426"/>
      <c r="U48" s="426"/>
      <c r="V48" s="426"/>
      <c r="W48" s="426"/>
      <c r="X48" s="426"/>
      <c r="Y48" s="426"/>
      <c r="Z48" s="48"/>
      <c r="AA48" s="48"/>
    </row>
    <row r="49" spans="1:67" ht="16.5" hidden="1" customHeight="1" x14ac:dyDescent="0.25">
      <c r="A49" s="376" t="s">
        <v>101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64"/>
      <c r="AA49" s="364"/>
    </row>
    <row r="50" spans="1:67" ht="14.25" hidden="1" customHeight="1" x14ac:dyDescent="0.25">
      <c r="A50" s="384" t="s">
        <v>102</v>
      </c>
      <c r="B50" s="377"/>
      <c r="C50" s="377"/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7"/>
      <c r="P50" s="377"/>
      <c r="Q50" s="377"/>
      <c r="R50" s="377"/>
      <c r="S50" s="377"/>
      <c r="T50" s="377"/>
      <c r="U50" s="377"/>
      <c r="V50" s="377"/>
      <c r="W50" s="377"/>
      <c r="X50" s="377"/>
      <c r="Y50" s="377"/>
      <c r="Z50" s="363"/>
      <c r="AA50" s="363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4">
        <v>4680115881440</v>
      </c>
      <c r="E51" s="375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9"/>
      <c r="Q51" s="379"/>
      <c r="R51" s="379"/>
      <c r="S51" s="375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4">
        <v>4680115881433</v>
      </c>
      <c r="E52" s="375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9"/>
      <c r="Q52" s="379"/>
      <c r="R52" s="379"/>
      <c r="S52" s="375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82"/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83"/>
      <c r="O53" s="410" t="s">
        <v>72</v>
      </c>
      <c r="P53" s="411"/>
      <c r="Q53" s="411"/>
      <c r="R53" s="411"/>
      <c r="S53" s="411"/>
      <c r="T53" s="411"/>
      <c r="U53" s="412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77"/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83"/>
      <c r="O54" s="410" t="s">
        <v>72</v>
      </c>
      <c r="P54" s="411"/>
      <c r="Q54" s="411"/>
      <c r="R54" s="411"/>
      <c r="S54" s="411"/>
      <c r="T54" s="411"/>
      <c r="U54" s="412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376" t="s">
        <v>109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77"/>
      <c r="Z55" s="364"/>
      <c r="AA55" s="364"/>
    </row>
    <row r="56" spans="1:67" ht="14.25" hidden="1" customHeight="1" x14ac:dyDescent="0.25">
      <c r="A56" s="384" t="s">
        <v>110</v>
      </c>
      <c r="B56" s="377"/>
      <c r="C56" s="377"/>
      <c r="D56" s="377"/>
      <c r="E56" s="377"/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377"/>
      <c r="S56" s="377"/>
      <c r="T56" s="377"/>
      <c r="U56" s="377"/>
      <c r="V56" s="377"/>
      <c r="W56" s="377"/>
      <c r="X56" s="377"/>
      <c r="Y56" s="377"/>
      <c r="Z56" s="363"/>
      <c r="AA56" s="363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4">
        <v>4680115881426</v>
      </c>
      <c r="E57" s="375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9"/>
      <c r="Q57" s="379"/>
      <c r="R57" s="379"/>
      <c r="S57" s="375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4">
        <v>4680115881426</v>
      </c>
      <c r="E58" s="375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9"/>
      <c r="Q58" s="379"/>
      <c r="R58" s="379"/>
      <c r="S58" s="375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4">
        <v>4680115881419</v>
      </c>
      <c r="E59" s="375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8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9"/>
      <c r="Q59" s="379"/>
      <c r="R59" s="379"/>
      <c r="S59" s="375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4">
        <v>4680115881525</v>
      </c>
      <c r="E60" s="375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0" t="s">
        <v>119</v>
      </c>
      <c r="P60" s="379"/>
      <c r="Q60" s="379"/>
      <c r="R60" s="379"/>
      <c r="S60" s="375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82"/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83"/>
      <c r="O61" s="410" t="s">
        <v>72</v>
      </c>
      <c r="P61" s="411"/>
      <c r="Q61" s="411"/>
      <c r="R61" s="411"/>
      <c r="S61" s="411"/>
      <c r="T61" s="411"/>
      <c r="U61" s="412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77"/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83"/>
      <c r="O62" s="410" t="s">
        <v>72</v>
      </c>
      <c r="P62" s="411"/>
      <c r="Q62" s="411"/>
      <c r="R62" s="411"/>
      <c r="S62" s="411"/>
      <c r="T62" s="411"/>
      <c r="U62" s="412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376" t="s">
        <v>100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64"/>
      <c r="AA63" s="364"/>
    </row>
    <row r="64" spans="1:67" ht="14.25" hidden="1" customHeight="1" x14ac:dyDescent="0.25">
      <c r="A64" s="384" t="s">
        <v>110</v>
      </c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63"/>
      <c r="AA64" s="363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4">
        <v>4607091382945</v>
      </c>
      <c r="E65" s="375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9"/>
      <c r="Q65" s="379"/>
      <c r="R65" s="379"/>
      <c r="S65" s="375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4">
        <v>4607091385670</v>
      </c>
      <c r="E66" s="375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9"/>
      <c r="Q66" s="379"/>
      <c r="R66" s="379"/>
      <c r="S66" s="375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4">
        <v>4607091385670</v>
      </c>
      <c r="E67" s="375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9"/>
      <c r="Q67" s="379"/>
      <c r="R67" s="379"/>
      <c r="S67" s="375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4">
        <v>4680115883956</v>
      </c>
      <c r="E68" s="375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9"/>
      <c r="Q68" s="379"/>
      <c r="R68" s="379"/>
      <c r="S68" s="375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4">
        <v>4680115881327</v>
      </c>
      <c r="E69" s="375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9"/>
      <c r="Q69" s="379"/>
      <c r="R69" s="379"/>
      <c r="S69" s="375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4">
        <v>4680115882133</v>
      </c>
      <c r="E70" s="375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9"/>
      <c r="Q70" s="379"/>
      <c r="R70" s="379"/>
      <c r="S70" s="375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4">
        <v>4680115882133</v>
      </c>
      <c r="E71" s="375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9"/>
      <c r="Q71" s="379"/>
      <c r="R71" s="379"/>
      <c r="S71" s="375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4">
        <v>4607091382952</v>
      </c>
      <c r="E72" s="375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9"/>
      <c r="Q72" s="379"/>
      <c r="R72" s="379"/>
      <c r="S72" s="375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4">
        <v>4680115882539</v>
      </c>
      <c r="E73" s="375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9"/>
      <c r="Q73" s="379"/>
      <c r="R73" s="379"/>
      <c r="S73" s="375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4">
        <v>4607091385687</v>
      </c>
      <c r="E74" s="375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9"/>
      <c r="Q74" s="379"/>
      <c r="R74" s="379"/>
      <c r="S74" s="375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4">
        <v>4607091384604</v>
      </c>
      <c r="E75" s="375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9"/>
      <c r="Q75" s="379"/>
      <c r="R75" s="379"/>
      <c r="S75" s="375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4">
        <v>4680115880283</v>
      </c>
      <c r="E76" s="375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9"/>
      <c r="Q76" s="379"/>
      <c r="R76" s="379"/>
      <c r="S76" s="375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4">
        <v>4680115883949</v>
      </c>
      <c r="E77" s="375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9"/>
      <c r="Q77" s="379"/>
      <c r="R77" s="379"/>
      <c r="S77" s="375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4">
        <v>4680115881303</v>
      </c>
      <c r="E78" s="375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9"/>
      <c r="Q78" s="379"/>
      <c r="R78" s="379"/>
      <c r="S78" s="375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4">
        <v>4680115882577</v>
      </c>
      <c r="E79" s="375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9"/>
      <c r="Q79" s="379"/>
      <c r="R79" s="379"/>
      <c r="S79" s="375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4">
        <v>4680115882577</v>
      </c>
      <c r="E80" s="375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9"/>
      <c r="Q80" s="379"/>
      <c r="R80" s="379"/>
      <c r="S80" s="375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4">
        <v>4680115882720</v>
      </c>
      <c r="E81" s="375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9"/>
      <c r="Q81" s="379"/>
      <c r="R81" s="379"/>
      <c r="S81" s="375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4">
        <v>4680115880269</v>
      </c>
      <c r="E82" s="375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9"/>
      <c r="Q82" s="379"/>
      <c r="R82" s="379"/>
      <c r="S82" s="375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4">
        <v>4680115880429</v>
      </c>
      <c r="E83" s="375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69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9"/>
      <c r="Q83" s="379"/>
      <c r="R83" s="379"/>
      <c r="S83" s="375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4">
        <v>4680115881457</v>
      </c>
      <c r="E84" s="375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9"/>
      <c r="Q84" s="379"/>
      <c r="R84" s="379"/>
      <c r="S84" s="375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82"/>
      <c r="B85" s="377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83"/>
      <c r="O85" s="410" t="s">
        <v>72</v>
      </c>
      <c r="P85" s="411"/>
      <c r="Q85" s="411"/>
      <c r="R85" s="411"/>
      <c r="S85" s="411"/>
      <c r="T85" s="411"/>
      <c r="U85" s="412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77"/>
      <c r="B86" s="377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83"/>
      <c r="O86" s="410" t="s">
        <v>72</v>
      </c>
      <c r="P86" s="411"/>
      <c r="Q86" s="411"/>
      <c r="R86" s="411"/>
      <c r="S86" s="411"/>
      <c r="T86" s="411"/>
      <c r="U86" s="412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4" t="s">
        <v>102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377"/>
      <c r="Z87" s="363"/>
      <c r="AA87" s="363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4">
        <v>4680115881488</v>
      </c>
      <c r="E88" s="375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9"/>
      <c r="Q88" s="379"/>
      <c r="R88" s="379"/>
      <c r="S88" s="375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4">
        <v>4680115882751</v>
      </c>
      <c r="E89" s="375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9"/>
      <c r="Q89" s="379"/>
      <c r="R89" s="379"/>
      <c r="S89" s="375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4">
        <v>4680115882775</v>
      </c>
      <c r="E90" s="375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9"/>
      <c r="Q90" s="379"/>
      <c r="R90" s="379"/>
      <c r="S90" s="375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4">
        <v>4680115880658</v>
      </c>
      <c r="E91" s="375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9"/>
      <c r="Q91" s="379"/>
      <c r="R91" s="379"/>
      <c r="S91" s="375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82"/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83"/>
      <c r="O92" s="410" t="s">
        <v>72</v>
      </c>
      <c r="P92" s="411"/>
      <c r="Q92" s="411"/>
      <c r="R92" s="411"/>
      <c r="S92" s="411"/>
      <c r="T92" s="411"/>
      <c r="U92" s="412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77"/>
      <c r="B93" s="37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77"/>
      <c r="N93" s="383"/>
      <c r="O93" s="410" t="s">
        <v>72</v>
      </c>
      <c r="P93" s="411"/>
      <c r="Q93" s="411"/>
      <c r="R93" s="411"/>
      <c r="S93" s="411"/>
      <c r="T93" s="411"/>
      <c r="U93" s="412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4" t="s">
        <v>61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377"/>
      <c r="Z94" s="363"/>
      <c r="AA94" s="363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4">
        <v>4607091387667</v>
      </c>
      <c r="E95" s="375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5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9"/>
      <c r="Q95" s="379"/>
      <c r="R95" s="379"/>
      <c r="S95" s="375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4">
        <v>4607091387636</v>
      </c>
      <c r="E96" s="375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9"/>
      <c r="Q96" s="379"/>
      <c r="R96" s="379"/>
      <c r="S96" s="375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4">
        <v>4607091382426</v>
      </c>
      <c r="E97" s="375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9"/>
      <c r="Q97" s="379"/>
      <c r="R97" s="379"/>
      <c r="S97" s="375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4">
        <v>4607091386547</v>
      </c>
      <c r="E98" s="375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4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9"/>
      <c r="Q98" s="379"/>
      <c r="R98" s="379"/>
      <c r="S98" s="375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4">
        <v>4607091382464</v>
      </c>
      <c r="E99" s="375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9"/>
      <c r="Q99" s="379"/>
      <c r="R99" s="379"/>
      <c r="S99" s="375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4">
        <v>4680115883444</v>
      </c>
      <c r="E100" s="375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9"/>
      <c r="Q100" s="379"/>
      <c r="R100" s="379"/>
      <c r="S100" s="375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4">
        <v>4680115883444</v>
      </c>
      <c r="E101" s="375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9"/>
      <c r="Q101" s="379"/>
      <c r="R101" s="379"/>
      <c r="S101" s="375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82"/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  <c r="L102" s="377"/>
      <c r="M102" s="377"/>
      <c r="N102" s="383"/>
      <c r="O102" s="410" t="s">
        <v>72</v>
      </c>
      <c r="P102" s="411"/>
      <c r="Q102" s="411"/>
      <c r="R102" s="411"/>
      <c r="S102" s="411"/>
      <c r="T102" s="411"/>
      <c r="U102" s="412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77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77"/>
      <c r="N103" s="383"/>
      <c r="O103" s="410" t="s">
        <v>72</v>
      </c>
      <c r="P103" s="411"/>
      <c r="Q103" s="411"/>
      <c r="R103" s="411"/>
      <c r="S103" s="411"/>
      <c r="T103" s="411"/>
      <c r="U103" s="412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4" t="s">
        <v>74</v>
      </c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77"/>
      <c r="N104" s="377"/>
      <c r="O104" s="377"/>
      <c r="P104" s="377"/>
      <c r="Q104" s="377"/>
      <c r="R104" s="377"/>
      <c r="S104" s="377"/>
      <c r="T104" s="377"/>
      <c r="U104" s="377"/>
      <c r="V104" s="377"/>
      <c r="W104" s="377"/>
      <c r="X104" s="377"/>
      <c r="Y104" s="377"/>
      <c r="Z104" s="363"/>
      <c r="AA104" s="363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4">
        <v>4680115884915</v>
      </c>
      <c r="E105" s="375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1" t="s">
        <v>182</v>
      </c>
      <c r="P105" s="379"/>
      <c r="Q105" s="379"/>
      <c r="R105" s="379"/>
      <c r="S105" s="375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4">
        <v>4680115884311</v>
      </c>
      <c r="E106" s="375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6" t="s">
        <v>185</v>
      </c>
      <c r="P106" s="379"/>
      <c r="Q106" s="379"/>
      <c r="R106" s="379"/>
      <c r="S106" s="375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4">
        <v>4607091386967</v>
      </c>
      <c r="E107" s="375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1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9"/>
      <c r="Q107" s="379"/>
      <c r="R107" s="379"/>
      <c r="S107" s="375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4">
        <v>4607091386967</v>
      </c>
      <c r="E108" s="375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9"/>
      <c r="Q108" s="379"/>
      <c r="R108" s="379"/>
      <c r="S108" s="375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4">
        <v>4607091385304</v>
      </c>
      <c r="E109" s="375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5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9"/>
      <c r="Q109" s="379"/>
      <c r="R109" s="379"/>
      <c r="S109" s="375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4">
        <v>4607091386264</v>
      </c>
      <c r="E110" s="375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9"/>
      <c r="Q110" s="379"/>
      <c r="R110" s="379"/>
      <c r="S110" s="375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4">
        <v>4607091385731</v>
      </c>
      <c r="E111" s="375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9"/>
      <c r="Q111" s="379"/>
      <c r="R111" s="379"/>
      <c r="S111" s="375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4">
        <v>4680115880214</v>
      </c>
      <c r="E112" s="375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9"/>
      <c r="Q112" s="379"/>
      <c r="R112" s="379"/>
      <c r="S112" s="375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4">
        <v>4680115880894</v>
      </c>
      <c r="E113" s="375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9"/>
      <c r="Q113" s="379"/>
      <c r="R113" s="379"/>
      <c r="S113" s="375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4">
        <v>4607091385427</v>
      </c>
      <c r="E114" s="375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9"/>
      <c r="Q114" s="379"/>
      <c r="R114" s="379"/>
      <c r="S114" s="375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4">
        <v>4680115882645</v>
      </c>
      <c r="E115" s="375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1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9"/>
      <c r="Q115" s="379"/>
      <c r="R115" s="379"/>
      <c r="S115" s="375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4">
        <v>4680115884403</v>
      </c>
      <c r="E116" s="375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9"/>
      <c r="Q116" s="379"/>
      <c r="R116" s="379"/>
      <c r="S116" s="375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382"/>
      <c r="B117" s="377"/>
      <c r="C117" s="377"/>
      <c r="D117" s="377"/>
      <c r="E117" s="377"/>
      <c r="F117" s="377"/>
      <c r="G117" s="377"/>
      <c r="H117" s="377"/>
      <c r="I117" s="377"/>
      <c r="J117" s="377"/>
      <c r="K117" s="377"/>
      <c r="L117" s="377"/>
      <c r="M117" s="377"/>
      <c r="N117" s="383"/>
      <c r="O117" s="410" t="s">
        <v>72</v>
      </c>
      <c r="P117" s="411"/>
      <c r="Q117" s="411"/>
      <c r="R117" s="411"/>
      <c r="S117" s="411"/>
      <c r="T117" s="411"/>
      <c r="U117" s="412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hidden="1" x14ac:dyDescent="0.2">
      <c r="A118" s="377"/>
      <c r="B118" s="377"/>
      <c r="C118" s="377"/>
      <c r="D118" s="377"/>
      <c r="E118" s="377"/>
      <c r="F118" s="377"/>
      <c r="G118" s="377"/>
      <c r="H118" s="377"/>
      <c r="I118" s="377"/>
      <c r="J118" s="377"/>
      <c r="K118" s="377"/>
      <c r="L118" s="377"/>
      <c r="M118" s="377"/>
      <c r="N118" s="383"/>
      <c r="O118" s="410" t="s">
        <v>72</v>
      </c>
      <c r="P118" s="411"/>
      <c r="Q118" s="411"/>
      <c r="R118" s="411"/>
      <c r="S118" s="411"/>
      <c r="T118" s="411"/>
      <c r="U118" s="412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hidden="1" customHeight="1" x14ac:dyDescent="0.25">
      <c r="A119" s="384" t="s">
        <v>205</v>
      </c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7"/>
      <c r="P119" s="377"/>
      <c r="Q119" s="377"/>
      <c r="R119" s="377"/>
      <c r="S119" s="377"/>
      <c r="T119" s="377"/>
      <c r="U119" s="377"/>
      <c r="V119" s="377"/>
      <c r="W119" s="377"/>
      <c r="X119" s="377"/>
      <c r="Y119" s="377"/>
      <c r="Z119" s="363"/>
      <c r="AA119" s="363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4">
        <v>4607091383065</v>
      </c>
      <c r="E120" s="375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9"/>
      <c r="Q120" s="379"/>
      <c r="R120" s="379"/>
      <c r="S120" s="375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4">
        <v>4680115881532</v>
      </c>
      <c r="E121" s="375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9"/>
      <c r="Q121" s="379"/>
      <c r="R121" s="379"/>
      <c r="S121" s="375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4">
        <v>4680115881532</v>
      </c>
      <c r="E122" s="375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9"/>
      <c r="Q122" s="379"/>
      <c r="R122" s="379"/>
      <c r="S122" s="375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4">
        <v>4680115881532</v>
      </c>
      <c r="E123" s="375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9"/>
      <c r="Q123" s="379"/>
      <c r="R123" s="379"/>
      <c r="S123" s="375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4">
        <v>4680115882652</v>
      </c>
      <c r="E124" s="375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9"/>
      <c r="Q124" s="379"/>
      <c r="R124" s="379"/>
      <c r="S124" s="375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4">
        <v>4680115880238</v>
      </c>
      <c r="E125" s="375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9"/>
      <c r="Q125" s="379"/>
      <c r="R125" s="379"/>
      <c r="S125" s="375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4">
        <v>4680115881464</v>
      </c>
      <c r="E126" s="375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8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9"/>
      <c r="Q126" s="379"/>
      <c r="R126" s="379"/>
      <c r="S126" s="375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82"/>
      <c r="B127" s="377"/>
      <c r="C127" s="377"/>
      <c r="D127" s="377"/>
      <c r="E127" s="377"/>
      <c r="F127" s="377"/>
      <c r="G127" s="377"/>
      <c r="H127" s="377"/>
      <c r="I127" s="377"/>
      <c r="J127" s="377"/>
      <c r="K127" s="377"/>
      <c r="L127" s="377"/>
      <c r="M127" s="377"/>
      <c r="N127" s="383"/>
      <c r="O127" s="410" t="s">
        <v>72</v>
      </c>
      <c r="P127" s="411"/>
      <c r="Q127" s="411"/>
      <c r="R127" s="411"/>
      <c r="S127" s="411"/>
      <c r="T127" s="411"/>
      <c r="U127" s="412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77"/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83"/>
      <c r="O128" s="410" t="s">
        <v>72</v>
      </c>
      <c r="P128" s="411"/>
      <c r="Q128" s="411"/>
      <c r="R128" s="411"/>
      <c r="S128" s="411"/>
      <c r="T128" s="411"/>
      <c r="U128" s="412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376" t="s">
        <v>218</v>
      </c>
      <c r="B129" s="377"/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77"/>
      <c r="N129" s="377"/>
      <c r="O129" s="377"/>
      <c r="P129" s="377"/>
      <c r="Q129" s="377"/>
      <c r="R129" s="377"/>
      <c r="S129" s="377"/>
      <c r="T129" s="377"/>
      <c r="U129" s="377"/>
      <c r="V129" s="377"/>
      <c r="W129" s="377"/>
      <c r="X129" s="377"/>
      <c r="Y129" s="377"/>
      <c r="Z129" s="364"/>
      <c r="AA129" s="364"/>
    </row>
    <row r="130" spans="1:67" ht="14.25" hidden="1" customHeight="1" x14ac:dyDescent="0.25">
      <c r="A130" s="384" t="s">
        <v>74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63"/>
      <c r="AA130" s="363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4">
        <v>4607091385168</v>
      </c>
      <c r="E131" s="375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9"/>
      <c r="Q131" s="379"/>
      <c r="R131" s="379"/>
      <c r="S131" s="375"/>
      <c r="T131" s="34"/>
      <c r="U131" s="34"/>
      <c r="V131" s="35" t="s">
        <v>67</v>
      </c>
      <c r="W131" s="370">
        <v>100</v>
      </c>
      <c r="X131" s="371">
        <f>IFERROR(IF(W131="",0,CEILING((W131/$H131),1)*$H131),"")</f>
        <v>100.80000000000001</v>
      </c>
      <c r="Y131" s="36">
        <f>IFERROR(IF(X131=0,"",ROUNDUP(X131/H131,0)*0.02175),"")</f>
        <v>0.26100000000000001</v>
      </c>
      <c r="Z131" s="56"/>
      <c r="AA131" s="57"/>
      <c r="AE131" s="64"/>
      <c r="BB131" s="133" t="s">
        <v>1</v>
      </c>
      <c r="BL131" s="64">
        <f>IFERROR(W131*I131/H131,"0")</f>
        <v>106.64285714285715</v>
      </c>
      <c r="BM131" s="64">
        <f>IFERROR(X131*I131/H131,"0")</f>
        <v>107.49600000000001</v>
      </c>
      <c r="BN131" s="64">
        <f>IFERROR(1/J131*(W131/H131),"0")</f>
        <v>0.21258503401360543</v>
      </c>
      <c r="BO131" s="64">
        <f>IFERROR(1/J131*(X131/H131),"0")</f>
        <v>0.21428571428571427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4">
        <v>4607091385168</v>
      </c>
      <c r="E132" s="375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9"/>
      <c r="Q132" s="379"/>
      <c r="R132" s="379"/>
      <c r="S132" s="375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4">
        <v>4607091383256</v>
      </c>
      <c r="E133" s="375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9"/>
      <c r="Q133" s="379"/>
      <c r="R133" s="379"/>
      <c r="S133" s="375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4">
        <v>4607091385748</v>
      </c>
      <c r="E134" s="375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5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9"/>
      <c r="Q134" s="379"/>
      <c r="R134" s="379"/>
      <c r="S134" s="375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4">
        <v>4680115884533</v>
      </c>
      <c r="E135" s="375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9"/>
      <c r="Q135" s="379"/>
      <c r="R135" s="379"/>
      <c r="S135" s="375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2"/>
      <c r="B136" s="377"/>
      <c r="C136" s="377"/>
      <c r="D136" s="377"/>
      <c r="E136" s="377"/>
      <c r="F136" s="377"/>
      <c r="G136" s="377"/>
      <c r="H136" s="377"/>
      <c r="I136" s="377"/>
      <c r="J136" s="377"/>
      <c r="K136" s="377"/>
      <c r="L136" s="377"/>
      <c r="M136" s="377"/>
      <c r="N136" s="383"/>
      <c r="O136" s="410" t="s">
        <v>72</v>
      </c>
      <c r="P136" s="411"/>
      <c r="Q136" s="411"/>
      <c r="R136" s="411"/>
      <c r="S136" s="411"/>
      <c r="T136" s="411"/>
      <c r="U136" s="412"/>
      <c r="V136" s="37" t="s">
        <v>73</v>
      </c>
      <c r="W136" s="372">
        <f>IFERROR(W131/H131,"0")+IFERROR(W132/H132,"0")+IFERROR(W133/H133,"0")+IFERROR(W134/H134,"0")+IFERROR(W135/H135,"0")</f>
        <v>11.904761904761905</v>
      </c>
      <c r="X136" s="372">
        <f>IFERROR(X131/H131,"0")+IFERROR(X132/H132,"0")+IFERROR(X133/H133,"0")+IFERROR(X134/H134,"0")+IFERROR(X135/H135,"0")</f>
        <v>12</v>
      </c>
      <c r="Y136" s="372">
        <f>IFERROR(IF(Y131="",0,Y131),"0")+IFERROR(IF(Y132="",0,Y132),"0")+IFERROR(IF(Y133="",0,Y133),"0")+IFERROR(IF(Y134="",0,Y134),"0")+IFERROR(IF(Y135="",0,Y135),"0")</f>
        <v>0.26100000000000001</v>
      </c>
      <c r="Z136" s="373"/>
      <c r="AA136" s="373"/>
    </row>
    <row r="137" spans="1:67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83"/>
      <c r="O137" s="410" t="s">
        <v>72</v>
      </c>
      <c r="P137" s="411"/>
      <c r="Q137" s="411"/>
      <c r="R137" s="411"/>
      <c r="S137" s="411"/>
      <c r="T137" s="411"/>
      <c r="U137" s="412"/>
      <c r="V137" s="37" t="s">
        <v>67</v>
      </c>
      <c r="W137" s="372">
        <f>IFERROR(SUM(W131:W135),"0")</f>
        <v>100</v>
      </c>
      <c r="X137" s="372">
        <f>IFERROR(SUM(X131:X135),"0")</f>
        <v>100.80000000000001</v>
      </c>
      <c r="Y137" s="37"/>
      <c r="Z137" s="373"/>
      <c r="AA137" s="373"/>
    </row>
    <row r="138" spans="1:67" ht="27.75" hidden="1" customHeight="1" x14ac:dyDescent="0.2">
      <c r="A138" s="425" t="s">
        <v>228</v>
      </c>
      <c r="B138" s="426"/>
      <c r="C138" s="426"/>
      <c r="D138" s="426"/>
      <c r="E138" s="426"/>
      <c r="F138" s="426"/>
      <c r="G138" s="426"/>
      <c r="H138" s="426"/>
      <c r="I138" s="426"/>
      <c r="J138" s="426"/>
      <c r="K138" s="426"/>
      <c r="L138" s="426"/>
      <c r="M138" s="426"/>
      <c r="N138" s="426"/>
      <c r="O138" s="426"/>
      <c r="P138" s="426"/>
      <c r="Q138" s="426"/>
      <c r="R138" s="426"/>
      <c r="S138" s="426"/>
      <c r="T138" s="426"/>
      <c r="U138" s="426"/>
      <c r="V138" s="426"/>
      <c r="W138" s="426"/>
      <c r="X138" s="426"/>
      <c r="Y138" s="426"/>
      <c r="Z138" s="48"/>
      <c r="AA138" s="48"/>
    </row>
    <row r="139" spans="1:67" ht="16.5" hidden="1" customHeight="1" x14ac:dyDescent="0.25">
      <c r="A139" s="376" t="s">
        <v>229</v>
      </c>
      <c r="B139" s="377"/>
      <c r="C139" s="377"/>
      <c r="D139" s="377"/>
      <c r="E139" s="377"/>
      <c r="F139" s="377"/>
      <c r="G139" s="377"/>
      <c r="H139" s="377"/>
      <c r="I139" s="377"/>
      <c r="J139" s="377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77"/>
      <c r="Z139" s="364"/>
      <c r="AA139" s="364"/>
    </row>
    <row r="140" spans="1:67" ht="14.25" hidden="1" customHeight="1" x14ac:dyDescent="0.25">
      <c r="A140" s="384" t="s">
        <v>110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77"/>
      <c r="Z140" s="363"/>
      <c r="AA140" s="363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4">
        <v>4607091383423</v>
      </c>
      <c r="E141" s="375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9"/>
      <c r="Q141" s="379"/>
      <c r="R141" s="379"/>
      <c r="S141" s="375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4">
        <v>4607091381405</v>
      </c>
      <c r="E142" s="375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4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9"/>
      <c r="Q142" s="379"/>
      <c r="R142" s="379"/>
      <c r="S142" s="375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4">
        <v>4607091386516</v>
      </c>
      <c r="E143" s="375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9"/>
      <c r="Q143" s="379"/>
      <c r="R143" s="379"/>
      <c r="S143" s="375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82"/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83"/>
      <c r="O144" s="410" t="s">
        <v>72</v>
      </c>
      <c r="P144" s="411"/>
      <c r="Q144" s="411"/>
      <c r="R144" s="411"/>
      <c r="S144" s="411"/>
      <c r="T144" s="411"/>
      <c r="U144" s="412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77"/>
      <c r="B145" s="377"/>
      <c r="C145" s="377"/>
      <c r="D145" s="377"/>
      <c r="E145" s="377"/>
      <c r="F145" s="377"/>
      <c r="G145" s="377"/>
      <c r="H145" s="377"/>
      <c r="I145" s="377"/>
      <c r="J145" s="377"/>
      <c r="K145" s="377"/>
      <c r="L145" s="377"/>
      <c r="M145" s="377"/>
      <c r="N145" s="383"/>
      <c r="O145" s="410" t="s">
        <v>72</v>
      </c>
      <c r="P145" s="411"/>
      <c r="Q145" s="411"/>
      <c r="R145" s="411"/>
      <c r="S145" s="411"/>
      <c r="T145" s="411"/>
      <c r="U145" s="412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376" t="s">
        <v>236</v>
      </c>
      <c r="B146" s="377"/>
      <c r="C146" s="377"/>
      <c r="D146" s="377"/>
      <c r="E146" s="377"/>
      <c r="F146" s="377"/>
      <c r="G146" s="377"/>
      <c r="H146" s="377"/>
      <c r="I146" s="377"/>
      <c r="J146" s="377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77"/>
      <c r="Z146" s="364"/>
      <c r="AA146" s="364"/>
    </row>
    <row r="147" spans="1:67" ht="14.25" hidden="1" customHeight="1" x14ac:dyDescent="0.25">
      <c r="A147" s="384" t="s">
        <v>61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63"/>
      <c r="AA147" s="363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4">
        <v>4680115880993</v>
      </c>
      <c r="E148" s="375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9"/>
      <c r="Q148" s="379"/>
      <c r="R148" s="379"/>
      <c r="S148" s="375"/>
      <c r="T148" s="34"/>
      <c r="U148" s="34"/>
      <c r="V148" s="35" t="s">
        <v>67</v>
      </c>
      <c r="W148" s="370">
        <v>30</v>
      </c>
      <c r="X148" s="371">
        <f t="shared" ref="X148:X156" si="28">IFERROR(IF(W148="",0,CEILING((W148/$H148),1)*$H148),"")</f>
        <v>33.6</v>
      </c>
      <c r="Y148" s="36">
        <f>IFERROR(IF(X148=0,"",ROUNDUP(X148/H148,0)*0.00753),"")</f>
        <v>6.0240000000000002E-2</v>
      </c>
      <c r="Z148" s="56"/>
      <c r="AA148" s="57"/>
      <c r="AE148" s="64"/>
      <c r="BB148" s="141" t="s">
        <v>1</v>
      </c>
      <c r="BL148" s="64">
        <f t="shared" ref="BL148:BL156" si="29">IFERROR(W148*I148/H148,"0")</f>
        <v>31.857142857142858</v>
      </c>
      <c r="BM148" s="64">
        <f t="shared" ref="BM148:BM156" si="30">IFERROR(X148*I148/H148,"0")</f>
        <v>35.68</v>
      </c>
      <c r="BN148" s="64">
        <f t="shared" ref="BN148:BN156" si="31">IFERROR(1/J148*(W148/H148),"0")</f>
        <v>4.5787545787545784E-2</v>
      </c>
      <c r="BO148" s="64">
        <f t="shared" ref="BO148:BO156" si="32">IFERROR(1/J148*(X148/H148),"0")</f>
        <v>5.128205128205128E-2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4">
        <v>4680115881761</v>
      </c>
      <c r="E149" s="375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9"/>
      <c r="Q149" s="379"/>
      <c r="R149" s="379"/>
      <c r="S149" s="375"/>
      <c r="T149" s="34"/>
      <c r="U149" s="34"/>
      <c r="V149" s="35" t="s">
        <v>67</v>
      </c>
      <c r="W149" s="370">
        <v>50</v>
      </c>
      <c r="X149" s="371">
        <f t="shared" si="28"/>
        <v>50.400000000000006</v>
      </c>
      <c r="Y149" s="36">
        <f>IFERROR(IF(X149=0,"",ROUNDUP(X149/H149,0)*0.00753),"")</f>
        <v>9.0359999999999996E-2</v>
      </c>
      <c r="Z149" s="56"/>
      <c r="AA149" s="57"/>
      <c r="AE149" s="64"/>
      <c r="BB149" s="142" t="s">
        <v>1</v>
      </c>
      <c r="BL149" s="64">
        <f t="shared" si="29"/>
        <v>53.095238095238095</v>
      </c>
      <c r="BM149" s="64">
        <f t="shared" si="30"/>
        <v>53.52</v>
      </c>
      <c r="BN149" s="64">
        <f t="shared" si="31"/>
        <v>7.6312576312576319E-2</v>
      </c>
      <c r="BO149" s="64">
        <f t="shared" si="32"/>
        <v>7.6923076923076927E-2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4">
        <v>4680115881563</v>
      </c>
      <c r="E150" s="375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9"/>
      <c r="Q150" s="379"/>
      <c r="R150" s="379"/>
      <c r="S150" s="375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4">
        <v>4680115880986</v>
      </c>
      <c r="E151" s="375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9"/>
      <c r="Q151" s="379"/>
      <c r="R151" s="379"/>
      <c r="S151" s="375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4">
        <v>4680115880207</v>
      </c>
      <c r="E152" s="375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6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9"/>
      <c r="Q152" s="379"/>
      <c r="R152" s="379"/>
      <c r="S152" s="375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4">
        <v>4680115881785</v>
      </c>
      <c r="E153" s="375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9"/>
      <c r="Q153" s="379"/>
      <c r="R153" s="379"/>
      <c r="S153" s="375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4">
        <v>4680115881679</v>
      </c>
      <c r="E154" s="375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5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9"/>
      <c r="Q154" s="379"/>
      <c r="R154" s="379"/>
      <c r="S154" s="375"/>
      <c r="T154" s="34"/>
      <c r="U154" s="34"/>
      <c r="V154" s="35" t="s">
        <v>67</v>
      </c>
      <c r="W154" s="370">
        <v>33.599999999999987</v>
      </c>
      <c r="X154" s="371">
        <f t="shared" si="28"/>
        <v>33.6</v>
      </c>
      <c r="Y154" s="36">
        <f>IFERROR(IF(X154=0,"",ROUNDUP(X154/H154,0)*0.00502),"")</f>
        <v>8.0320000000000003E-2</v>
      </c>
      <c r="Z154" s="56"/>
      <c r="AA154" s="57"/>
      <c r="AE154" s="64"/>
      <c r="BB154" s="147" t="s">
        <v>1</v>
      </c>
      <c r="BL154" s="64">
        <f t="shared" si="29"/>
        <v>35.199999999999989</v>
      </c>
      <c r="BM154" s="64">
        <f t="shared" si="30"/>
        <v>35.200000000000003</v>
      </c>
      <c r="BN154" s="64">
        <f t="shared" si="31"/>
        <v>6.8376068376068355E-2</v>
      </c>
      <c r="BO154" s="64">
        <f t="shared" si="32"/>
        <v>6.8376068376068383E-2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4">
        <v>4680115880191</v>
      </c>
      <c r="E155" s="375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9"/>
      <c r="Q155" s="379"/>
      <c r="R155" s="379"/>
      <c r="S155" s="375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4">
        <v>4680115883963</v>
      </c>
      <c r="E156" s="375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9"/>
      <c r="Q156" s="379"/>
      <c r="R156" s="379"/>
      <c r="S156" s="375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2"/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83"/>
      <c r="O157" s="410" t="s">
        <v>72</v>
      </c>
      <c r="P157" s="411"/>
      <c r="Q157" s="411"/>
      <c r="R157" s="411"/>
      <c r="S157" s="411"/>
      <c r="T157" s="411"/>
      <c r="U157" s="412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35.047619047619037</v>
      </c>
      <c r="X157" s="372">
        <f>IFERROR(X148/H148,"0")+IFERROR(X149/H149,"0")+IFERROR(X150/H150,"0")+IFERROR(X151/H151,"0")+IFERROR(X152/H152,"0")+IFERROR(X153/H153,"0")+IFERROR(X154/H154,"0")+IFERROR(X155/H155,"0")+IFERROR(X156/H156,"0")</f>
        <v>36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0.23092000000000001</v>
      </c>
      <c r="Z157" s="373"/>
      <c r="AA157" s="373"/>
    </row>
    <row r="158" spans="1:67" x14ac:dyDescent="0.2">
      <c r="A158" s="377"/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77"/>
      <c r="N158" s="383"/>
      <c r="O158" s="410" t="s">
        <v>72</v>
      </c>
      <c r="P158" s="411"/>
      <c r="Q158" s="411"/>
      <c r="R158" s="411"/>
      <c r="S158" s="411"/>
      <c r="T158" s="411"/>
      <c r="U158" s="412"/>
      <c r="V158" s="37" t="s">
        <v>67</v>
      </c>
      <c r="W158" s="372">
        <f>IFERROR(SUM(W148:W156),"0")</f>
        <v>113.6</v>
      </c>
      <c r="X158" s="372">
        <f>IFERROR(SUM(X148:X156),"0")</f>
        <v>117.6</v>
      </c>
      <c r="Y158" s="37"/>
      <c r="Z158" s="373"/>
      <c r="AA158" s="373"/>
    </row>
    <row r="159" spans="1:67" ht="16.5" hidden="1" customHeight="1" x14ac:dyDescent="0.25">
      <c r="A159" s="376" t="s">
        <v>255</v>
      </c>
      <c r="B159" s="377"/>
      <c r="C159" s="377"/>
      <c r="D159" s="377"/>
      <c r="E159" s="377"/>
      <c r="F159" s="377"/>
      <c r="G159" s="377"/>
      <c r="H159" s="377"/>
      <c r="I159" s="377"/>
      <c r="J159" s="377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77"/>
      <c r="Z159" s="364"/>
      <c r="AA159" s="364"/>
    </row>
    <row r="160" spans="1:67" ht="14.25" hidden="1" customHeight="1" x14ac:dyDescent="0.25">
      <c r="A160" s="384" t="s">
        <v>110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77"/>
      <c r="Z160" s="363"/>
      <c r="AA160" s="363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4">
        <v>4680115881402</v>
      </c>
      <c r="E161" s="375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9"/>
      <c r="Q161" s="379"/>
      <c r="R161" s="379"/>
      <c r="S161" s="375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4">
        <v>4680115881396</v>
      </c>
      <c r="E162" s="375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9"/>
      <c r="Q162" s="379"/>
      <c r="R162" s="379"/>
      <c r="S162" s="375"/>
      <c r="T162" s="34"/>
      <c r="U162" s="34"/>
      <c r="V162" s="35" t="s">
        <v>67</v>
      </c>
      <c r="W162" s="370">
        <v>28.8</v>
      </c>
      <c r="X162" s="371">
        <f>IFERROR(IF(W162="",0,CEILING((W162/$H162),1)*$H162),"")</f>
        <v>29.700000000000003</v>
      </c>
      <c r="Y162" s="36">
        <f>IFERROR(IF(X162=0,"",ROUNDUP(X162/H162,0)*0.00753),"")</f>
        <v>8.2830000000000001E-2</v>
      </c>
      <c r="Z162" s="56"/>
      <c r="AA162" s="57"/>
      <c r="AE162" s="64"/>
      <c r="BB162" s="151" t="s">
        <v>1</v>
      </c>
      <c r="BL162" s="64">
        <f>IFERROR(W162*I162/H162,"0")</f>
        <v>30.93333333333333</v>
      </c>
      <c r="BM162" s="64">
        <f>IFERROR(X162*I162/H162,"0")</f>
        <v>31.900000000000002</v>
      </c>
      <c r="BN162" s="64">
        <f>IFERROR(1/J162*(W162/H162),"0")</f>
        <v>6.8376068376068369E-2</v>
      </c>
      <c r="BO162" s="64">
        <f>IFERROR(1/J162*(X162/H162),"0")</f>
        <v>7.0512820512820512E-2</v>
      </c>
    </row>
    <row r="163" spans="1:67" x14ac:dyDescent="0.2">
      <c r="A163" s="382"/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77"/>
      <c r="N163" s="383"/>
      <c r="O163" s="410" t="s">
        <v>72</v>
      </c>
      <c r="P163" s="411"/>
      <c r="Q163" s="411"/>
      <c r="R163" s="411"/>
      <c r="S163" s="411"/>
      <c r="T163" s="411"/>
      <c r="U163" s="412"/>
      <c r="V163" s="37" t="s">
        <v>73</v>
      </c>
      <c r="W163" s="372">
        <f>IFERROR(W161/H161,"0")+IFERROR(W162/H162,"0")</f>
        <v>10.666666666666666</v>
      </c>
      <c r="X163" s="372">
        <f>IFERROR(X161/H161,"0")+IFERROR(X162/H162,"0")</f>
        <v>11</v>
      </c>
      <c r="Y163" s="372">
        <f>IFERROR(IF(Y161="",0,Y161),"0")+IFERROR(IF(Y162="",0,Y162),"0")</f>
        <v>8.2830000000000001E-2</v>
      </c>
      <c r="Z163" s="373"/>
      <c r="AA163" s="373"/>
    </row>
    <row r="164" spans="1:67" x14ac:dyDescent="0.2">
      <c r="A164" s="377"/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77"/>
      <c r="N164" s="383"/>
      <c r="O164" s="410" t="s">
        <v>72</v>
      </c>
      <c r="P164" s="411"/>
      <c r="Q164" s="411"/>
      <c r="R164" s="411"/>
      <c r="S164" s="411"/>
      <c r="T164" s="411"/>
      <c r="U164" s="412"/>
      <c r="V164" s="37" t="s">
        <v>67</v>
      </c>
      <c r="W164" s="372">
        <f>IFERROR(SUM(W161:W162),"0")</f>
        <v>28.8</v>
      </c>
      <c r="X164" s="372">
        <f>IFERROR(SUM(X161:X162),"0")</f>
        <v>29.700000000000003</v>
      </c>
      <c r="Y164" s="37"/>
      <c r="Z164" s="373"/>
      <c r="AA164" s="373"/>
    </row>
    <row r="165" spans="1:67" ht="14.25" hidden="1" customHeight="1" x14ac:dyDescent="0.25">
      <c r="A165" s="384" t="s">
        <v>102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377"/>
      <c r="Z165" s="363"/>
      <c r="AA165" s="363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4">
        <v>4680115882935</v>
      </c>
      <c r="E166" s="375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9"/>
      <c r="Q166" s="379"/>
      <c r="R166" s="379"/>
      <c r="S166" s="375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4">
        <v>4680115880764</v>
      </c>
      <c r="E167" s="375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9"/>
      <c r="Q167" s="379"/>
      <c r="R167" s="379"/>
      <c r="S167" s="375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82"/>
      <c r="B168" s="377"/>
      <c r="C168" s="377"/>
      <c r="D168" s="377"/>
      <c r="E168" s="377"/>
      <c r="F168" s="377"/>
      <c r="G168" s="377"/>
      <c r="H168" s="377"/>
      <c r="I168" s="377"/>
      <c r="J168" s="377"/>
      <c r="K168" s="377"/>
      <c r="L168" s="377"/>
      <c r="M168" s="377"/>
      <c r="N168" s="383"/>
      <c r="O168" s="410" t="s">
        <v>72</v>
      </c>
      <c r="P168" s="411"/>
      <c r="Q168" s="411"/>
      <c r="R168" s="411"/>
      <c r="S168" s="411"/>
      <c r="T168" s="411"/>
      <c r="U168" s="412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77"/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83"/>
      <c r="O169" s="410" t="s">
        <v>72</v>
      </c>
      <c r="P169" s="411"/>
      <c r="Q169" s="411"/>
      <c r="R169" s="411"/>
      <c r="S169" s="411"/>
      <c r="T169" s="411"/>
      <c r="U169" s="412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4" t="s">
        <v>61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377"/>
      <c r="Z170" s="363"/>
      <c r="AA170" s="363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4">
        <v>4680115882683</v>
      </c>
      <c r="E171" s="375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9"/>
      <c r="Q171" s="379"/>
      <c r="R171" s="379"/>
      <c r="S171" s="375"/>
      <c r="T171" s="34"/>
      <c r="U171" s="34"/>
      <c r="V171" s="35" t="s">
        <v>67</v>
      </c>
      <c r="W171" s="370">
        <v>300</v>
      </c>
      <c r="X171" s="371">
        <f>IFERROR(IF(W171="",0,CEILING((W171/$H171),1)*$H171),"")</f>
        <v>302.40000000000003</v>
      </c>
      <c r="Y171" s="36">
        <f>IFERROR(IF(X171=0,"",ROUNDUP(X171/H171,0)*0.00937),"")</f>
        <v>0.52471999999999996</v>
      </c>
      <c r="Z171" s="56"/>
      <c r="AA171" s="57"/>
      <c r="AE171" s="64"/>
      <c r="BB171" s="154" t="s">
        <v>1</v>
      </c>
      <c r="BL171" s="64">
        <f>IFERROR(W171*I171/H171,"0")</f>
        <v>311.66666666666663</v>
      </c>
      <c r="BM171" s="64">
        <f>IFERROR(X171*I171/H171,"0")</f>
        <v>314.16000000000003</v>
      </c>
      <c r="BN171" s="64">
        <f>IFERROR(1/J171*(W171/H171),"0")</f>
        <v>0.46296296296296291</v>
      </c>
      <c r="BO171" s="64">
        <f>IFERROR(1/J171*(X171/H171),"0")</f>
        <v>0.46666666666666667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4">
        <v>4680115882690</v>
      </c>
      <c r="E172" s="375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9"/>
      <c r="Q172" s="379"/>
      <c r="R172" s="379"/>
      <c r="S172" s="375"/>
      <c r="T172" s="34"/>
      <c r="U172" s="34"/>
      <c r="V172" s="35" t="s">
        <v>67</v>
      </c>
      <c r="W172" s="370">
        <v>120</v>
      </c>
      <c r="X172" s="371">
        <f>IFERROR(IF(W172="",0,CEILING((W172/$H172),1)*$H172),"")</f>
        <v>124.2</v>
      </c>
      <c r="Y172" s="36">
        <f>IFERROR(IF(X172=0,"",ROUNDUP(X172/H172,0)*0.00937),"")</f>
        <v>0.21551000000000001</v>
      </c>
      <c r="Z172" s="56"/>
      <c r="AA172" s="57"/>
      <c r="AE172" s="64"/>
      <c r="BB172" s="155" t="s">
        <v>1</v>
      </c>
      <c r="BL172" s="64">
        <f>IFERROR(W172*I172/H172,"0")</f>
        <v>124.66666666666667</v>
      </c>
      <c r="BM172" s="64">
        <f>IFERROR(X172*I172/H172,"0")</f>
        <v>129.03</v>
      </c>
      <c r="BN172" s="64">
        <f>IFERROR(1/J172*(W172/H172),"0")</f>
        <v>0.18518518518518517</v>
      </c>
      <c r="BO172" s="64">
        <f>IFERROR(1/J172*(X172/H172),"0")</f>
        <v>0.19166666666666665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4">
        <v>4680115882669</v>
      </c>
      <c r="E173" s="375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9"/>
      <c r="Q173" s="379"/>
      <c r="R173" s="379"/>
      <c r="S173" s="375"/>
      <c r="T173" s="34"/>
      <c r="U173" s="34"/>
      <c r="V173" s="35" t="s">
        <v>67</v>
      </c>
      <c r="W173" s="370">
        <v>80</v>
      </c>
      <c r="X173" s="371">
        <f>IFERROR(IF(W173="",0,CEILING((W173/$H173),1)*$H173),"")</f>
        <v>81</v>
      </c>
      <c r="Y173" s="36">
        <f>IFERROR(IF(X173=0,"",ROUNDUP(X173/H173,0)*0.00937),"")</f>
        <v>0.14055000000000001</v>
      </c>
      <c r="Z173" s="56"/>
      <c r="AA173" s="57"/>
      <c r="AE173" s="64"/>
      <c r="BB173" s="156" t="s">
        <v>1</v>
      </c>
      <c r="BL173" s="64">
        <f>IFERROR(W173*I173/H173,"0")</f>
        <v>83.111111111111114</v>
      </c>
      <c r="BM173" s="64">
        <f>IFERROR(X173*I173/H173,"0")</f>
        <v>84.15</v>
      </c>
      <c r="BN173" s="64">
        <f>IFERROR(1/J173*(W173/H173),"0")</f>
        <v>0.12345679012345677</v>
      </c>
      <c r="BO173" s="64">
        <f>IFERROR(1/J173*(X173/H173),"0")</f>
        <v>0.12499999999999999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4">
        <v>4680115882676</v>
      </c>
      <c r="E174" s="375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9"/>
      <c r="Q174" s="379"/>
      <c r="R174" s="379"/>
      <c r="S174" s="375"/>
      <c r="T174" s="34"/>
      <c r="U174" s="34"/>
      <c r="V174" s="35" t="s">
        <v>67</v>
      </c>
      <c r="W174" s="370">
        <v>120</v>
      </c>
      <c r="X174" s="371">
        <f>IFERROR(IF(W174="",0,CEILING((W174/$H174),1)*$H174),"")</f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57" t="s">
        <v>1</v>
      </c>
      <c r="BL174" s="64">
        <f>IFERROR(W174*I174/H174,"0")</f>
        <v>124.66666666666667</v>
      </c>
      <c r="BM174" s="64">
        <f>IFERROR(X174*I174/H174,"0")</f>
        <v>129.03</v>
      </c>
      <c r="BN174" s="64">
        <f>IFERROR(1/J174*(W174/H174),"0")</f>
        <v>0.18518518518518517</v>
      </c>
      <c r="BO174" s="64">
        <f>IFERROR(1/J174*(X174/H174),"0")</f>
        <v>0.19166666666666665</v>
      </c>
    </row>
    <row r="175" spans="1:67" x14ac:dyDescent="0.2">
      <c r="A175" s="382"/>
      <c r="B175" s="377"/>
      <c r="C175" s="377"/>
      <c r="D175" s="377"/>
      <c r="E175" s="377"/>
      <c r="F175" s="377"/>
      <c r="G175" s="377"/>
      <c r="H175" s="377"/>
      <c r="I175" s="377"/>
      <c r="J175" s="377"/>
      <c r="K175" s="377"/>
      <c r="L175" s="377"/>
      <c r="M175" s="377"/>
      <c r="N175" s="383"/>
      <c r="O175" s="410" t="s">
        <v>72</v>
      </c>
      <c r="P175" s="411"/>
      <c r="Q175" s="411"/>
      <c r="R175" s="411"/>
      <c r="S175" s="411"/>
      <c r="T175" s="411"/>
      <c r="U175" s="412"/>
      <c r="V175" s="37" t="s">
        <v>73</v>
      </c>
      <c r="W175" s="372">
        <f>IFERROR(W171/H171,"0")+IFERROR(W172/H172,"0")+IFERROR(W173/H173,"0")+IFERROR(W174/H174,"0")</f>
        <v>114.81481481481481</v>
      </c>
      <c r="X175" s="372">
        <f>IFERROR(X171/H171,"0")+IFERROR(X172/H172,"0")+IFERROR(X173/H173,"0")+IFERROR(X174/H174,"0")</f>
        <v>117</v>
      </c>
      <c r="Y175" s="372">
        <f>IFERROR(IF(Y171="",0,Y171),"0")+IFERROR(IF(Y172="",0,Y172),"0")+IFERROR(IF(Y173="",0,Y173),"0")+IFERROR(IF(Y174="",0,Y174),"0")</f>
        <v>1.09629</v>
      </c>
      <c r="Z175" s="373"/>
      <c r="AA175" s="373"/>
    </row>
    <row r="176" spans="1:67" x14ac:dyDescent="0.2">
      <c r="A176" s="377"/>
      <c r="B176" s="377"/>
      <c r="C176" s="377"/>
      <c r="D176" s="377"/>
      <c r="E176" s="377"/>
      <c r="F176" s="377"/>
      <c r="G176" s="377"/>
      <c r="H176" s="377"/>
      <c r="I176" s="377"/>
      <c r="J176" s="377"/>
      <c r="K176" s="377"/>
      <c r="L176" s="377"/>
      <c r="M176" s="377"/>
      <c r="N176" s="383"/>
      <c r="O176" s="410" t="s">
        <v>72</v>
      </c>
      <c r="P176" s="411"/>
      <c r="Q176" s="411"/>
      <c r="R176" s="411"/>
      <c r="S176" s="411"/>
      <c r="T176" s="411"/>
      <c r="U176" s="412"/>
      <c r="V176" s="37" t="s">
        <v>67</v>
      </c>
      <c r="W176" s="372">
        <f>IFERROR(SUM(W171:W174),"0")</f>
        <v>620</v>
      </c>
      <c r="X176" s="372">
        <f>IFERROR(SUM(X171:X174),"0")</f>
        <v>631.80000000000007</v>
      </c>
      <c r="Y176" s="37"/>
      <c r="Z176" s="373"/>
      <c r="AA176" s="373"/>
    </row>
    <row r="177" spans="1:67" ht="14.25" hidden="1" customHeight="1" x14ac:dyDescent="0.25">
      <c r="A177" s="384" t="s">
        <v>74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377"/>
      <c r="Z177" s="363"/>
      <c r="AA177" s="363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4">
        <v>4680115881556</v>
      </c>
      <c r="E178" s="375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9"/>
      <c r="Q178" s="379"/>
      <c r="R178" s="379"/>
      <c r="S178" s="375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4">
        <v>4680115881594</v>
      </c>
      <c r="E179" s="375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9"/>
      <c r="Q179" s="379"/>
      <c r="R179" s="379"/>
      <c r="S179" s="375"/>
      <c r="T179" s="34"/>
      <c r="U179" s="34"/>
      <c r="V179" s="35" t="s">
        <v>67</v>
      </c>
      <c r="W179" s="370">
        <v>100</v>
      </c>
      <c r="X179" s="371">
        <f t="shared" si="33"/>
        <v>105.3</v>
      </c>
      <c r="Y179" s="36">
        <f>IFERROR(IF(X179=0,"",ROUNDUP(X179/H179,0)*0.02175),"")</f>
        <v>0.28275</v>
      </c>
      <c r="Z179" s="56"/>
      <c r="AA179" s="57"/>
      <c r="AE179" s="64"/>
      <c r="BB179" s="159" t="s">
        <v>1</v>
      </c>
      <c r="BL179" s="64">
        <f t="shared" si="34"/>
        <v>106.96296296296296</v>
      </c>
      <c r="BM179" s="64">
        <f t="shared" si="35"/>
        <v>112.63199999999999</v>
      </c>
      <c r="BN179" s="64">
        <f t="shared" si="36"/>
        <v>0.22045855379188711</v>
      </c>
      <c r="BO179" s="64">
        <f t="shared" si="37"/>
        <v>0.23214285714285712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4">
        <v>4680115881587</v>
      </c>
      <c r="E180" s="375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9"/>
      <c r="Q180" s="379"/>
      <c r="R180" s="379"/>
      <c r="S180" s="375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4">
        <v>4680115880962</v>
      </c>
      <c r="E181" s="375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9"/>
      <c r="Q181" s="379"/>
      <c r="R181" s="379"/>
      <c r="S181" s="375"/>
      <c r="T181" s="34"/>
      <c r="U181" s="34"/>
      <c r="V181" s="35" t="s">
        <v>67</v>
      </c>
      <c r="W181" s="370">
        <v>30</v>
      </c>
      <c r="X181" s="371">
        <f t="shared" si="33"/>
        <v>31.2</v>
      </c>
      <c r="Y181" s="36">
        <f>IFERROR(IF(X181=0,"",ROUNDUP(X181/H181,0)*0.02175),"")</f>
        <v>8.6999999999999994E-2</v>
      </c>
      <c r="Z181" s="56"/>
      <c r="AA181" s="57"/>
      <c r="AE181" s="64"/>
      <c r="BB181" s="161" t="s">
        <v>1</v>
      </c>
      <c r="BL181" s="64">
        <f t="shared" si="34"/>
        <v>32.169230769230772</v>
      </c>
      <c r="BM181" s="64">
        <f t="shared" si="35"/>
        <v>33.456000000000003</v>
      </c>
      <c r="BN181" s="64">
        <f t="shared" si="36"/>
        <v>6.8681318681318673E-2</v>
      </c>
      <c r="BO181" s="64">
        <f t="shared" si="37"/>
        <v>7.1428571428571425E-2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4">
        <v>4680115881617</v>
      </c>
      <c r="E182" s="375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9"/>
      <c r="Q182" s="379"/>
      <c r="R182" s="379"/>
      <c r="S182" s="375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4">
        <v>4680115880573</v>
      </c>
      <c r="E183" s="375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9"/>
      <c r="Q183" s="379"/>
      <c r="R183" s="379"/>
      <c r="S183" s="375"/>
      <c r="T183" s="34"/>
      <c r="U183" s="34"/>
      <c r="V183" s="35" t="s">
        <v>67</v>
      </c>
      <c r="W183" s="370">
        <v>180</v>
      </c>
      <c r="X183" s="371">
        <f t="shared" si="33"/>
        <v>182.7</v>
      </c>
      <c r="Y183" s="36">
        <f>IFERROR(IF(X183=0,"",ROUNDUP(X183/H183,0)*0.02175),"")</f>
        <v>0.45674999999999999</v>
      </c>
      <c r="Z183" s="56"/>
      <c r="AA183" s="57"/>
      <c r="AE183" s="64"/>
      <c r="BB183" s="163" t="s">
        <v>1</v>
      </c>
      <c r="BL183" s="64">
        <f t="shared" si="34"/>
        <v>191.66896551724139</v>
      </c>
      <c r="BM183" s="64">
        <f t="shared" si="35"/>
        <v>194.54399999999998</v>
      </c>
      <c r="BN183" s="64">
        <f t="shared" si="36"/>
        <v>0.36945812807881773</v>
      </c>
      <c r="BO183" s="64">
        <f t="shared" si="37"/>
        <v>0.375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4">
        <v>4680115881228</v>
      </c>
      <c r="E184" s="375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2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9"/>
      <c r="Q184" s="379"/>
      <c r="R184" s="379"/>
      <c r="S184" s="375"/>
      <c r="T184" s="34"/>
      <c r="U184" s="34"/>
      <c r="V184" s="35" t="s">
        <v>67</v>
      </c>
      <c r="W184" s="370">
        <v>96</v>
      </c>
      <c r="X184" s="371">
        <f t="shared" si="33"/>
        <v>96</v>
      </c>
      <c r="Y184" s="36">
        <f>IFERROR(IF(X184=0,"",ROUNDUP(X184/H184,0)*0.00753),"")</f>
        <v>0.30120000000000002</v>
      </c>
      <c r="Z184" s="56"/>
      <c r="AA184" s="57"/>
      <c r="AE184" s="64"/>
      <c r="BB184" s="164" t="s">
        <v>1</v>
      </c>
      <c r="BL184" s="64">
        <f t="shared" si="34"/>
        <v>106.88000000000001</v>
      </c>
      <c r="BM184" s="64">
        <f t="shared" si="35"/>
        <v>106.88000000000001</v>
      </c>
      <c r="BN184" s="64">
        <f t="shared" si="36"/>
        <v>0.25641025641025639</v>
      </c>
      <c r="BO184" s="64">
        <f t="shared" si="37"/>
        <v>0.25641025641025639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4">
        <v>4680115881037</v>
      </c>
      <c r="E185" s="375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0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9"/>
      <c r="Q185" s="379"/>
      <c r="R185" s="379"/>
      <c r="S185" s="375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4">
        <v>4680115881211</v>
      </c>
      <c r="E186" s="375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9"/>
      <c r="Q186" s="379"/>
      <c r="R186" s="379"/>
      <c r="S186" s="375"/>
      <c r="T186" s="34"/>
      <c r="U186" s="34"/>
      <c r="V186" s="35" t="s">
        <v>67</v>
      </c>
      <c r="W186" s="370">
        <v>24</v>
      </c>
      <c r="X186" s="371">
        <f t="shared" si="33"/>
        <v>24</v>
      </c>
      <c r="Y186" s="36">
        <f>IFERROR(IF(X186=0,"",ROUNDUP(X186/H186,0)*0.00753),"")</f>
        <v>7.5300000000000006E-2</v>
      </c>
      <c r="Z186" s="56"/>
      <c r="AA186" s="57"/>
      <c r="AE186" s="64"/>
      <c r="BB186" s="166" t="s">
        <v>1</v>
      </c>
      <c r="BL186" s="64">
        <f t="shared" si="34"/>
        <v>26.000000000000004</v>
      </c>
      <c r="BM186" s="64">
        <f t="shared" si="35"/>
        <v>26.000000000000004</v>
      </c>
      <c r="BN186" s="64">
        <f t="shared" si="36"/>
        <v>6.4102564102564097E-2</v>
      </c>
      <c r="BO186" s="64">
        <f t="shared" si="37"/>
        <v>6.4102564102564097E-2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4">
        <v>4680115881020</v>
      </c>
      <c r="E187" s="375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9"/>
      <c r="Q187" s="379"/>
      <c r="R187" s="379"/>
      <c r="S187" s="375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4">
        <v>4680115882195</v>
      </c>
      <c r="E188" s="375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9"/>
      <c r="Q188" s="379"/>
      <c r="R188" s="379"/>
      <c r="S188" s="375"/>
      <c r="T188" s="34"/>
      <c r="U188" s="34"/>
      <c r="V188" s="35" t="s">
        <v>67</v>
      </c>
      <c r="W188" s="370">
        <v>240</v>
      </c>
      <c r="X188" s="371">
        <f t="shared" si="33"/>
        <v>240</v>
      </c>
      <c r="Y188" s="36">
        <f t="shared" ref="Y188:Y194" si="38">IFERROR(IF(X188=0,"",ROUNDUP(X188/H188,0)*0.00753),"")</f>
        <v>0.753</v>
      </c>
      <c r="Z188" s="56"/>
      <c r="AA188" s="57"/>
      <c r="AE188" s="64"/>
      <c r="BB188" s="168" t="s">
        <v>1</v>
      </c>
      <c r="BL188" s="64">
        <f t="shared" si="34"/>
        <v>269</v>
      </c>
      <c r="BM188" s="64">
        <f t="shared" si="35"/>
        <v>269</v>
      </c>
      <c r="BN188" s="64">
        <f t="shared" si="36"/>
        <v>0.64102564102564097</v>
      </c>
      <c r="BO188" s="64">
        <f t="shared" si="37"/>
        <v>0.64102564102564097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4">
        <v>4680115882607</v>
      </c>
      <c r="E189" s="375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9"/>
      <c r="Q189" s="379"/>
      <c r="R189" s="379"/>
      <c r="S189" s="375"/>
      <c r="T189" s="34"/>
      <c r="U189" s="34"/>
      <c r="V189" s="35" t="s">
        <v>67</v>
      </c>
      <c r="W189" s="370">
        <v>117</v>
      </c>
      <c r="X189" s="371">
        <f t="shared" si="33"/>
        <v>117</v>
      </c>
      <c r="Y189" s="36">
        <f t="shared" si="38"/>
        <v>0.48945</v>
      </c>
      <c r="Z189" s="56"/>
      <c r="AA189" s="57"/>
      <c r="AE189" s="64"/>
      <c r="BB189" s="169" t="s">
        <v>1</v>
      </c>
      <c r="BL189" s="64">
        <f t="shared" si="34"/>
        <v>134.68</v>
      </c>
      <c r="BM189" s="64">
        <f t="shared" si="35"/>
        <v>134.68</v>
      </c>
      <c r="BN189" s="64">
        <f t="shared" si="36"/>
        <v>0.41666666666666663</v>
      </c>
      <c r="BO189" s="64">
        <f t="shared" si="37"/>
        <v>0.41666666666666663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4">
        <v>4680115880092</v>
      </c>
      <c r="E190" s="375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9"/>
      <c r="Q190" s="379"/>
      <c r="R190" s="379"/>
      <c r="S190" s="375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4">
        <v>4680115880221</v>
      </c>
      <c r="E191" s="375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9"/>
      <c r="Q191" s="379"/>
      <c r="R191" s="379"/>
      <c r="S191" s="375"/>
      <c r="T191" s="34"/>
      <c r="U191" s="34"/>
      <c r="V191" s="35" t="s">
        <v>67</v>
      </c>
      <c r="W191" s="370">
        <v>216</v>
      </c>
      <c r="X191" s="371">
        <f t="shared" si="33"/>
        <v>216</v>
      </c>
      <c r="Y191" s="36">
        <f t="shared" si="38"/>
        <v>0.67769999999999997</v>
      </c>
      <c r="Z191" s="56"/>
      <c r="AA191" s="57"/>
      <c r="AE191" s="64"/>
      <c r="BB191" s="171" t="s">
        <v>1</v>
      </c>
      <c r="BL191" s="64">
        <f t="shared" si="34"/>
        <v>240.48000000000002</v>
      </c>
      <c r="BM191" s="64">
        <f t="shared" si="35"/>
        <v>240.48000000000002</v>
      </c>
      <c r="BN191" s="64">
        <f t="shared" si="36"/>
        <v>0.57692307692307687</v>
      </c>
      <c r="BO191" s="64">
        <f t="shared" si="37"/>
        <v>0.57692307692307687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4">
        <v>4680115882942</v>
      </c>
      <c r="E192" s="375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9"/>
      <c r="Q192" s="379"/>
      <c r="R192" s="379"/>
      <c r="S192" s="375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4">
        <v>4680115880504</v>
      </c>
      <c r="E193" s="375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9"/>
      <c r="Q193" s="379"/>
      <c r="R193" s="379"/>
      <c r="S193" s="375"/>
      <c r="T193" s="34"/>
      <c r="U193" s="34"/>
      <c r="V193" s="35" t="s">
        <v>67</v>
      </c>
      <c r="W193" s="370">
        <v>144</v>
      </c>
      <c r="X193" s="371">
        <f t="shared" si="33"/>
        <v>144</v>
      </c>
      <c r="Y193" s="36">
        <f t="shared" si="38"/>
        <v>0.45180000000000003</v>
      </c>
      <c r="Z193" s="56"/>
      <c r="AA193" s="57"/>
      <c r="AE193" s="64"/>
      <c r="BB193" s="173" t="s">
        <v>1</v>
      </c>
      <c r="BL193" s="64">
        <f t="shared" si="34"/>
        <v>160.32000000000002</v>
      </c>
      <c r="BM193" s="64">
        <f t="shared" si="35"/>
        <v>160.32000000000002</v>
      </c>
      <c r="BN193" s="64">
        <f t="shared" si="36"/>
        <v>0.38461538461538458</v>
      </c>
      <c r="BO193" s="64">
        <f t="shared" si="37"/>
        <v>0.38461538461538458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4">
        <v>4680115882164</v>
      </c>
      <c r="E194" s="375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3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9"/>
      <c r="Q194" s="379"/>
      <c r="R194" s="379"/>
      <c r="S194" s="375"/>
      <c r="T194" s="34"/>
      <c r="U194" s="34"/>
      <c r="V194" s="35" t="s">
        <v>67</v>
      </c>
      <c r="W194" s="370">
        <v>240</v>
      </c>
      <c r="X194" s="371">
        <f t="shared" si="33"/>
        <v>240</v>
      </c>
      <c r="Y194" s="36">
        <f t="shared" si="38"/>
        <v>0.753</v>
      </c>
      <c r="Z194" s="56"/>
      <c r="AA194" s="57"/>
      <c r="AE194" s="64"/>
      <c r="BB194" s="174" t="s">
        <v>1</v>
      </c>
      <c r="BL194" s="64">
        <f t="shared" si="34"/>
        <v>267.8</v>
      </c>
      <c r="BM194" s="64">
        <f t="shared" si="35"/>
        <v>267.8</v>
      </c>
      <c r="BN194" s="64">
        <f t="shared" si="36"/>
        <v>0.64102564102564097</v>
      </c>
      <c r="BO194" s="64">
        <f t="shared" si="37"/>
        <v>0.64102564102564097</v>
      </c>
    </row>
    <row r="195" spans="1:67" x14ac:dyDescent="0.2">
      <c r="A195" s="382"/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77"/>
      <c r="N195" s="383"/>
      <c r="O195" s="410" t="s">
        <v>72</v>
      </c>
      <c r="P195" s="411"/>
      <c r="Q195" s="411"/>
      <c r="R195" s="411"/>
      <c r="S195" s="411"/>
      <c r="T195" s="411"/>
      <c r="U195" s="412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501.88148803091332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503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4.3279499999999995</v>
      </c>
      <c r="Z195" s="373"/>
      <c r="AA195" s="373"/>
    </row>
    <row r="196" spans="1:67" x14ac:dyDescent="0.2">
      <c r="A196" s="377"/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77"/>
      <c r="N196" s="383"/>
      <c r="O196" s="410" t="s">
        <v>72</v>
      </c>
      <c r="P196" s="411"/>
      <c r="Q196" s="411"/>
      <c r="R196" s="411"/>
      <c r="S196" s="411"/>
      <c r="T196" s="411"/>
      <c r="U196" s="412"/>
      <c r="V196" s="37" t="s">
        <v>67</v>
      </c>
      <c r="W196" s="372">
        <f>IFERROR(SUM(W178:W194),"0")</f>
        <v>1387</v>
      </c>
      <c r="X196" s="372">
        <f>IFERROR(SUM(X178:X194),"0")</f>
        <v>1396.2</v>
      </c>
      <c r="Y196" s="37"/>
      <c r="Z196" s="373"/>
      <c r="AA196" s="373"/>
    </row>
    <row r="197" spans="1:67" ht="14.25" hidden="1" customHeight="1" x14ac:dyDescent="0.25">
      <c r="A197" s="384" t="s">
        <v>205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377"/>
      <c r="Z197" s="363"/>
      <c r="AA197" s="363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4">
        <v>4680115882874</v>
      </c>
      <c r="E198" s="375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9"/>
      <c r="Q198" s="379"/>
      <c r="R198" s="379"/>
      <c r="S198" s="375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4">
        <v>4680115884434</v>
      </c>
      <c r="E199" s="375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9"/>
      <c r="Q199" s="379"/>
      <c r="R199" s="379"/>
      <c r="S199" s="375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4">
        <v>4680115880818</v>
      </c>
      <c r="E200" s="375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4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9"/>
      <c r="Q200" s="379"/>
      <c r="R200" s="379"/>
      <c r="S200" s="375"/>
      <c r="T200" s="34"/>
      <c r="U200" s="34"/>
      <c r="V200" s="35" t="s">
        <v>67</v>
      </c>
      <c r="W200" s="370">
        <v>144</v>
      </c>
      <c r="X200" s="371">
        <f>IFERROR(IF(W200="",0,CEILING((W200/$H200),1)*$H200),"")</f>
        <v>144</v>
      </c>
      <c r="Y200" s="36">
        <f>IFERROR(IF(X200=0,"",ROUNDUP(X200/H200,0)*0.00753),"")</f>
        <v>0.45180000000000003</v>
      </c>
      <c r="Z200" s="56"/>
      <c r="AA200" s="57"/>
      <c r="AE200" s="64"/>
      <c r="BB200" s="177" t="s">
        <v>1</v>
      </c>
      <c r="BL200" s="64">
        <f>IFERROR(W200*I200/H200,"0")</f>
        <v>160.32000000000002</v>
      </c>
      <c r="BM200" s="64">
        <f>IFERROR(X200*I200/H200,"0")</f>
        <v>160.32000000000002</v>
      </c>
      <c r="BN200" s="64">
        <f>IFERROR(1/J200*(W200/H200),"0")</f>
        <v>0.38461538461538458</v>
      </c>
      <c r="BO200" s="64">
        <f>IFERROR(1/J200*(X200/H200),"0")</f>
        <v>0.38461538461538458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4">
        <v>4680115880801</v>
      </c>
      <c r="E201" s="375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9"/>
      <c r="Q201" s="379"/>
      <c r="R201" s="379"/>
      <c r="S201" s="375"/>
      <c r="T201" s="34"/>
      <c r="U201" s="34"/>
      <c r="V201" s="35" t="s">
        <v>67</v>
      </c>
      <c r="W201" s="370">
        <v>144</v>
      </c>
      <c r="X201" s="371">
        <f>IFERROR(IF(W201="",0,CEILING((W201/$H201),1)*$H201),"")</f>
        <v>144</v>
      </c>
      <c r="Y201" s="36">
        <f>IFERROR(IF(X201=0,"",ROUNDUP(X201/H201,0)*0.00753),"")</f>
        <v>0.45180000000000003</v>
      </c>
      <c r="Z201" s="56"/>
      <c r="AA201" s="57"/>
      <c r="AE201" s="64"/>
      <c r="BB201" s="178" t="s">
        <v>1</v>
      </c>
      <c r="BL201" s="64">
        <f>IFERROR(W201*I201/H201,"0")</f>
        <v>160.32000000000002</v>
      </c>
      <c r="BM201" s="64">
        <f>IFERROR(X201*I201/H201,"0")</f>
        <v>160.32000000000002</v>
      </c>
      <c r="BN201" s="64">
        <f>IFERROR(1/J201*(W201/H201),"0")</f>
        <v>0.38461538461538458</v>
      </c>
      <c r="BO201" s="64">
        <f>IFERROR(1/J201*(X201/H201),"0")</f>
        <v>0.38461538461538458</v>
      </c>
    </row>
    <row r="202" spans="1:67" x14ac:dyDescent="0.2">
      <c r="A202" s="382"/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77"/>
      <c r="N202" s="383"/>
      <c r="O202" s="410" t="s">
        <v>72</v>
      </c>
      <c r="P202" s="411"/>
      <c r="Q202" s="411"/>
      <c r="R202" s="411"/>
      <c r="S202" s="411"/>
      <c r="T202" s="411"/>
      <c r="U202" s="412"/>
      <c r="V202" s="37" t="s">
        <v>73</v>
      </c>
      <c r="W202" s="372">
        <f>IFERROR(W198/H198,"0")+IFERROR(W199/H199,"0")+IFERROR(W200/H200,"0")+IFERROR(W201/H201,"0")</f>
        <v>120</v>
      </c>
      <c r="X202" s="372">
        <f>IFERROR(X198/H198,"0")+IFERROR(X199/H199,"0")+IFERROR(X200/H200,"0")+IFERROR(X201/H201,"0")</f>
        <v>120</v>
      </c>
      <c r="Y202" s="372">
        <f>IFERROR(IF(Y198="",0,Y198),"0")+IFERROR(IF(Y199="",0,Y199),"0")+IFERROR(IF(Y200="",0,Y200),"0")+IFERROR(IF(Y201="",0,Y201),"0")</f>
        <v>0.90360000000000007</v>
      </c>
      <c r="Z202" s="373"/>
      <c r="AA202" s="373"/>
    </row>
    <row r="203" spans="1:67" x14ac:dyDescent="0.2">
      <c r="A203" s="377"/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77"/>
      <c r="N203" s="383"/>
      <c r="O203" s="410" t="s">
        <v>72</v>
      </c>
      <c r="P203" s="411"/>
      <c r="Q203" s="411"/>
      <c r="R203" s="411"/>
      <c r="S203" s="411"/>
      <c r="T203" s="411"/>
      <c r="U203" s="412"/>
      <c r="V203" s="37" t="s">
        <v>67</v>
      </c>
      <c r="W203" s="372">
        <f>IFERROR(SUM(W198:W201),"0")</f>
        <v>288</v>
      </c>
      <c r="X203" s="372">
        <f>IFERROR(SUM(X198:X201),"0")</f>
        <v>288</v>
      </c>
      <c r="Y203" s="37"/>
      <c r="Z203" s="373"/>
      <c r="AA203" s="373"/>
    </row>
    <row r="204" spans="1:67" ht="16.5" hidden="1" customHeight="1" x14ac:dyDescent="0.25">
      <c r="A204" s="376" t="s">
        <v>314</v>
      </c>
      <c r="B204" s="377"/>
      <c r="C204" s="377"/>
      <c r="D204" s="377"/>
      <c r="E204" s="377"/>
      <c r="F204" s="377"/>
      <c r="G204" s="377"/>
      <c r="H204" s="377"/>
      <c r="I204" s="377"/>
      <c r="J204" s="377"/>
      <c r="K204" s="377"/>
      <c r="L204" s="377"/>
      <c r="M204" s="377"/>
      <c r="N204" s="377"/>
      <c r="O204" s="377"/>
      <c r="P204" s="377"/>
      <c r="Q204" s="377"/>
      <c r="R204" s="377"/>
      <c r="S204" s="377"/>
      <c r="T204" s="377"/>
      <c r="U204" s="377"/>
      <c r="V204" s="377"/>
      <c r="W204" s="377"/>
      <c r="X204" s="377"/>
      <c r="Y204" s="377"/>
      <c r="Z204" s="364"/>
      <c r="AA204" s="364"/>
    </row>
    <row r="205" spans="1:67" ht="14.25" hidden="1" customHeight="1" x14ac:dyDescent="0.25">
      <c r="A205" s="384" t="s">
        <v>110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377"/>
      <c r="Z205" s="363"/>
      <c r="AA205" s="363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4">
        <v>4680115884274</v>
      </c>
      <c r="E206" s="375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9"/>
      <c r="Q206" s="379"/>
      <c r="R206" s="379"/>
      <c r="S206" s="375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4">
        <v>4680115884298</v>
      </c>
      <c r="E207" s="375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9"/>
      <c r="Q207" s="379"/>
      <c r="R207" s="379"/>
      <c r="S207" s="375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4">
        <v>4680115884250</v>
      </c>
      <c r="E208" s="375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9"/>
      <c r="Q208" s="379"/>
      <c r="R208" s="379"/>
      <c r="S208" s="375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4">
        <v>4680115884281</v>
      </c>
      <c r="E209" s="375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9"/>
      <c r="Q209" s="379"/>
      <c r="R209" s="379"/>
      <c r="S209" s="375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4">
        <v>4680115884199</v>
      </c>
      <c r="E210" s="375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9"/>
      <c r="Q210" s="379"/>
      <c r="R210" s="379"/>
      <c r="S210" s="375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4">
        <v>4680115884267</v>
      </c>
      <c r="E211" s="375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9"/>
      <c r="Q211" s="379"/>
      <c r="R211" s="379"/>
      <c r="S211" s="375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82"/>
      <c r="B212" s="377"/>
      <c r="C212" s="377"/>
      <c r="D212" s="377"/>
      <c r="E212" s="377"/>
      <c r="F212" s="377"/>
      <c r="G212" s="377"/>
      <c r="H212" s="377"/>
      <c r="I212" s="377"/>
      <c r="J212" s="377"/>
      <c r="K212" s="377"/>
      <c r="L212" s="377"/>
      <c r="M212" s="377"/>
      <c r="N212" s="383"/>
      <c r="O212" s="410" t="s">
        <v>72</v>
      </c>
      <c r="P212" s="411"/>
      <c r="Q212" s="411"/>
      <c r="R212" s="411"/>
      <c r="S212" s="411"/>
      <c r="T212" s="411"/>
      <c r="U212" s="412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77"/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83"/>
      <c r="O213" s="410" t="s">
        <v>72</v>
      </c>
      <c r="P213" s="411"/>
      <c r="Q213" s="411"/>
      <c r="R213" s="411"/>
      <c r="S213" s="411"/>
      <c r="T213" s="411"/>
      <c r="U213" s="412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4" t="s">
        <v>61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377"/>
      <c r="Z214" s="363"/>
      <c r="AA214" s="363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4">
        <v>4607091389845</v>
      </c>
      <c r="E215" s="375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9"/>
      <c r="Q215" s="379"/>
      <c r="R215" s="379"/>
      <c r="S215" s="375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4">
        <v>4680115882881</v>
      </c>
      <c r="E216" s="375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9"/>
      <c r="Q216" s="379"/>
      <c r="R216" s="379"/>
      <c r="S216" s="375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82"/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83"/>
      <c r="O217" s="410" t="s">
        <v>72</v>
      </c>
      <c r="P217" s="411"/>
      <c r="Q217" s="411"/>
      <c r="R217" s="411"/>
      <c r="S217" s="411"/>
      <c r="T217" s="411"/>
      <c r="U217" s="412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77"/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83"/>
      <c r="O218" s="410" t="s">
        <v>72</v>
      </c>
      <c r="P218" s="411"/>
      <c r="Q218" s="411"/>
      <c r="R218" s="411"/>
      <c r="S218" s="411"/>
      <c r="T218" s="411"/>
      <c r="U218" s="412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376" t="s">
        <v>331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377"/>
      <c r="Z219" s="364"/>
      <c r="AA219" s="364"/>
    </row>
    <row r="220" spans="1:67" ht="14.25" hidden="1" customHeight="1" x14ac:dyDescent="0.25">
      <c r="A220" s="384" t="s">
        <v>110</v>
      </c>
      <c r="B220" s="377"/>
      <c r="C220" s="377"/>
      <c r="D220" s="377"/>
      <c r="E220" s="377"/>
      <c r="F220" s="377"/>
      <c r="G220" s="377"/>
      <c r="H220" s="377"/>
      <c r="I220" s="377"/>
      <c r="J220" s="377"/>
      <c r="K220" s="377"/>
      <c r="L220" s="377"/>
      <c r="M220" s="377"/>
      <c r="N220" s="377"/>
      <c r="O220" s="377"/>
      <c r="P220" s="377"/>
      <c r="Q220" s="377"/>
      <c r="R220" s="377"/>
      <c r="S220" s="377"/>
      <c r="T220" s="377"/>
      <c r="U220" s="377"/>
      <c r="V220" s="377"/>
      <c r="W220" s="377"/>
      <c r="X220" s="377"/>
      <c r="Y220" s="377"/>
      <c r="Z220" s="363"/>
      <c r="AA220" s="363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4">
        <v>4680115884137</v>
      </c>
      <c r="E221" s="375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9"/>
      <c r="Q221" s="379"/>
      <c r="R221" s="379"/>
      <c r="S221" s="375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4">
        <v>4680115884236</v>
      </c>
      <c r="E222" s="375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9"/>
      <c r="Q222" s="379"/>
      <c r="R222" s="379"/>
      <c r="S222" s="375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4">
        <v>4680115884175</v>
      </c>
      <c r="E223" s="375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9"/>
      <c r="Q223" s="379"/>
      <c r="R223" s="379"/>
      <c r="S223" s="375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4">
        <v>4680115884144</v>
      </c>
      <c r="E224" s="375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9"/>
      <c r="Q224" s="379"/>
      <c r="R224" s="379"/>
      <c r="S224" s="375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4">
        <v>4680115884182</v>
      </c>
      <c r="E225" s="375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6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9"/>
      <c r="Q225" s="379"/>
      <c r="R225" s="379"/>
      <c r="S225" s="375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4">
        <v>4680115884205</v>
      </c>
      <c r="E226" s="375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9"/>
      <c r="Q226" s="379"/>
      <c r="R226" s="379"/>
      <c r="S226" s="375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82"/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77"/>
      <c r="N227" s="383"/>
      <c r="O227" s="410" t="s">
        <v>72</v>
      </c>
      <c r="P227" s="411"/>
      <c r="Q227" s="411"/>
      <c r="R227" s="411"/>
      <c r="S227" s="411"/>
      <c r="T227" s="411"/>
      <c r="U227" s="412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77"/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83"/>
      <c r="O228" s="410" t="s">
        <v>72</v>
      </c>
      <c r="P228" s="411"/>
      <c r="Q228" s="411"/>
      <c r="R228" s="411"/>
      <c r="S228" s="411"/>
      <c r="T228" s="411"/>
      <c r="U228" s="412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376" t="s">
        <v>344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377"/>
      <c r="Z229" s="364"/>
      <c r="AA229" s="364"/>
    </row>
    <row r="230" spans="1:67" ht="14.25" hidden="1" customHeight="1" x14ac:dyDescent="0.25">
      <c r="A230" s="384" t="s">
        <v>110</v>
      </c>
      <c r="B230" s="377"/>
      <c r="C230" s="377"/>
      <c r="D230" s="377"/>
      <c r="E230" s="377"/>
      <c r="F230" s="377"/>
      <c r="G230" s="377"/>
      <c r="H230" s="377"/>
      <c r="I230" s="377"/>
      <c r="J230" s="377"/>
      <c r="K230" s="377"/>
      <c r="L230" s="377"/>
      <c r="M230" s="377"/>
      <c r="N230" s="377"/>
      <c r="O230" s="377"/>
      <c r="P230" s="377"/>
      <c r="Q230" s="377"/>
      <c r="R230" s="377"/>
      <c r="S230" s="377"/>
      <c r="T230" s="377"/>
      <c r="U230" s="377"/>
      <c r="V230" s="377"/>
      <c r="W230" s="377"/>
      <c r="X230" s="377"/>
      <c r="Y230" s="377"/>
      <c r="Z230" s="363"/>
      <c r="AA230" s="363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4">
        <v>4607091387445</v>
      </c>
      <c r="E231" s="375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3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9"/>
      <c r="Q231" s="379"/>
      <c r="R231" s="379"/>
      <c r="S231" s="375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4">
        <v>4607091386004</v>
      </c>
      <c r="E232" s="375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9"/>
      <c r="Q232" s="379"/>
      <c r="R232" s="379"/>
      <c r="S232" s="375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4">
        <v>4607091386004</v>
      </c>
      <c r="E233" s="375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9"/>
      <c r="Q233" s="379"/>
      <c r="R233" s="379"/>
      <c r="S233" s="375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4">
        <v>4607091386073</v>
      </c>
      <c r="E234" s="375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5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9"/>
      <c r="Q234" s="379"/>
      <c r="R234" s="379"/>
      <c r="S234" s="375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4">
        <v>4607091387322</v>
      </c>
      <c r="E235" s="375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9"/>
      <c r="Q235" s="379"/>
      <c r="R235" s="379"/>
      <c r="S235" s="375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4">
        <v>4607091387377</v>
      </c>
      <c r="E236" s="375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9"/>
      <c r="Q236" s="379"/>
      <c r="R236" s="379"/>
      <c r="S236" s="375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4">
        <v>4607091387353</v>
      </c>
      <c r="E237" s="375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9"/>
      <c r="Q237" s="379"/>
      <c r="R237" s="379"/>
      <c r="S237" s="375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4">
        <v>4607091386011</v>
      </c>
      <c r="E238" s="375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9"/>
      <c r="Q238" s="379"/>
      <c r="R238" s="379"/>
      <c r="S238" s="375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4">
        <v>4607091387308</v>
      </c>
      <c r="E239" s="375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9"/>
      <c r="Q239" s="379"/>
      <c r="R239" s="379"/>
      <c r="S239" s="375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4">
        <v>4607091387339</v>
      </c>
      <c r="E240" s="375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9"/>
      <c r="Q240" s="379"/>
      <c r="R240" s="379"/>
      <c r="S240" s="375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4">
        <v>4680115882638</v>
      </c>
      <c r="E241" s="375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9"/>
      <c r="Q241" s="379"/>
      <c r="R241" s="379"/>
      <c r="S241" s="375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4">
        <v>4680115881938</v>
      </c>
      <c r="E242" s="375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9"/>
      <c r="Q242" s="379"/>
      <c r="R242" s="379"/>
      <c r="S242" s="375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4">
        <v>4607091387346</v>
      </c>
      <c r="E243" s="375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9"/>
      <c r="Q243" s="379"/>
      <c r="R243" s="379"/>
      <c r="S243" s="375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4">
        <v>4607091389807</v>
      </c>
      <c r="E244" s="375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9"/>
      <c r="Q244" s="379"/>
      <c r="R244" s="379"/>
      <c r="S244" s="375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82"/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77"/>
      <c r="N245" s="383"/>
      <c r="O245" s="410" t="s">
        <v>72</v>
      </c>
      <c r="P245" s="411"/>
      <c r="Q245" s="411"/>
      <c r="R245" s="411"/>
      <c r="S245" s="411"/>
      <c r="T245" s="411"/>
      <c r="U245" s="412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77"/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77"/>
      <c r="N246" s="383"/>
      <c r="O246" s="410" t="s">
        <v>72</v>
      </c>
      <c r="P246" s="411"/>
      <c r="Q246" s="411"/>
      <c r="R246" s="411"/>
      <c r="S246" s="411"/>
      <c r="T246" s="411"/>
      <c r="U246" s="412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4" t="s">
        <v>102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77"/>
      <c r="Z247" s="363"/>
      <c r="AA247" s="363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4">
        <v>4680115881914</v>
      </c>
      <c r="E248" s="375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9"/>
      <c r="Q248" s="379"/>
      <c r="R248" s="379"/>
      <c r="S248" s="375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82"/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77"/>
      <c r="N249" s="383"/>
      <c r="O249" s="410" t="s">
        <v>72</v>
      </c>
      <c r="P249" s="411"/>
      <c r="Q249" s="411"/>
      <c r="R249" s="411"/>
      <c r="S249" s="411"/>
      <c r="T249" s="411"/>
      <c r="U249" s="412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77"/>
      <c r="B250" s="377"/>
      <c r="C250" s="377"/>
      <c r="D250" s="377"/>
      <c r="E250" s="377"/>
      <c r="F250" s="377"/>
      <c r="G250" s="377"/>
      <c r="H250" s="377"/>
      <c r="I250" s="377"/>
      <c r="J250" s="377"/>
      <c r="K250" s="377"/>
      <c r="L250" s="377"/>
      <c r="M250" s="377"/>
      <c r="N250" s="383"/>
      <c r="O250" s="410" t="s">
        <v>72</v>
      </c>
      <c r="P250" s="411"/>
      <c r="Q250" s="411"/>
      <c r="R250" s="411"/>
      <c r="S250" s="411"/>
      <c r="T250" s="411"/>
      <c r="U250" s="412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4" t="s">
        <v>61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377"/>
      <c r="Z251" s="363"/>
      <c r="AA251" s="363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4">
        <v>4607091387193</v>
      </c>
      <c r="E252" s="375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9"/>
      <c r="Q252" s="379"/>
      <c r="R252" s="379"/>
      <c r="S252" s="375"/>
      <c r="T252" s="34"/>
      <c r="U252" s="34"/>
      <c r="V252" s="35" t="s">
        <v>67</v>
      </c>
      <c r="W252" s="370">
        <v>50</v>
      </c>
      <c r="X252" s="371">
        <f>IFERROR(IF(W252="",0,CEILING((W252/$H252),1)*$H252),"")</f>
        <v>50.400000000000006</v>
      </c>
      <c r="Y252" s="36">
        <f>IFERROR(IF(X252=0,"",ROUNDUP(X252/H252,0)*0.00753),"")</f>
        <v>9.0359999999999996E-2</v>
      </c>
      <c r="Z252" s="56"/>
      <c r="AA252" s="57"/>
      <c r="AE252" s="64"/>
      <c r="BB252" s="208" t="s">
        <v>1</v>
      </c>
      <c r="BL252" s="64">
        <f>IFERROR(W252*I252/H252,"0")</f>
        <v>53.095238095238095</v>
      </c>
      <c r="BM252" s="64">
        <f>IFERROR(X252*I252/H252,"0")</f>
        <v>53.52</v>
      </c>
      <c r="BN252" s="64">
        <f>IFERROR(1/J252*(W252/H252),"0")</f>
        <v>7.6312576312576319E-2</v>
      </c>
      <c r="BO252" s="64">
        <f>IFERROR(1/J252*(X252/H252),"0")</f>
        <v>7.6923076923076927E-2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4">
        <v>4607091387230</v>
      </c>
      <c r="E253" s="375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9"/>
      <c r="Q253" s="379"/>
      <c r="R253" s="379"/>
      <c r="S253" s="375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4">
        <v>4607091387285</v>
      </c>
      <c r="E254" s="375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9"/>
      <c r="Q254" s="379"/>
      <c r="R254" s="379"/>
      <c r="S254" s="375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4">
        <v>4680115880481</v>
      </c>
      <c r="E255" s="375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3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9"/>
      <c r="Q255" s="379"/>
      <c r="R255" s="379"/>
      <c r="S255" s="375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2"/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77"/>
      <c r="N256" s="383"/>
      <c r="O256" s="410" t="s">
        <v>72</v>
      </c>
      <c r="P256" s="411"/>
      <c r="Q256" s="411"/>
      <c r="R256" s="411"/>
      <c r="S256" s="411"/>
      <c r="T256" s="411"/>
      <c r="U256" s="412"/>
      <c r="V256" s="37" t="s">
        <v>73</v>
      </c>
      <c r="W256" s="372">
        <f>IFERROR(W252/H252,"0")+IFERROR(W253/H253,"0")+IFERROR(W254/H254,"0")+IFERROR(W255/H255,"0")</f>
        <v>11.904761904761905</v>
      </c>
      <c r="X256" s="372">
        <f>IFERROR(X252/H252,"0")+IFERROR(X253/H253,"0")+IFERROR(X254/H254,"0")+IFERROR(X255/H255,"0")</f>
        <v>12</v>
      </c>
      <c r="Y256" s="372">
        <f>IFERROR(IF(Y252="",0,Y252),"0")+IFERROR(IF(Y253="",0,Y253),"0")+IFERROR(IF(Y254="",0,Y254),"0")+IFERROR(IF(Y255="",0,Y255),"0")</f>
        <v>9.0359999999999996E-2</v>
      </c>
      <c r="Z256" s="373"/>
      <c r="AA256" s="373"/>
    </row>
    <row r="257" spans="1:67" x14ac:dyDescent="0.2">
      <c r="A257" s="377"/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77"/>
      <c r="N257" s="383"/>
      <c r="O257" s="410" t="s">
        <v>72</v>
      </c>
      <c r="P257" s="411"/>
      <c r="Q257" s="411"/>
      <c r="R257" s="411"/>
      <c r="S257" s="411"/>
      <c r="T257" s="411"/>
      <c r="U257" s="412"/>
      <c r="V257" s="37" t="s">
        <v>67</v>
      </c>
      <c r="W257" s="372">
        <f>IFERROR(SUM(W252:W255),"0")</f>
        <v>50</v>
      </c>
      <c r="X257" s="372">
        <f>IFERROR(SUM(X252:X255),"0")</f>
        <v>50.400000000000006</v>
      </c>
      <c r="Y257" s="37"/>
      <c r="Z257" s="373"/>
      <c r="AA257" s="373"/>
    </row>
    <row r="258" spans="1:67" ht="14.25" hidden="1" customHeight="1" x14ac:dyDescent="0.25">
      <c r="A258" s="384" t="s">
        <v>74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377"/>
      <c r="Z258" s="363"/>
      <c r="AA258" s="363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4">
        <v>4607091387766</v>
      </c>
      <c r="E259" s="375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9"/>
      <c r="Q259" s="379"/>
      <c r="R259" s="379"/>
      <c r="S259" s="375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4">
        <v>4607091387957</v>
      </c>
      <c r="E260" s="375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9"/>
      <c r="Q260" s="379"/>
      <c r="R260" s="379"/>
      <c r="S260" s="375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4">
        <v>4607091387964</v>
      </c>
      <c r="E261" s="375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9"/>
      <c r="Q261" s="379"/>
      <c r="R261" s="379"/>
      <c r="S261" s="375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4">
        <v>4680115884618</v>
      </c>
      <c r="E262" s="375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9"/>
      <c r="Q262" s="379"/>
      <c r="R262" s="379"/>
      <c r="S262" s="375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4">
        <v>4607091381672</v>
      </c>
      <c r="E263" s="375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9"/>
      <c r="Q263" s="379"/>
      <c r="R263" s="379"/>
      <c r="S263" s="375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4">
        <v>4607091387537</v>
      </c>
      <c r="E264" s="375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9"/>
      <c r="Q264" s="379"/>
      <c r="R264" s="379"/>
      <c r="S264" s="375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4">
        <v>4607091387513</v>
      </c>
      <c r="E265" s="375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9"/>
      <c r="Q265" s="379"/>
      <c r="R265" s="379"/>
      <c r="S265" s="375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4">
        <v>4680115880511</v>
      </c>
      <c r="E266" s="375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9"/>
      <c r="Q266" s="379"/>
      <c r="R266" s="379"/>
      <c r="S266" s="375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4">
        <v>4680115880412</v>
      </c>
      <c r="E267" s="375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9"/>
      <c r="Q267" s="379"/>
      <c r="R267" s="379"/>
      <c r="S267" s="375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82"/>
      <c r="B268" s="377"/>
      <c r="C268" s="377"/>
      <c r="D268" s="377"/>
      <c r="E268" s="377"/>
      <c r="F268" s="377"/>
      <c r="G268" s="377"/>
      <c r="H268" s="377"/>
      <c r="I268" s="377"/>
      <c r="J268" s="377"/>
      <c r="K268" s="377"/>
      <c r="L268" s="377"/>
      <c r="M268" s="377"/>
      <c r="N268" s="383"/>
      <c r="O268" s="410" t="s">
        <v>72</v>
      </c>
      <c r="P268" s="411"/>
      <c r="Q268" s="411"/>
      <c r="R268" s="411"/>
      <c r="S268" s="411"/>
      <c r="T268" s="411"/>
      <c r="U268" s="412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77"/>
      <c r="B269" s="377"/>
      <c r="C269" s="377"/>
      <c r="D269" s="377"/>
      <c r="E269" s="377"/>
      <c r="F269" s="377"/>
      <c r="G269" s="377"/>
      <c r="H269" s="377"/>
      <c r="I269" s="377"/>
      <c r="J269" s="377"/>
      <c r="K269" s="377"/>
      <c r="L269" s="377"/>
      <c r="M269" s="377"/>
      <c r="N269" s="383"/>
      <c r="O269" s="410" t="s">
        <v>72</v>
      </c>
      <c r="P269" s="411"/>
      <c r="Q269" s="411"/>
      <c r="R269" s="411"/>
      <c r="S269" s="411"/>
      <c r="T269" s="411"/>
      <c r="U269" s="412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4" t="s">
        <v>205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377"/>
      <c r="Z270" s="363"/>
      <c r="AA270" s="363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4">
        <v>4607091380880</v>
      </c>
      <c r="E271" s="375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9"/>
      <c r="Q271" s="379"/>
      <c r="R271" s="379"/>
      <c r="S271" s="375"/>
      <c r="T271" s="34"/>
      <c r="U271" s="34"/>
      <c r="V271" s="35" t="s">
        <v>67</v>
      </c>
      <c r="W271" s="370">
        <v>160</v>
      </c>
      <c r="X271" s="371">
        <f>IFERROR(IF(W271="",0,CEILING((W271/$H271),1)*$H271),"")</f>
        <v>168</v>
      </c>
      <c r="Y271" s="36">
        <f>IFERROR(IF(X271=0,"",ROUNDUP(X271/H271,0)*0.02175),"")</f>
        <v>0.43499999999999994</v>
      </c>
      <c r="Z271" s="56"/>
      <c r="AA271" s="57"/>
      <c r="AE271" s="64"/>
      <c r="BB271" s="221" t="s">
        <v>1</v>
      </c>
      <c r="BL271" s="64">
        <f>IFERROR(W271*I271/H271,"0")</f>
        <v>170.74285714285713</v>
      </c>
      <c r="BM271" s="64">
        <f>IFERROR(X271*I271/H271,"0")</f>
        <v>179.28</v>
      </c>
      <c r="BN271" s="64">
        <f>IFERROR(1/J271*(W271/H271),"0")</f>
        <v>0.3401360544217687</v>
      </c>
      <c r="BO271" s="64">
        <f>IFERROR(1/J271*(X271/H271),"0")</f>
        <v>0.3571428571428571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4">
        <v>4607091384482</v>
      </c>
      <c r="E272" s="375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5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9"/>
      <c r="Q272" s="379"/>
      <c r="R272" s="379"/>
      <c r="S272" s="375"/>
      <c r="T272" s="34"/>
      <c r="U272" s="34"/>
      <c r="V272" s="35" t="s">
        <v>67</v>
      </c>
      <c r="W272" s="370">
        <v>300</v>
      </c>
      <c r="X272" s="371">
        <f>IFERROR(IF(W272="",0,CEILING((W272/$H272),1)*$H272),"")</f>
        <v>304.2</v>
      </c>
      <c r="Y272" s="36">
        <f>IFERROR(IF(X272=0,"",ROUNDUP(X272/H272,0)*0.02175),"")</f>
        <v>0.84824999999999995</v>
      </c>
      <c r="Z272" s="56"/>
      <c r="AA272" s="57"/>
      <c r="AE272" s="64"/>
      <c r="BB272" s="222" t="s">
        <v>1</v>
      </c>
      <c r="BL272" s="64">
        <f>IFERROR(W272*I272/H272,"0")</f>
        <v>321.69230769230774</v>
      </c>
      <c r="BM272" s="64">
        <f>IFERROR(X272*I272/H272,"0")</f>
        <v>326.19600000000003</v>
      </c>
      <c r="BN272" s="64">
        <f>IFERROR(1/J272*(W272/H272),"0")</f>
        <v>0.6868131868131867</v>
      </c>
      <c r="BO272" s="64">
        <f>IFERROR(1/J272*(X272/H272),"0")</f>
        <v>0.6964285714285714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4">
        <v>4607091380897</v>
      </c>
      <c r="E273" s="375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9"/>
      <c r="Q273" s="379"/>
      <c r="R273" s="379"/>
      <c r="S273" s="375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2"/>
      <c r="B274" s="377"/>
      <c r="C274" s="377"/>
      <c r="D274" s="377"/>
      <c r="E274" s="377"/>
      <c r="F274" s="377"/>
      <c r="G274" s="377"/>
      <c r="H274" s="377"/>
      <c r="I274" s="377"/>
      <c r="J274" s="377"/>
      <c r="K274" s="377"/>
      <c r="L274" s="377"/>
      <c r="M274" s="377"/>
      <c r="N274" s="383"/>
      <c r="O274" s="410" t="s">
        <v>72</v>
      </c>
      <c r="P274" s="411"/>
      <c r="Q274" s="411"/>
      <c r="R274" s="411"/>
      <c r="S274" s="411"/>
      <c r="T274" s="411"/>
      <c r="U274" s="412"/>
      <c r="V274" s="37" t="s">
        <v>73</v>
      </c>
      <c r="W274" s="372">
        <f>IFERROR(W271/H271,"0")+IFERROR(W272/H272,"0")+IFERROR(W273/H273,"0")</f>
        <v>57.509157509157504</v>
      </c>
      <c r="X274" s="372">
        <f>IFERROR(X271/H271,"0")+IFERROR(X272/H272,"0")+IFERROR(X273/H273,"0")</f>
        <v>59</v>
      </c>
      <c r="Y274" s="372">
        <f>IFERROR(IF(Y271="",0,Y271),"0")+IFERROR(IF(Y272="",0,Y272),"0")+IFERROR(IF(Y273="",0,Y273),"0")</f>
        <v>1.2832499999999998</v>
      </c>
      <c r="Z274" s="373"/>
      <c r="AA274" s="373"/>
    </row>
    <row r="275" spans="1:67" x14ac:dyDescent="0.2">
      <c r="A275" s="377"/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77"/>
      <c r="N275" s="383"/>
      <c r="O275" s="410" t="s">
        <v>72</v>
      </c>
      <c r="P275" s="411"/>
      <c r="Q275" s="411"/>
      <c r="R275" s="411"/>
      <c r="S275" s="411"/>
      <c r="T275" s="411"/>
      <c r="U275" s="412"/>
      <c r="V275" s="37" t="s">
        <v>67</v>
      </c>
      <c r="W275" s="372">
        <f>IFERROR(SUM(W271:W273),"0")</f>
        <v>460</v>
      </c>
      <c r="X275" s="372">
        <f>IFERROR(SUM(X271:X273),"0")</f>
        <v>472.2</v>
      </c>
      <c r="Y275" s="37"/>
      <c r="Z275" s="373"/>
      <c r="AA275" s="373"/>
    </row>
    <row r="276" spans="1:67" ht="14.25" hidden="1" customHeight="1" x14ac:dyDescent="0.25">
      <c r="A276" s="384" t="s">
        <v>88</v>
      </c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7"/>
      <c r="P276" s="377"/>
      <c r="Q276" s="377"/>
      <c r="R276" s="377"/>
      <c r="S276" s="377"/>
      <c r="T276" s="377"/>
      <c r="U276" s="377"/>
      <c r="V276" s="377"/>
      <c r="W276" s="377"/>
      <c r="X276" s="377"/>
      <c r="Y276" s="377"/>
      <c r="Z276" s="363"/>
      <c r="AA276" s="363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4">
        <v>4607091388374</v>
      </c>
      <c r="E277" s="375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1" t="s">
        <v>408</v>
      </c>
      <c r="P277" s="379"/>
      <c r="Q277" s="379"/>
      <c r="R277" s="379"/>
      <c r="S277" s="375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4">
        <v>4607091388381</v>
      </c>
      <c r="E278" s="375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5" t="s">
        <v>411</v>
      </c>
      <c r="P278" s="379"/>
      <c r="Q278" s="379"/>
      <c r="R278" s="379"/>
      <c r="S278" s="375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4">
        <v>4607091388404</v>
      </c>
      <c r="E279" s="375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7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9"/>
      <c r="Q279" s="379"/>
      <c r="R279" s="379"/>
      <c r="S279" s="375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82"/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7"/>
      <c r="N280" s="383"/>
      <c r="O280" s="410" t="s">
        <v>72</v>
      </c>
      <c r="P280" s="411"/>
      <c r="Q280" s="411"/>
      <c r="R280" s="411"/>
      <c r="S280" s="411"/>
      <c r="T280" s="411"/>
      <c r="U280" s="412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77"/>
      <c r="B281" s="377"/>
      <c r="C281" s="377"/>
      <c r="D281" s="377"/>
      <c r="E281" s="377"/>
      <c r="F281" s="377"/>
      <c r="G281" s="377"/>
      <c r="H281" s="377"/>
      <c r="I281" s="377"/>
      <c r="J281" s="377"/>
      <c r="K281" s="377"/>
      <c r="L281" s="377"/>
      <c r="M281" s="377"/>
      <c r="N281" s="383"/>
      <c r="O281" s="410" t="s">
        <v>72</v>
      </c>
      <c r="P281" s="411"/>
      <c r="Q281" s="411"/>
      <c r="R281" s="411"/>
      <c r="S281" s="411"/>
      <c r="T281" s="411"/>
      <c r="U281" s="412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4" t="s">
        <v>414</v>
      </c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377"/>
      <c r="Z282" s="363"/>
      <c r="AA282" s="363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4">
        <v>4680115881808</v>
      </c>
      <c r="E283" s="375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9"/>
      <c r="Q283" s="379"/>
      <c r="R283" s="379"/>
      <c r="S283" s="375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4">
        <v>4680115881822</v>
      </c>
      <c r="E284" s="375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9"/>
      <c r="Q284" s="379"/>
      <c r="R284" s="379"/>
      <c r="S284" s="375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4">
        <v>4680115880016</v>
      </c>
      <c r="E285" s="375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9"/>
      <c r="Q285" s="379"/>
      <c r="R285" s="379"/>
      <c r="S285" s="375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82"/>
      <c r="B286" s="377"/>
      <c r="C286" s="377"/>
      <c r="D286" s="377"/>
      <c r="E286" s="377"/>
      <c r="F286" s="377"/>
      <c r="G286" s="377"/>
      <c r="H286" s="377"/>
      <c r="I286" s="377"/>
      <c r="J286" s="377"/>
      <c r="K286" s="377"/>
      <c r="L286" s="377"/>
      <c r="M286" s="377"/>
      <c r="N286" s="383"/>
      <c r="O286" s="410" t="s">
        <v>72</v>
      </c>
      <c r="P286" s="411"/>
      <c r="Q286" s="411"/>
      <c r="R286" s="411"/>
      <c r="S286" s="411"/>
      <c r="T286" s="411"/>
      <c r="U286" s="412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77"/>
      <c r="B287" s="377"/>
      <c r="C287" s="377"/>
      <c r="D287" s="377"/>
      <c r="E287" s="377"/>
      <c r="F287" s="377"/>
      <c r="G287" s="377"/>
      <c r="H287" s="377"/>
      <c r="I287" s="377"/>
      <c r="J287" s="377"/>
      <c r="K287" s="377"/>
      <c r="L287" s="377"/>
      <c r="M287" s="377"/>
      <c r="N287" s="383"/>
      <c r="O287" s="410" t="s">
        <v>72</v>
      </c>
      <c r="P287" s="411"/>
      <c r="Q287" s="411"/>
      <c r="R287" s="411"/>
      <c r="S287" s="411"/>
      <c r="T287" s="411"/>
      <c r="U287" s="412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376" t="s">
        <v>423</v>
      </c>
      <c r="B288" s="377"/>
      <c r="C288" s="377"/>
      <c r="D288" s="377"/>
      <c r="E288" s="377"/>
      <c r="F288" s="377"/>
      <c r="G288" s="377"/>
      <c r="H288" s="377"/>
      <c r="I288" s="377"/>
      <c r="J288" s="377"/>
      <c r="K288" s="377"/>
      <c r="L288" s="377"/>
      <c r="M288" s="377"/>
      <c r="N288" s="377"/>
      <c r="O288" s="377"/>
      <c r="P288" s="377"/>
      <c r="Q288" s="377"/>
      <c r="R288" s="377"/>
      <c r="S288" s="377"/>
      <c r="T288" s="377"/>
      <c r="U288" s="377"/>
      <c r="V288" s="377"/>
      <c r="W288" s="377"/>
      <c r="X288" s="377"/>
      <c r="Y288" s="377"/>
      <c r="Z288" s="364"/>
      <c r="AA288" s="364"/>
    </row>
    <row r="289" spans="1:67" ht="14.25" hidden="1" customHeight="1" x14ac:dyDescent="0.25">
      <c r="A289" s="384" t="s">
        <v>110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377"/>
      <c r="Z289" s="363"/>
      <c r="AA289" s="363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4">
        <v>4607091387421</v>
      </c>
      <c r="E290" s="375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9"/>
      <c r="Q290" s="379"/>
      <c r="R290" s="379"/>
      <c r="S290" s="375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4">
        <v>4607091387421</v>
      </c>
      <c r="E291" s="375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9"/>
      <c r="Q291" s="379"/>
      <c r="R291" s="379"/>
      <c r="S291" s="375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4">
        <v>4607091387452</v>
      </c>
      <c r="E292" s="375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9"/>
      <c r="Q292" s="379"/>
      <c r="R292" s="379"/>
      <c r="S292" s="375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4">
        <v>4607091387452</v>
      </c>
      <c r="E293" s="375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9"/>
      <c r="Q293" s="379"/>
      <c r="R293" s="379"/>
      <c r="S293" s="375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4">
        <v>4607091385984</v>
      </c>
      <c r="E294" s="375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9"/>
      <c r="Q294" s="379"/>
      <c r="R294" s="379"/>
      <c r="S294" s="375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4">
        <v>4607091387438</v>
      </c>
      <c r="E295" s="375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59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9"/>
      <c r="Q295" s="379"/>
      <c r="R295" s="379"/>
      <c r="S295" s="375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4">
        <v>4607091387469</v>
      </c>
      <c r="E296" s="375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9"/>
      <c r="Q296" s="379"/>
      <c r="R296" s="379"/>
      <c r="S296" s="375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82"/>
      <c r="B297" s="377"/>
      <c r="C297" s="377"/>
      <c r="D297" s="377"/>
      <c r="E297" s="377"/>
      <c r="F297" s="377"/>
      <c r="G297" s="377"/>
      <c r="H297" s="377"/>
      <c r="I297" s="377"/>
      <c r="J297" s="377"/>
      <c r="K297" s="377"/>
      <c r="L297" s="377"/>
      <c r="M297" s="377"/>
      <c r="N297" s="383"/>
      <c r="O297" s="410" t="s">
        <v>72</v>
      </c>
      <c r="P297" s="411"/>
      <c r="Q297" s="411"/>
      <c r="R297" s="411"/>
      <c r="S297" s="411"/>
      <c r="T297" s="411"/>
      <c r="U297" s="412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77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77"/>
      <c r="N298" s="383"/>
      <c r="O298" s="410" t="s">
        <v>72</v>
      </c>
      <c r="P298" s="411"/>
      <c r="Q298" s="411"/>
      <c r="R298" s="411"/>
      <c r="S298" s="411"/>
      <c r="T298" s="411"/>
      <c r="U298" s="412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4" t="s">
        <v>61</v>
      </c>
      <c r="B299" s="377"/>
      <c r="C299" s="377"/>
      <c r="D299" s="377"/>
      <c r="E299" s="377"/>
      <c r="F299" s="377"/>
      <c r="G299" s="377"/>
      <c r="H299" s="377"/>
      <c r="I299" s="377"/>
      <c r="J299" s="377"/>
      <c r="K299" s="377"/>
      <c r="L299" s="377"/>
      <c r="M299" s="377"/>
      <c r="N299" s="377"/>
      <c r="O299" s="377"/>
      <c r="P299" s="377"/>
      <c r="Q299" s="377"/>
      <c r="R299" s="377"/>
      <c r="S299" s="377"/>
      <c r="T299" s="377"/>
      <c r="U299" s="377"/>
      <c r="V299" s="377"/>
      <c r="W299" s="377"/>
      <c r="X299" s="377"/>
      <c r="Y299" s="377"/>
      <c r="Z299" s="363"/>
      <c r="AA299" s="363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4">
        <v>4607091387292</v>
      </c>
      <c r="E300" s="375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9"/>
      <c r="Q300" s="379"/>
      <c r="R300" s="379"/>
      <c r="S300" s="375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4">
        <v>4607091387315</v>
      </c>
      <c r="E301" s="375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5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9"/>
      <c r="Q301" s="379"/>
      <c r="R301" s="379"/>
      <c r="S301" s="375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82"/>
      <c r="B302" s="377"/>
      <c r="C302" s="377"/>
      <c r="D302" s="377"/>
      <c r="E302" s="377"/>
      <c r="F302" s="377"/>
      <c r="G302" s="377"/>
      <c r="H302" s="377"/>
      <c r="I302" s="377"/>
      <c r="J302" s="377"/>
      <c r="K302" s="377"/>
      <c r="L302" s="377"/>
      <c r="M302" s="377"/>
      <c r="N302" s="383"/>
      <c r="O302" s="410" t="s">
        <v>72</v>
      </c>
      <c r="P302" s="411"/>
      <c r="Q302" s="411"/>
      <c r="R302" s="411"/>
      <c r="S302" s="411"/>
      <c r="T302" s="411"/>
      <c r="U302" s="412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77"/>
      <c r="B303" s="377"/>
      <c r="C303" s="377"/>
      <c r="D303" s="377"/>
      <c r="E303" s="377"/>
      <c r="F303" s="377"/>
      <c r="G303" s="377"/>
      <c r="H303" s="377"/>
      <c r="I303" s="377"/>
      <c r="J303" s="377"/>
      <c r="K303" s="377"/>
      <c r="L303" s="377"/>
      <c r="M303" s="377"/>
      <c r="N303" s="383"/>
      <c r="O303" s="410" t="s">
        <v>72</v>
      </c>
      <c r="P303" s="411"/>
      <c r="Q303" s="411"/>
      <c r="R303" s="411"/>
      <c r="S303" s="411"/>
      <c r="T303" s="411"/>
      <c r="U303" s="412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376" t="s">
        <v>440</v>
      </c>
      <c r="B304" s="377"/>
      <c r="C304" s="377"/>
      <c r="D304" s="377"/>
      <c r="E304" s="377"/>
      <c r="F304" s="377"/>
      <c r="G304" s="377"/>
      <c r="H304" s="377"/>
      <c r="I304" s="377"/>
      <c r="J304" s="377"/>
      <c r="K304" s="377"/>
      <c r="L304" s="377"/>
      <c r="M304" s="377"/>
      <c r="N304" s="377"/>
      <c r="O304" s="377"/>
      <c r="P304" s="377"/>
      <c r="Q304" s="377"/>
      <c r="R304" s="377"/>
      <c r="S304" s="377"/>
      <c r="T304" s="377"/>
      <c r="U304" s="377"/>
      <c r="V304" s="377"/>
      <c r="W304" s="377"/>
      <c r="X304" s="377"/>
      <c r="Y304" s="377"/>
      <c r="Z304" s="364"/>
      <c r="AA304" s="364"/>
    </row>
    <row r="305" spans="1:67" ht="14.25" hidden="1" customHeight="1" x14ac:dyDescent="0.25">
      <c r="A305" s="384" t="s">
        <v>61</v>
      </c>
      <c r="B305" s="377"/>
      <c r="C305" s="377"/>
      <c r="D305" s="377"/>
      <c r="E305" s="377"/>
      <c r="F305" s="377"/>
      <c r="G305" s="377"/>
      <c r="H305" s="377"/>
      <c r="I305" s="377"/>
      <c r="J305" s="377"/>
      <c r="K305" s="377"/>
      <c r="L305" s="377"/>
      <c r="M305" s="377"/>
      <c r="N305" s="377"/>
      <c r="O305" s="377"/>
      <c r="P305" s="377"/>
      <c r="Q305" s="377"/>
      <c r="R305" s="377"/>
      <c r="S305" s="377"/>
      <c r="T305" s="377"/>
      <c r="U305" s="377"/>
      <c r="V305" s="377"/>
      <c r="W305" s="377"/>
      <c r="X305" s="377"/>
      <c r="Y305" s="377"/>
      <c r="Z305" s="363"/>
      <c r="AA305" s="363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4">
        <v>4607091383836</v>
      </c>
      <c r="E306" s="375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9"/>
      <c r="Q306" s="379"/>
      <c r="R306" s="379"/>
      <c r="S306" s="375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82"/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7"/>
      <c r="N307" s="383"/>
      <c r="O307" s="410" t="s">
        <v>72</v>
      </c>
      <c r="P307" s="411"/>
      <c r="Q307" s="411"/>
      <c r="R307" s="411"/>
      <c r="S307" s="411"/>
      <c r="T307" s="411"/>
      <c r="U307" s="412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77"/>
      <c r="B308" s="377"/>
      <c r="C308" s="377"/>
      <c r="D308" s="377"/>
      <c r="E308" s="377"/>
      <c r="F308" s="377"/>
      <c r="G308" s="377"/>
      <c r="H308" s="377"/>
      <c r="I308" s="377"/>
      <c r="J308" s="377"/>
      <c r="K308" s="377"/>
      <c r="L308" s="377"/>
      <c r="M308" s="377"/>
      <c r="N308" s="383"/>
      <c r="O308" s="410" t="s">
        <v>72</v>
      </c>
      <c r="P308" s="411"/>
      <c r="Q308" s="411"/>
      <c r="R308" s="411"/>
      <c r="S308" s="411"/>
      <c r="T308" s="411"/>
      <c r="U308" s="412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4" t="s">
        <v>74</v>
      </c>
      <c r="B309" s="377"/>
      <c r="C309" s="377"/>
      <c r="D309" s="377"/>
      <c r="E309" s="377"/>
      <c r="F309" s="377"/>
      <c r="G309" s="377"/>
      <c r="H309" s="377"/>
      <c r="I309" s="377"/>
      <c r="J309" s="377"/>
      <c r="K309" s="377"/>
      <c r="L309" s="377"/>
      <c r="M309" s="377"/>
      <c r="N309" s="377"/>
      <c r="O309" s="377"/>
      <c r="P309" s="377"/>
      <c r="Q309" s="377"/>
      <c r="R309" s="377"/>
      <c r="S309" s="377"/>
      <c r="T309" s="377"/>
      <c r="U309" s="377"/>
      <c r="V309" s="377"/>
      <c r="W309" s="377"/>
      <c r="X309" s="377"/>
      <c r="Y309" s="377"/>
      <c r="Z309" s="363"/>
      <c r="AA309" s="363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4">
        <v>4607091387919</v>
      </c>
      <c r="E310" s="375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9"/>
      <c r="Q310" s="379"/>
      <c r="R310" s="379"/>
      <c r="S310" s="375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4">
        <v>4680115883604</v>
      </c>
      <c r="E311" s="375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9"/>
      <c r="Q311" s="379"/>
      <c r="R311" s="379"/>
      <c r="S311" s="375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4">
        <v>4680115883567</v>
      </c>
      <c r="E312" s="375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9"/>
      <c r="Q312" s="379"/>
      <c r="R312" s="379"/>
      <c r="S312" s="375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82"/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77"/>
      <c r="N313" s="383"/>
      <c r="O313" s="410" t="s">
        <v>72</v>
      </c>
      <c r="P313" s="411"/>
      <c r="Q313" s="411"/>
      <c r="R313" s="411"/>
      <c r="S313" s="411"/>
      <c r="T313" s="411"/>
      <c r="U313" s="412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77"/>
      <c r="B314" s="377"/>
      <c r="C314" s="377"/>
      <c r="D314" s="377"/>
      <c r="E314" s="377"/>
      <c r="F314" s="377"/>
      <c r="G314" s="377"/>
      <c r="H314" s="377"/>
      <c r="I314" s="377"/>
      <c r="J314" s="377"/>
      <c r="K314" s="377"/>
      <c r="L314" s="377"/>
      <c r="M314" s="377"/>
      <c r="N314" s="383"/>
      <c r="O314" s="410" t="s">
        <v>72</v>
      </c>
      <c r="P314" s="411"/>
      <c r="Q314" s="411"/>
      <c r="R314" s="411"/>
      <c r="S314" s="411"/>
      <c r="T314" s="411"/>
      <c r="U314" s="412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4" t="s">
        <v>205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377"/>
      <c r="Z315" s="363"/>
      <c r="AA315" s="363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4">
        <v>4607091388831</v>
      </c>
      <c r="E316" s="375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9"/>
      <c r="Q316" s="379"/>
      <c r="R316" s="379"/>
      <c r="S316" s="375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82"/>
      <c r="B317" s="377"/>
      <c r="C317" s="377"/>
      <c r="D317" s="377"/>
      <c r="E317" s="377"/>
      <c r="F317" s="377"/>
      <c r="G317" s="377"/>
      <c r="H317" s="377"/>
      <c r="I317" s="377"/>
      <c r="J317" s="377"/>
      <c r="K317" s="377"/>
      <c r="L317" s="377"/>
      <c r="M317" s="377"/>
      <c r="N317" s="383"/>
      <c r="O317" s="410" t="s">
        <v>72</v>
      </c>
      <c r="P317" s="411"/>
      <c r="Q317" s="411"/>
      <c r="R317" s="411"/>
      <c r="S317" s="411"/>
      <c r="T317" s="411"/>
      <c r="U317" s="412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77"/>
      <c r="B318" s="377"/>
      <c r="C318" s="377"/>
      <c r="D318" s="377"/>
      <c r="E318" s="377"/>
      <c r="F318" s="377"/>
      <c r="G318" s="377"/>
      <c r="H318" s="377"/>
      <c r="I318" s="377"/>
      <c r="J318" s="377"/>
      <c r="K318" s="377"/>
      <c r="L318" s="377"/>
      <c r="M318" s="377"/>
      <c r="N318" s="383"/>
      <c r="O318" s="410" t="s">
        <v>72</v>
      </c>
      <c r="P318" s="411"/>
      <c r="Q318" s="411"/>
      <c r="R318" s="411"/>
      <c r="S318" s="411"/>
      <c r="T318" s="411"/>
      <c r="U318" s="412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4" t="s">
        <v>88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377"/>
      <c r="Z319" s="363"/>
      <c r="AA319" s="363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4">
        <v>4607091383102</v>
      </c>
      <c r="E320" s="375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9"/>
      <c r="Q320" s="379"/>
      <c r="R320" s="379"/>
      <c r="S320" s="375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82"/>
      <c r="B321" s="377"/>
      <c r="C321" s="377"/>
      <c r="D321" s="377"/>
      <c r="E321" s="377"/>
      <c r="F321" s="377"/>
      <c r="G321" s="377"/>
      <c r="H321" s="377"/>
      <c r="I321" s="377"/>
      <c r="J321" s="377"/>
      <c r="K321" s="377"/>
      <c r="L321" s="377"/>
      <c r="M321" s="377"/>
      <c r="N321" s="383"/>
      <c r="O321" s="410" t="s">
        <v>72</v>
      </c>
      <c r="P321" s="411"/>
      <c r="Q321" s="411"/>
      <c r="R321" s="411"/>
      <c r="S321" s="411"/>
      <c r="T321" s="411"/>
      <c r="U321" s="412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77"/>
      <c r="B322" s="377"/>
      <c r="C322" s="377"/>
      <c r="D322" s="377"/>
      <c r="E322" s="377"/>
      <c r="F322" s="377"/>
      <c r="G322" s="377"/>
      <c r="H322" s="377"/>
      <c r="I322" s="377"/>
      <c r="J322" s="377"/>
      <c r="K322" s="377"/>
      <c r="L322" s="377"/>
      <c r="M322" s="377"/>
      <c r="N322" s="383"/>
      <c r="O322" s="410" t="s">
        <v>72</v>
      </c>
      <c r="P322" s="411"/>
      <c r="Q322" s="411"/>
      <c r="R322" s="411"/>
      <c r="S322" s="411"/>
      <c r="T322" s="411"/>
      <c r="U322" s="412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5" t="s">
        <v>453</v>
      </c>
      <c r="B323" s="426"/>
      <c r="C323" s="426"/>
      <c r="D323" s="426"/>
      <c r="E323" s="426"/>
      <c r="F323" s="426"/>
      <c r="G323" s="426"/>
      <c r="H323" s="426"/>
      <c r="I323" s="426"/>
      <c r="J323" s="426"/>
      <c r="K323" s="426"/>
      <c r="L323" s="426"/>
      <c r="M323" s="426"/>
      <c r="N323" s="426"/>
      <c r="O323" s="426"/>
      <c r="P323" s="426"/>
      <c r="Q323" s="426"/>
      <c r="R323" s="426"/>
      <c r="S323" s="426"/>
      <c r="T323" s="426"/>
      <c r="U323" s="426"/>
      <c r="V323" s="426"/>
      <c r="W323" s="426"/>
      <c r="X323" s="426"/>
      <c r="Y323" s="426"/>
      <c r="Z323" s="48"/>
      <c r="AA323" s="48"/>
    </row>
    <row r="324" spans="1:67" ht="16.5" hidden="1" customHeight="1" x14ac:dyDescent="0.25">
      <c r="A324" s="376" t="s">
        <v>454</v>
      </c>
      <c r="B324" s="377"/>
      <c r="C324" s="377"/>
      <c r="D324" s="377"/>
      <c r="E324" s="377"/>
      <c r="F324" s="377"/>
      <c r="G324" s="377"/>
      <c r="H324" s="377"/>
      <c r="I324" s="377"/>
      <c r="J324" s="377"/>
      <c r="K324" s="377"/>
      <c r="L324" s="377"/>
      <c r="M324" s="377"/>
      <c r="N324" s="377"/>
      <c r="O324" s="377"/>
      <c r="P324" s="377"/>
      <c r="Q324" s="377"/>
      <c r="R324" s="377"/>
      <c r="S324" s="377"/>
      <c r="T324" s="377"/>
      <c r="U324" s="377"/>
      <c r="V324" s="377"/>
      <c r="W324" s="377"/>
      <c r="X324" s="377"/>
      <c r="Y324" s="377"/>
      <c r="Z324" s="364"/>
      <c r="AA324" s="364"/>
    </row>
    <row r="325" spans="1:67" ht="14.25" hidden="1" customHeight="1" x14ac:dyDescent="0.25">
      <c r="A325" s="384" t="s">
        <v>110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377"/>
      <c r="Z325" s="363"/>
      <c r="AA325" s="363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4">
        <v>4680115884076</v>
      </c>
      <c r="E326" s="375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0" t="s">
        <v>457</v>
      </c>
      <c r="P326" s="379"/>
      <c r="Q326" s="379"/>
      <c r="R326" s="379"/>
      <c r="S326" s="375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4">
        <v>4607091383997</v>
      </c>
      <c r="E327" s="375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9"/>
      <c r="Q327" s="379"/>
      <c r="R327" s="379"/>
      <c r="S327" s="375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4">
        <v>4607091383997</v>
      </c>
      <c r="E328" s="375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6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9"/>
      <c r="Q328" s="379"/>
      <c r="R328" s="379"/>
      <c r="S328" s="375"/>
      <c r="T328" s="34"/>
      <c r="U328" s="34"/>
      <c r="V328" s="35" t="s">
        <v>67</v>
      </c>
      <c r="W328" s="370">
        <v>2000</v>
      </c>
      <c r="X328" s="371">
        <f t="shared" si="65"/>
        <v>2010</v>
      </c>
      <c r="Y328" s="36">
        <f>IFERROR(IF(X328=0,"",ROUNDUP(X328/H328,0)*0.02175),"")</f>
        <v>2.9144999999999999</v>
      </c>
      <c r="Z328" s="56"/>
      <c r="AA328" s="57"/>
      <c r="AE328" s="64"/>
      <c r="BB328" s="247" t="s">
        <v>1</v>
      </c>
      <c r="BL328" s="64">
        <f t="shared" si="66"/>
        <v>2064</v>
      </c>
      <c r="BM328" s="64">
        <f t="shared" si="67"/>
        <v>2074.3200000000002</v>
      </c>
      <c r="BN328" s="64">
        <f t="shared" si="68"/>
        <v>2.7777777777777777</v>
      </c>
      <c r="BO328" s="64">
        <f t="shared" si="69"/>
        <v>2.7916666666666665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4">
        <v>4607091384130</v>
      </c>
      <c r="E329" s="375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9"/>
      <c r="Q329" s="379"/>
      <c r="R329" s="379"/>
      <c r="S329" s="375"/>
      <c r="T329" s="34"/>
      <c r="U329" s="34"/>
      <c r="V329" s="35" t="s">
        <v>67</v>
      </c>
      <c r="W329" s="370">
        <v>6000</v>
      </c>
      <c r="X329" s="371">
        <f t="shared" si="65"/>
        <v>6000</v>
      </c>
      <c r="Y329" s="36">
        <f>IFERROR(IF(X329=0,"",ROUNDUP(X329/H329,0)*0.02175),"")</f>
        <v>8.6999999999999993</v>
      </c>
      <c r="Z329" s="56"/>
      <c r="AA329" s="57"/>
      <c r="AE329" s="64"/>
      <c r="BB329" s="248" t="s">
        <v>1</v>
      </c>
      <c r="BL329" s="64">
        <f t="shared" si="66"/>
        <v>6192</v>
      </c>
      <c r="BM329" s="64">
        <f t="shared" si="67"/>
        <v>6192</v>
      </c>
      <c r="BN329" s="64">
        <f t="shared" si="68"/>
        <v>8.3333333333333321</v>
      </c>
      <c r="BO329" s="64">
        <f t="shared" si="69"/>
        <v>8.3333333333333321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4">
        <v>4607091384130</v>
      </c>
      <c r="E330" s="375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9"/>
      <c r="Q330" s="379"/>
      <c r="R330" s="379"/>
      <c r="S330" s="375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4">
        <v>4680115884854</v>
      </c>
      <c r="E331" s="375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3" t="s">
        <v>466</v>
      </c>
      <c r="P331" s="379"/>
      <c r="Q331" s="379"/>
      <c r="R331" s="379"/>
      <c r="S331" s="375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4">
        <v>4607091384147</v>
      </c>
      <c r="E332" s="375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9"/>
      <c r="Q332" s="379"/>
      <c r="R332" s="379"/>
      <c r="S332" s="375"/>
      <c r="T332" s="34"/>
      <c r="U332" s="34"/>
      <c r="V332" s="35" t="s">
        <v>67</v>
      </c>
      <c r="W332" s="370">
        <v>3000</v>
      </c>
      <c r="X332" s="371">
        <f t="shared" si="65"/>
        <v>3000</v>
      </c>
      <c r="Y332" s="36">
        <f>IFERROR(IF(X332=0,"",ROUNDUP(X332/H332,0)*0.02175),"")</f>
        <v>4.3499999999999996</v>
      </c>
      <c r="Z332" s="56"/>
      <c r="AA332" s="57"/>
      <c r="AE332" s="64"/>
      <c r="BB332" s="251" t="s">
        <v>1</v>
      </c>
      <c r="BL332" s="64">
        <f t="shared" si="66"/>
        <v>3096</v>
      </c>
      <c r="BM332" s="64">
        <f t="shared" si="67"/>
        <v>3096</v>
      </c>
      <c r="BN332" s="64">
        <f t="shared" si="68"/>
        <v>4.1666666666666661</v>
      </c>
      <c r="BO332" s="64">
        <f t="shared" si="69"/>
        <v>4.1666666666666661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4">
        <v>4607091384147</v>
      </c>
      <c r="E333" s="375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4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9"/>
      <c r="Q333" s="379"/>
      <c r="R333" s="379"/>
      <c r="S333" s="375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4">
        <v>4607091384154</v>
      </c>
      <c r="E334" s="375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8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9"/>
      <c r="Q334" s="379"/>
      <c r="R334" s="379"/>
      <c r="S334" s="375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4">
        <v>4607091384161</v>
      </c>
      <c r="E335" s="375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9"/>
      <c r="Q335" s="379"/>
      <c r="R335" s="379"/>
      <c r="S335" s="375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2"/>
      <c r="B336" s="377"/>
      <c r="C336" s="377"/>
      <c r="D336" s="377"/>
      <c r="E336" s="377"/>
      <c r="F336" s="377"/>
      <c r="G336" s="377"/>
      <c r="H336" s="377"/>
      <c r="I336" s="377"/>
      <c r="J336" s="377"/>
      <c r="K336" s="377"/>
      <c r="L336" s="377"/>
      <c r="M336" s="377"/>
      <c r="N336" s="383"/>
      <c r="O336" s="410" t="s">
        <v>72</v>
      </c>
      <c r="P336" s="411"/>
      <c r="Q336" s="411"/>
      <c r="R336" s="411"/>
      <c r="S336" s="411"/>
      <c r="T336" s="411"/>
      <c r="U336" s="412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733.33333333333337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734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15.964499999999999</v>
      </c>
      <c r="Z336" s="373"/>
      <c r="AA336" s="373"/>
    </row>
    <row r="337" spans="1:67" x14ac:dyDescent="0.2">
      <c r="A337" s="377"/>
      <c r="B337" s="377"/>
      <c r="C337" s="377"/>
      <c r="D337" s="377"/>
      <c r="E337" s="377"/>
      <c r="F337" s="377"/>
      <c r="G337" s="377"/>
      <c r="H337" s="377"/>
      <c r="I337" s="377"/>
      <c r="J337" s="377"/>
      <c r="K337" s="377"/>
      <c r="L337" s="377"/>
      <c r="M337" s="377"/>
      <c r="N337" s="383"/>
      <c r="O337" s="410" t="s">
        <v>72</v>
      </c>
      <c r="P337" s="411"/>
      <c r="Q337" s="411"/>
      <c r="R337" s="411"/>
      <c r="S337" s="411"/>
      <c r="T337" s="411"/>
      <c r="U337" s="412"/>
      <c r="V337" s="37" t="s">
        <v>67</v>
      </c>
      <c r="W337" s="372">
        <f>IFERROR(SUM(W326:W335),"0")</f>
        <v>11000</v>
      </c>
      <c r="X337" s="372">
        <f>IFERROR(SUM(X326:X335),"0")</f>
        <v>11010</v>
      </c>
      <c r="Y337" s="37"/>
      <c r="Z337" s="373"/>
      <c r="AA337" s="373"/>
    </row>
    <row r="338" spans="1:67" ht="14.25" hidden="1" customHeight="1" x14ac:dyDescent="0.25">
      <c r="A338" s="384" t="s">
        <v>102</v>
      </c>
      <c r="B338" s="377"/>
      <c r="C338" s="377"/>
      <c r="D338" s="377"/>
      <c r="E338" s="377"/>
      <c r="F338" s="377"/>
      <c r="G338" s="377"/>
      <c r="H338" s="377"/>
      <c r="I338" s="377"/>
      <c r="J338" s="377"/>
      <c r="K338" s="377"/>
      <c r="L338" s="377"/>
      <c r="M338" s="377"/>
      <c r="N338" s="377"/>
      <c r="O338" s="377"/>
      <c r="P338" s="377"/>
      <c r="Q338" s="377"/>
      <c r="R338" s="377"/>
      <c r="S338" s="377"/>
      <c r="T338" s="377"/>
      <c r="U338" s="377"/>
      <c r="V338" s="377"/>
      <c r="W338" s="377"/>
      <c r="X338" s="377"/>
      <c r="Y338" s="377"/>
      <c r="Z338" s="363"/>
      <c r="AA338" s="363"/>
    </row>
    <row r="339" spans="1:67" ht="27" hidden="1" customHeight="1" x14ac:dyDescent="0.25">
      <c r="A339" s="54" t="s">
        <v>474</v>
      </c>
      <c r="B339" s="54" t="s">
        <v>475</v>
      </c>
      <c r="C339" s="31">
        <v>4301020178</v>
      </c>
      <c r="D339" s="374">
        <v>4607091383980</v>
      </c>
      <c r="E339" s="375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9"/>
      <c r="Q339" s="379"/>
      <c r="R339" s="379"/>
      <c r="S339" s="375"/>
      <c r="T339" s="34"/>
      <c r="U339" s="34"/>
      <c r="V339" s="35" t="s">
        <v>67</v>
      </c>
      <c r="W339" s="370">
        <v>0</v>
      </c>
      <c r="X339" s="371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5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4">
        <v>4680115883314</v>
      </c>
      <c r="E340" s="375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4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9"/>
      <c r="Q340" s="379"/>
      <c r="R340" s="379"/>
      <c r="S340" s="375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4">
        <v>4607091384178</v>
      </c>
      <c r="E341" s="375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9"/>
      <c r="Q341" s="379"/>
      <c r="R341" s="379"/>
      <c r="S341" s="375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idden="1" x14ac:dyDescent="0.2">
      <c r="A342" s="382"/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83"/>
      <c r="O342" s="410" t="s">
        <v>72</v>
      </c>
      <c r="P342" s="411"/>
      <c r="Q342" s="411"/>
      <c r="R342" s="411"/>
      <c r="S342" s="411"/>
      <c r="T342" s="411"/>
      <c r="U342" s="412"/>
      <c r="V342" s="37" t="s">
        <v>73</v>
      </c>
      <c r="W342" s="372">
        <f>IFERROR(W339/H339,"0")+IFERROR(W340/H340,"0")+IFERROR(W341/H341,"0")</f>
        <v>0</v>
      </c>
      <c r="X342" s="372">
        <f>IFERROR(X339/H339,"0")+IFERROR(X340/H340,"0")+IFERROR(X341/H341,"0")</f>
        <v>0</v>
      </c>
      <c r="Y342" s="372">
        <f>IFERROR(IF(Y339="",0,Y339),"0")+IFERROR(IF(Y340="",0,Y340),"0")+IFERROR(IF(Y341="",0,Y341),"0")</f>
        <v>0</v>
      </c>
      <c r="Z342" s="373"/>
      <c r="AA342" s="373"/>
    </row>
    <row r="343" spans="1:67" hidden="1" x14ac:dyDescent="0.2">
      <c r="A343" s="377"/>
      <c r="B343" s="377"/>
      <c r="C343" s="377"/>
      <c r="D343" s="377"/>
      <c r="E343" s="377"/>
      <c r="F343" s="377"/>
      <c r="G343" s="377"/>
      <c r="H343" s="377"/>
      <c r="I343" s="377"/>
      <c r="J343" s="377"/>
      <c r="K343" s="377"/>
      <c r="L343" s="377"/>
      <c r="M343" s="377"/>
      <c r="N343" s="383"/>
      <c r="O343" s="410" t="s">
        <v>72</v>
      </c>
      <c r="P343" s="411"/>
      <c r="Q343" s="411"/>
      <c r="R343" s="411"/>
      <c r="S343" s="411"/>
      <c r="T343" s="411"/>
      <c r="U343" s="412"/>
      <c r="V343" s="37" t="s">
        <v>67</v>
      </c>
      <c r="W343" s="372">
        <f>IFERROR(SUM(W339:W341),"0")</f>
        <v>0</v>
      </c>
      <c r="X343" s="372">
        <f>IFERROR(SUM(X339:X341),"0")</f>
        <v>0</v>
      </c>
      <c r="Y343" s="37"/>
      <c r="Z343" s="373"/>
      <c r="AA343" s="373"/>
    </row>
    <row r="344" spans="1:67" ht="14.25" hidden="1" customHeight="1" x14ac:dyDescent="0.25">
      <c r="A344" s="384" t="s">
        <v>74</v>
      </c>
      <c r="B344" s="377"/>
      <c r="C344" s="377"/>
      <c r="D344" s="377"/>
      <c r="E344" s="377"/>
      <c r="F344" s="377"/>
      <c r="G344" s="377"/>
      <c r="H344" s="377"/>
      <c r="I344" s="377"/>
      <c r="J344" s="377"/>
      <c r="K344" s="377"/>
      <c r="L344" s="377"/>
      <c r="M344" s="377"/>
      <c r="N344" s="377"/>
      <c r="O344" s="377"/>
      <c r="P344" s="377"/>
      <c r="Q344" s="377"/>
      <c r="R344" s="377"/>
      <c r="S344" s="377"/>
      <c r="T344" s="377"/>
      <c r="U344" s="377"/>
      <c r="V344" s="377"/>
      <c r="W344" s="377"/>
      <c r="X344" s="377"/>
      <c r="Y344" s="377"/>
      <c r="Z344" s="363"/>
      <c r="AA344" s="363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4">
        <v>4607091383928</v>
      </c>
      <c r="E345" s="375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58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9"/>
      <c r="Q345" s="379"/>
      <c r="R345" s="379"/>
      <c r="S345" s="375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4">
        <v>4607091384260</v>
      </c>
      <c r="E346" s="375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9"/>
      <c r="Q346" s="379"/>
      <c r="R346" s="379"/>
      <c r="S346" s="375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82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83"/>
      <c r="O347" s="410" t="s">
        <v>72</v>
      </c>
      <c r="P347" s="411"/>
      <c r="Q347" s="411"/>
      <c r="R347" s="411"/>
      <c r="S347" s="411"/>
      <c r="T347" s="411"/>
      <c r="U347" s="412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77"/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83"/>
      <c r="O348" s="410" t="s">
        <v>72</v>
      </c>
      <c r="P348" s="411"/>
      <c r="Q348" s="411"/>
      <c r="R348" s="411"/>
      <c r="S348" s="411"/>
      <c r="T348" s="411"/>
      <c r="U348" s="412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4" t="s">
        <v>205</v>
      </c>
      <c r="B349" s="377"/>
      <c r="C349" s="377"/>
      <c r="D349" s="377"/>
      <c r="E349" s="377"/>
      <c r="F349" s="377"/>
      <c r="G349" s="377"/>
      <c r="H349" s="377"/>
      <c r="I349" s="377"/>
      <c r="J349" s="377"/>
      <c r="K349" s="377"/>
      <c r="L349" s="377"/>
      <c r="M349" s="377"/>
      <c r="N349" s="377"/>
      <c r="O349" s="377"/>
      <c r="P349" s="377"/>
      <c r="Q349" s="377"/>
      <c r="R349" s="377"/>
      <c r="S349" s="377"/>
      <c r="T349" s="377"/>
      <c r="U349" s="377"/>
      <c r="V349" s="377"/>
      <c r="W349" s="377"/>
      <c r="X349" s="377"/>
      <c r="Y349" s="377"/>
      <c r="Z349" s="363"/>
      <c r="AA349" s="363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4">
        <v>4607091384673</v>
      </c>
      <c r="E350" s="375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9"/>
      <c r="Q350" s="379"/>
      <c r="R350" s="379"/>
      <c r="S350" s="375"/>
      <c r="T350" s="34"/>
      <c r="U350" s="34"/>
      <c r="V350" s="35" t="s">
        <v>67</v>
      </c>
      <c r="W350" s="370">
        <v>700</v>
      </c>
      <c r="X350" s="371">
        <f>IFERROR(IF(W350="",0,CEILING((W350/$H350),1)*$H350),"")</f>
        <v>702</v>
      </c>
      <c r="Y350" s="36">
        <f>IFERROR(IF(X350=0,"",ROUNDUP(X350/H350,0)*0.02175),"")</f>
        <v>1.9574999999999998</v>
      </c>
      <c r="Z350" s="56"/>
      <c r="AA350" s="57"/>
      <c r="AE350" s="64"/>
      <c r="BB350" s="260" t="s">
        <v>1</v>
      </c>
      <c r="BL350" s="64">
        <f>IFERROR(W350*I350/H350,"0")</f>
        <v>750.61538461538464</v>
      </c>
      <c r="BM350" s="64">
        <f>IFERROR(X350*I350/H350,"0")</f>
        <v>752.7600000000001</v>
      </c>
      <c r="BN350" s="64">
        <f>IFERROR(1/J350*(W350/H350),"0")</f>
        <v>1.6025641025641026</v>
      </c>
      <c r="BO350" s="64">
        <f>IFERROR(1/J350*(X350/H350),"0")</f>
        <v>1.607142857142857</v>
      </c>
    </row>
    <row r="351" spans="1:67" x14ac:dyDescent="0.2">
      <c r="A351" s="382"/>
      <c r="B351" s="377"/>
      <c r="C351" s="377"/>
      <c r="D351" s="377"/>
      <c r="E351" s="377"/>
      <c r="F351" s="377"/>
      <c r="G351" s="377"/>
      <c r="H351" s="377"/>
      <c r="I351" s="377"/>
      <c r="J351" s="377"/>
      <c r="K351" s="377"/>
      <c r="L351" s="377"/>
      <c r="M351" s="377"/>
      <c r="N351" s="383"/>
      <c r="O351" s="410" t="s">
        <v>72</v>
      </c>
      <c r="P351" s="411"/>
      <c r="Q351" s="411"/>
      <c r="R351" s="411"/>
      <c r="S351" s="411"/>
      <c r="T351" s="411"/>
      <c r="U351" s="412"/>
      <c r="V351" s="37" t="s">
        <v>73</v>
      </c>
      <c r="W351" s="372">
        <f>IFERROR(W350/H350,"0")</f>
        <v>89.743589743589752</v>
      </c>
      <c r="X351" s="372">
        <f>IFERROR(X350/H350,"0")</f>
        <v>90</v>
      </c>
      <c r="Y351" s="372">
        <f>IFERROR(IF(Y350="",0,Y350),"0")</f>
        <v>1.9574999999999998</v>
      </c>
      <c r="Z351" s="373"/>
      <c r="AA351" s="373"/>
    </row>
    <row r="352" spans="1:67" x14ac:dyDescent="0.2">
      <c r="A352" s="377"/>
      <c r="B352" s="377"/>
      <c r="C352" s="377"/>
      <c r="D352" s="377"/>
      <c r="E352" s="377"/>
      <c r="F352" s="377"/>
      <c r="G352" s="377"/>
      <c r="H352" s="377"/>
      <c r="I352" s="377"/>
      <c r="J352" s="377"/>
      <c r="K352" s="377"/>
      <c r="L352" s="377"/>
      <c r="M352" s="377"/>
      <c r="N352" s="383"/>
      <c r="O352" s="410" t="s">
        <v>72</v>
      </c>
      <c r="P352" s="411"/>
      <c r="Q352" s="411"/>
      <c r="R352" s="411"/>
      <c r="S352" s="411"/>
      <c r="T352" s="411"/>
      <c r="U352" s="412"/>
      <c r="V352" s="37" t="s">
        <v>67</v>
      </c>
      <c r="W352" s="372">
        <f>IFERROR(SUM(W350:W350),"0")</f>
        <v>700</v>
      </c>
      <c r="X352" s="372">
        <f>IFERROR(SUM(X350:X350),"0")</f>
        <v>702</v>
      </c>
      <c r="Y352" s="37"/>
      <c r="Z352" s="373"/>
      <c r="AA352" s="373"/>
    </row>
    <row r="353" spans="1:67" ht="16.5" hidden="1" customHeight="1" x14ac:dyDescent="0.25">
      <c r="A353" s="376" t="s">
        <v>486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377"/>
      <c r="Z353" s="364"/>
      <c r="AA353" s="364"/>
    </row>
    <row r="354" spans="1:67" ht="14.25" hidden="1" customHeight="1" x14ac:dyDescent="0.25">
      <c r="A354" s="384" t="s">
        <v>110</v>
      </c>
      <c r="B354" s="377"/>
      <c r="C354" s="377"/>
      <c r="D354" s="377"/>
      <c r="E354" s="377"/>
      <c r="F354" s="377"/>
      <c r="G354" s="377"/>
      <c r="H354" s="377"/>
      <c r="I354" s="377"/>
      <c r="J354" s="377"/>
      <c r="K354" s="377"/>
      <c r="L354" s="377"/>
      <c r="M354" s="377"/>
      <c r="N354" s="377"/>
      <c r="O354" s="377"/>
      <c r="P354" s="377"/>
      <c r="Q354" s="377"/>
      <c r="R354" s="377"/>
      <c r="S354" s="377"/>
      <c r="T354" s="377"/>
      <c r="U354" s="377"/>
      <c r="V354" s="377"/>
      <c r="W354" s="377"/>
      <c r="X354" s="377"/>
      <c r="Y354" s="377"/>
      <c r="Z354" s="363"/>
      <c r="AA354" s="363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4">
        <v>4607091384185</v>
      </c>
      <c r="E355" s="375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9"/>
      <c r="Q355" s="379"/>
      <c r="R355" s="379"/>
      <c r="S355" s="375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4">
        <v>4607091384192</v>
      </c>
      <c r="E356" s="375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9"/>
      <c r="Q356" s="379"/>
      <c r="R356" s="379"/>
      <c r="S356" s="375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4">
        <v>4680115881907</v>
      </c>
      <c r="E357" s="375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9"/>
      <c r="Q357" s="379"/>
      <c r="R357" s="379"/>
      <c r="S357" s="375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4">
        <v>4680115883925</v>
      </c>
      <c r="E358" s="375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9"/>
      <c r="Q358" s="379"/>
      <c r="R358" s="379"/>
      <c r="S358" s="375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4">
        <v>4607091384680</v>
      </c>
      <c r="E359" s="375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9"/>
      <c r="Q359" s="379"/>
      <c r="R359" s="379"/>
      <c r="S359" s="375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82"/>
      <c r="B360" s="377"/>
      <c r="C360" s="377"/>
      <c r="D360" s="377"/>
      <c r="E360" s="377"/>
      <c r="F360" s="377"/>
      <c r="G360" s="377"/>
      <c r="H360" s="377"/>
      <c r="I360" s="377"/>
      <c r="J360" s="377"/>
      <c r="K360" s="377"/>
      <c r="L360" s="377"/>
      <c r="M360" s="377"/>
      <c r="N360" s="383"/>
      <c r="O360" s="410" t="s">
        <v>72</v>
      </c>
      <c r="P360" s="411"/>
      <c r="Q360" s="411"/>
      <c r="R360" s="411"/>
      <c r="S360" s="411"/>
      <c r="T360" s="411"/>
      <c r="U360" s="412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77"/>
      <c r="B361" s="377"/>
      <c r="C361" s="377"/>
      <c r="D361" s="377"/>
      <c r="E361" s="377"/>
      <c r="F361" s="377"/>
      <c r="G361" s="377"/>
      <c r="H361" s="377"/>
      <c r="I361" s="377"/>
      <c r="J361" s="377"/>
      <c r="K361" s="377"/>
      <c r="L361" s="377"/>
      <c r="M361" s="377"/>
      <c r="N361" s="383"/>
      <c r="O361" s="410" t="s">
        <v>72</v>
      </c>
      <c r="P361" s="411"/>
      <c r="Q361" s="411"/>
      <c r="R361" s="411"/>
      <c r="S361" s="411"/>
      <c r="T361" s="411"/>
      <c r="U361" s="412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4" t="s">
        <v>61</v>
      </c>
      <c r="B362" s="377"/>
      <c r="C362" s="377"/>
      <c r="D362" s="377"/>
      <c r="E362" s="377"/>
      <c r="F362" s="377"/>
      <c r="G362" s="377"/>
      <c r="H362" s="377"/>
      <c r="I362" s="377"/>
      <c r="J362" s="377"/>
      <c r="K362" s="377"/>
      <c r="L362" s="377"/>
      <c r="M362" s="377"/>
      <c r="N362" s="377"/>
      <c r="O362" s="377"/>
      <c r="P362" s="377"/>
      <c r="Q362" s="377"/>
      <c r="R362" s="377"/>
      <c r="S362" s="377"/>
      <c r="T362" s="377"/>
      <c r="U362" s="377"/>
      <c r="V362" s="377"/>
      <c r="W362" s="377"/>
      <c r="X362" s="377"/>
      <c r="Y362" s="377"/>
      <c r="Z362" s="363"/>
      <c r="AA362" s="363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4">
        <v>4607091384802</v>
      </c>
      <c r="E363" s="375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9"/>
      <c r="Q363" s="379"/>
      <c r="R363" s="379"/>
      <c r="S363" s="375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4">
        <v>4607091384826</v>
      </c>
      <c r="E364" s="375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9"/>
      <c r="Q364" s="379"/>
      <c r="R364" s="379"/>
      <c r="S364" s="375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82"/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77"/>
      <c r="N365" s="383"/>
      <c r="O365" s="410" t="s">
        <v>72</v>
      </c>
      <c r="P365" s="411"/>
      <c r="Q365" s="411"/>
      <c r="R365" s="411"/>
      <c r="S365" s="411"/>
      <c r="T365" s="411"/>
      <c r="U365" s="412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77"/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83"/>
      <c r="O366" s="410" t="s">
        <v>72</v>
      </c>
      <c r="P366" s="411"/>
      <c r="Q366" s="411"/>
      <c r="R366" s="411"/>
      <c r="S366" s="411"/>
      <c r="T366" s="411"/>
      <c r="U366" s="412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4" t="s">
        <v>74</v>
      </c>
      <c r="B367" s="377"/>
      <c r="C367" s="377"/>
      <c r="D367" s="377"/>
      <c r="E367" s="377"/>
      <c r="F367" s="377"/>
      <c r="G367" s="377"/>
      <c r="H367" s="377"/>
      <c r="I367" s="377"/>
      <c r="J367" s="377"/>
      <c r="K367" s="377"/>
      <c r="L367" s="377"/>
      <c r="M367" s="377"/>
      <c r="N367" s="377"/>
      <c r="O367" s="377"/>
      <c r="P367" s="377"/>
      <c r="Q367" s="377"/>
      <c r="R367" s="377"/>
      <c r="S367" s="377"/>
      <c r="T367" s="377"/>
      <c r="U367" s="377"/>
      <c r="V367" s="377"/>
      <c r="W367" s="377"/>
      <c r="X367" s="377"/>
      <c r="Y367" s="377"/>
      <c r="Z367" s="363"/>
      <c r="AA367" s="363"/>
    </row>
    <row r="368" spans="1:67" ht="27" hidden="1" customHeight="1" x14ac:dyDescent="0.25">
      <c r="A368" s="54" t="s">
        <v>501</v>
      </c>
      <c r="B368" s="54" t="s">
        <v>502</v>
      </c>
      <c r="C368" s="31">
        <v>4301051303</v>
      </c>
      <c r="D368" s="374">
        <v>4607091384246</v>
      </c>
      <c r="E368" s="375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9"/>
      <c r="Q368" s="379"/>
      <c r="R368" s="379"/>
      <c r="S368" s="375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68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4">
        <v>4680115881976</v>
      </c>
      <c r="E369" s="375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9"/>
      <c r="Q369" s="379"/>
      <c r="R369" s="379"/>
      <c r="S369" s="375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4">
        <v>4607091384253</v>
      </c>
      <c r="E370" s="375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9"/>
      <c r="Q370" s="379"/>
      <c r="R370" s="379"/>
      <c r="S370" s="375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4">
        <v>4680115881969</v>
      </c>
      <c r="E371" s="375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9"/>
      <c r="Q371" s="379"/>
      <c r="R371" s="379"/>
      <c r="S371" s="375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382"/>
      <c r="B372" s="377"/>
      <c r="C372" s="377"/>
      <c r="D372" s="377"/>
      <c r="E372" s="377"/>
      <c r="F372" s="377"/>
      <c r="G372" s="377"/>
      <c r="H372" s="377"/>
      <c r="I372" s="377"/>
      <c r="J372" s="377"/>
      <c r="K372" s="377"/>
      <c r="L372" s="377"/>
      <c r="M372" s="377"/>
      <c r="N372" s="383"/>
      <c r="O372" s="410" t="s">
        <v>72</v>
      </c>
      <c r="P372" s="411"/>
      <c r="Q372" s="411"/>
      <c r="R372" s="411"/>
      <c r="S372" s="411"/>
      <c r="T372" s="411"/>
      <c r="U372" s="412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67" hidden="1" x14ac:dyDescent="0.2">
      <c r="A373" s="377"/>
      <c r="B373" s="377"/>
      <c r="C373" s="377"/>
      <c r="D373" s="377"/>
      <c r="E373" s="377"/>
      <c r="F373" s="377"/>
      <c r="G373" s="377"/>
      <c r="H373" s="377"/>
      <c r="I373" s="377"/>
      <c r="J373" s="377"/>
      <c r="K373" s="377"/>
      <c r="L373" s="377"/>
      <c r="M373" s="377"/>
      <c r="N373" s="383"/>
      <c r="O373" s="410" t="s">
        <v>72</v>
      </c>
      <c r="P373" s="411"/>
      <c r="Q373" s="411"/>
      <c r="R373" s="411"/>
      <c r="S373" s="411"/>
      <c r="T373" s="411"/>
      <c r="U373" s="412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67" ht="14.25" hidden="1" customHeight="1" x14ac:dyDescent="0.25">
      <c r="A374" s="384" t="s">
        <v>205</v>
      </c>
      <c r="B374" s="377"/>
      <c r="C374" s="377"/>
      <c r="D374" s="377"/>
      <c r="E374" s="377"/>
      <c r="F374" s="377"/>
      <c r="G374" s="377"/>
      <c r="H374" s="377"/>
      <c r="I374" s="377"/>
      <c r="J374" s="377"/>
      <c r="K374" s="377"/>
      <c r="L374" s="377"/>
      <c r="M374" s="377"/>
      <c r="N374" s="377"/>
      <c r="O374" s="377"/>
      <c r="P374" s="377"/>
      <c r="Q374" s="377"/>
      <c r="R374" s="377"/>
      <c r="S374" s="377"/>
      <c r="T374" s="377"/>
      <c r="U374" s="377"/>
      <c r="V374" s="377"/>
      <c r="W374" s="377"/>
      <c r="X374" s="377"/>
      <c r="Y374" s="377"/>
      <c r="Z374" s="363"/>
      <c r="AA374" s="363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4">
        <v>4607091389357</v>
      </c>
      <c r="E375" s="375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9"/>
      <c r="Q375" s="379"/>
      <c r="R375" s="379"/>
      <c r="S375" s="375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82"/>
      <c r="B376" s="377"/>
      <c r="C376" s="377"/>
      <c r="D376" s="377"/>
      <c r="E376" s="377"/>
      <c r="F376" s="377"/>
      <c r="G376" s="377"/>
      <c r="H376" s="377"/>
      <c r="I376" s="377"/>
      <c r="J376" s="377"/>
      <c r="K376" s="377"/>
      <c r="L376" s="377"/>
      <c r="M376" s="377"/>
      <c r="N376" s="383"/>
      <c r="O376" s="410" t="s">
        <v>72</v>
      </c>
      <c r="P376" s="411"/>
      <c r="Q376" s="411"/>
      <c r="R376" s="411"/>
      <c r="S376" s="411"/>
      <c r="T376" s="411"/>
      <c r="U376" s="412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77"/>
      <c r="B377" s="377"/>
      <c r="C377" s="377"/>
      <c r="D377" s="377"/>
      <c r="E377" s="377"/>
      <c r="F377" s="377"/>
      <c r="G377" s="377"/>
      <c r="H377" s="377"/>
      <c r="I377" s="377"/>
      <c r="J377" s="377"/>
      <c r="K377" s="377"/>
      <c r="L377" s="377"/>
      <c r="M377" s="377"/>
      <c r="N377" s="383"/>
      <c r="O377" s="410" t="s">
        <v>72</v>
      </c>
      <c r="P377" s="411"/>
      <c r="Q377" s="411"/>
      <c r="R377" s="411"/>
      <c r="S377" s="411"/>
      <c r="T377" s="411"/>
      <c r="U377" s="412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5" t="s">
        <v>511</v>
      </c>
      <c r="B378" s="426"/>
      <c r="C378" s="426"/>
      <c r="D378" s="426"/>
      <c r="E378" s="426"/>
      <c r="F378" s="426"/>
      <c r="G378" s="426"/>
      <c r="H378" s="426"/>
      <c r="I378" s="426"/>
      <c r="J378" s="426"/>
      <c r="K378" s="426"/>
      <c r="L378" s="426"/>
      <c r="M378" s="426"/>
      <c r="N378" s="426"/>
      <c r="O378" s="426"/>
      <c r="P378" s="426"/>
      <c r="Q378" s="426"/>
      <c r="R378" s="426"/>
      <c r="S378" s="426"/>
      <c r="T378" s="426"/>
      <c r="U378" s="426"/>
      <c r="V378" s="426"/>
      <c r="W378" s="426"/>
      <c r="X378" s="426"/>
      <c r="Y378" s="426"/>
      <c r="Z378" s="48"/>
      <c r="AA378" s="48"/>
    </row>
    <row r="379" spans="1:67" ht="16.5" hidden="1" customHeight="1" x14ac:dyDescent="0.25">
      <c r="A379" s="376" t="s">
        <v>512</v>
      </c>
      <c r="B379" s="377"/>
      <c r="C379" s="377"/>
      <c r="D379" s="377"/>
      <c r="E379" s="377"/>
      <c r="F379" s="377"/>
      <c r="G379" s="377"/>
      <c r="H379" s="377"/>
      <c r="I379" s="377"/>
      <c r="J379" s="377"/>
      <c r="K379" s="377"/>
      <c r="L379" s="377"/>
      <c r="M379" s="377"/>
      <c r="N379" s="377"/>
      <c r="O379" s="377"/>
      <c r="P379" s="377"/>
      <c r="Q379" s="377"/>
      <c r="R379" s="377"/>
      <c r="S379" s="377"/>
      <c r="T379" s="377"/>
      <c r="U379" s="377"/>
      <c r="V379" s="377"/>
      <c r="W379" s="377"/>
      <c r="X379" s="377"/>
      <c r="Y379" s="377"/>
      <c r="Z379" s="364"/>
      <c r="AA379" s="364"/>
    </row>
    <row r="380" spans="1:67" ht="14.25" hidden="1" customHeight="1" x14ac:dyDescent="0.25">
      <c r="A380" s="384" t="s">
        <v>110</v>
      </c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  <c r="X380" s="377"/>
      <c r="Y380" s="377"/>
      <c r="Z380" s="363"/>
      <c r="AA380" s="363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4">
        <v>4607091389708</v>
      </c>
      <c r="E381" s="375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9"/>
      <c r="Q381" s="379"/>
      <c r="R381" s="379"/>
      <c r="S381" s="375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4">
        <v>4607091389692</v>
      </c>
      <c r="E382" s="375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0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9"/>
      <c r="Q382" s="379"/>
      <c r="R382" s="379"/>
      <c r="S382" s="375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82"/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83"/>
      <c r="O383" s="410" t="s">
        <v>72</v>
      </c>
      <c r="P383" s="411"/>
      <c r="Q383" s="411"/>
      <c r="R383" s="411"/>
      <c r="S383" s="411"/>
      <c r="T383" s="411"/>
      <c r="U383" s="412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77"/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83"/>
      <c r="O384" s="410" t="s">
        <v>72</v>
      </c>
      <c r="P384" s="411"/>
      <c r="Q384" s="411"/>
      <c r="R384" s="411"/>
      <c r="S384" s="411"/>
      <c r="T384" s="411"/>
      <c r="U384" s="412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4" t="s">
        <v>61</v>
      </c>
      <c r="B385" s="377"/>
      <c r="C385" s="377"/>
      <c r="D385" s="377"/>
      <c r="E385" s="377"/>
      <c r="F385" s="377"/>
      <c r="G385" s="377"/>
      <c r="H385" s="377"/>
      <c r="I385" s="377"/>
      <c r="J385" s="377"/>
      <c r="K385" s="377"/>
      <c r="L385" s="377"/>
      <c r="M385" s="377"/>
      <c r="N385" s="377"/>
      <c r="O385" s="377"/>
      <c r="P385" s="377"/>
      <c r="Q385" s="377"/>
      <c r="R385" s="377"/>
      <c r="S385" s="377"/>
      <c r="T385" s="377"/>
      <c r="U385" s="377"/>
      <c r="V385" s="377"/>
      <c r="W385" s="377"/>
      <c r="X385" s="377"/>
      <c r="Y385" s="377"/>
      <c r="Z385" s="363"/>
      <c r="AA385" s="363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4">
        <v>4607091389753</v>
      </c>
      <c r="E386" s="375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9"/>
      <c r="Q386" s="379"/>
      <c r="R386" s="379"/>
      <c r="S386" s="375"/>
      <c r="T386" s="34"/>
      <c r="U386" s="34"/>
      <c r="V386" s="35" t="s">
        <v>67</v>
      </c>
      <c r="W386" s="370">
        <v>30</v>
      </c>
      <c r="X386" s="371">
        <f t="shared" ref="X386:X398" si="70">IFERROR(IF(W386="",0,CEILING((W386/$H386),1)*$H386),"")</f>
        <v>33.6</v>
      </c>
      <c r="Y386" s="36">
        <f>IFERROR(IF(X386=0,"",ROUNDUP(X386/H386,0)*0.00753),"")</f>
        <v>6.0240000000000002E-2</v>
      </c>
      <c r="Z386" s="56"/>
      <c r="AA386" s="57"/>
      <c r="AE386" s="64"/>
      <c r="BB386" s="275" t="s">
        <v>1</v>
      </c>
      <c r="BL386" s="64">
        <f t="shared" ref="BL386:BL398" si="71">IFERROR(W386*I386/H386,"0")</f>
        <v>31.642857142857135</v>
      </c>
      <c r="BM386" s="64">
        <f t="shared" ref="BM386:BM398" si="72">IFERROR(X386*I386/H386,"0")</f>
        <v>35.44</v>
      </c>
      <c r="BN386" s="64">
        <f t="shared" ref="BN386:BN398" si="73">IFERROR(1/J386*(W386/H386),"0")</f>
        <v>4.5787545787545784E-2</v>
      </c>
      <c r="BO386" s="64">
        <f t="shared" ref="BO386:BO398" si="74">IFERROR(1/J386*(X386/H386),"0")</f>
        <v>5.128205128205128E-2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4">
        <v>4607091389760</v>
      </c>
      <c r="E387" s="375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9"/>
      <c r="Q387" s="379"/>
      <c r="R387" s="379"/>
      <c r="S387" s="375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4">
        <v>4607091389746</v>
      </c>
      <c r="E388" s="375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9"/>
      <c r="Q388" s="379"/>
      <c r="R388" s="379"/>
      <c r="S388" s="375"/>
      <c r="T388" s="34"/>
      <c r="U388" s="34"/>
      <c r="V388" s="35" t="s">
        <v>67</v>
      </c>
      <c r="W388" s="370">
        <v>50</v>
      </c>
      <c r="X388" s="371">
        <f t="shared" si="70"/>
        <v>50.400000000000006</v>
      </c>
      <c r="Y388" s="36">
        <f>IFERROR(IF(X388=0,"",ROUNDUP(X388/H388,0)*0.00753),"")</f>
        <v>9.0359999999999996E-2</v>
      </c>
      <c r="Z388" s="56"/>
      <c r="AA388" s="57"/>
      <c r="AE388" s="64"/>
      <c r="BB388" s="277" t="s">
        <v>1</v>
      </c>
      <c r="BL388" s="64">
        <f t="shared" si="71"/>
        <v>52.738095238095234</v>
      </c>
      <c r="BM388" s="64">
        <f t="shared" si="72"/>
        <v>53.160000000000004</v>
      </c>
      <c r="BN388" s="64">
        <f t="shared" si="73"/>
        <v>7.6312576312576319E-2</v>
      </c>
      <c r="BO388" s="64">
        <f t="shared" si="74"/>
        <v>7.6923076923076927E-2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4">
        <v>4680115882928</v>
      </c>
      <c r="E389" s="375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9"/>
      <c r="Q389" s="379"/>
      <c r="R389" s="379"/>
      <c r="S389" s="375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4">
        <v>4680115883147</v>
      </c>
      <c r="E390" s="375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9"/>
      <c r="Q390" s="379"/>
      <c r="R390" s="379"/>
      <c r="S390" s="375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4">
        <v>4607091384338</v>
      </c>
      <c r="E391" s="375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9"/>
      <c r="Q391" s="379"/>
      <c r="R391" s="379"/>
      <c r="S391" s="375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4">
        <v>4680115883154</v>
      </c>
      <c r="E392" s="375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9"/>
      <c r="Q392" s="379"/>
      <c r="R392" s="379"/>
      <c r="S392" s="375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4">
        <v>4607091389524</v>
      </c>
      <c r="E393" s="375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9"/>
      <c r="Q393" s="379"/>
      <c r="R393" s="379"/>
      <c r="S393" s="375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4">
        <v>4680115883161</v>
      </c>
      <c r="E394" s="375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9"/>
      <c r="Q394" s="379"/>
      <c r="R394" s="379"/>
      <c r="S394" s="375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4">
        <v>4607091384345</v>
      </c>
      <c r="E395" s="375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3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9"/>
      <c r="Q395" s="379"/>
      <c r="R395" s="379"/>
      <c r="S395" s="375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4">
        <v>4680115883178</v>
      </c>
      <c r="E396" s="375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4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9"/>
      <c r="Q396" s="379"/>
      <c r="R396" s="379"/>
      <c r="S396" s="375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4">
        <v>4607091389531</v>
      </c>
      <c r="E397" s="375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3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9"/>
      <c r="Q397" s="379"/>
      <c r="R397" s="379"/>
      <c r="S397" s="375"/>
      <c r="T397" s="34"/>
      <c r="U397" s="34"/>
      <c r="V397" s="35" t="s">
        <v>67</v>
      </c>
      <c r="W397" s="370">
        <v>16.8</v>
      </c>
      <c r="X397" s="371">
        <f t="shared" si="70"/>
        <v>16.8</v>
      </c>
      <c r="Y397" s="36">
        <f t="shared" si="75"/>
        <v>4.0160000000000001E-2</v>
      </c>
      <c r="Z397" s="56"/>
      <c r="AA397" s="57"/>
      <c r="AE397" s="64"/>
      <c r="BB397" s="286" t="s">
        <v>1</v>
      </c>
      <c r="BL397" s="64">
        <f t="shared" si="71"/>
        <v>17.84</v>
      </c>
      <c r="BM397" s="64">
        <f t="shared" si="72"/>
        <v>17.84</v>
      </c>
      <c r="BN397" s="64">
        <f t="shared" si="73"/>
        <v>3.4188034188034191E-2</v>
      </c>
      <c r="BO397" s="64">
        <f t="shared" si="74"/>
        <v>3.4188034188034191E-2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4">
        <v>4680115883185</v>
      </c>
      <c r="E398" s="375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9"/>
      <c r="Q398" s="379"/>
      <c r="R398" s="379"/>
      <c r="S398" s="375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2"/>
      <c r="B399" s="377"/>
      <c r="C399" s="377"/>
      <c r="D399" s="377"/>
      <c r="E399" s="377"/>
      <c r="F399" s="377"/>
      <c r="G399" s="377"/>
      <c r="H399" s="377"/>
      <c r="I399" s="377"/>
      <c r="J399" s="377"/>
      <c r="K399" s="377"/>
      <c r="L399" s="377"/>
      <c r="M399" s="377"/>
      <c r="N399" s="383"/>
      <c r="O399" s="410" t="s">
        <v>72</v>
      </c>
      <c r="P399" s="411"/>
      <c r="Q399" s="411"/>
      <c r="R399" s="411"/>
      <c r="S399" s="411"/>
      <c r="T399" s="411"/>
      <c r="U399" s="412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27.047619047619047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28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0.19076000000000001</v>
      </c>
      <c r="Z399" s="373"/>
      <c r="AA399" s="373"/>
    </row>
    <row r="400" spans="1:67" x14ac:dyDescent="0.2">
      <c r="A400" s="377"/>
      <c r="B400" s="377"/>
      <c r="C400" s="377"/>
      <c r="D400" s="377"/>
      <c r="E400" s="377"/>
      <c r="F400" s="377"/>
      <c r="G400" s="377"/>
      <c r="H400" s="377"/>
      <c r="I400" s="377"/>
      <c r="J400" s="377"/>
      <c r="K400" s="377"/>
      <c r="L400" s="377"/>
      <c r="M400" s="377"/>
      <c r="N400" s="383"/>
      <c r="O400" s="410" t="s">
        <v>72</v>
      </c>
      <c r="P400" s="411"/>
      <c r="Q400" s="411"/>
      <c r="R400" s="411"/>
      <c r="S400" s="411"/>
      <c r="T400" s="411"/>
      <c r="U400" s="412"/>
      <c r="V400" s="37" t="s">
        <v>67</v>
      </c>
      <c r="W400" s="372">
        <f>IFERROR(SUM(W386:W398),"0")</f>
        <v>96.8</v>
      </c>
      <c r="X400" s="372">
        <f>IFERROR(SUM(X386:X398),"0")</f>
        <v>100.8</v>
      </c>
      <c r="Y400" s="37"/>
      <c r="Z400" s="373"/>
      <c r="AA400" s="373"/>
    </row>
    <row r="401" spans="1:67" ht="14.25" hidden="1" customHeight="1" x14ac:dyDescent="0.25">
      <c r="A401" s="384" t="s">
        <v>74</v>
      </c>
      <c r="B401" s="377"/>
      <c r="C401" s="377"/>
      <c r="D401" s="377"/>
      <c r="E401" s="377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  <c r="X401" s="377"/>
      <c r="Y401" s="377"/>
      <c r="Z401" s="363"/>
      <c r="AA401" s="363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4">
        <v>4607091389685</v>
      </c>
      <c r="E402" s="375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2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9"/>
      <c r="Q402" s="379"/>
      <c r="R402" s="379"/>
      <c r="S402" s="375"/>
      <c r="T402" s="34"/>
      <c r="U402" s="34"/>
      <c r="V402" s="35" t="s">
        <v>67</v>
      </c>
      <c r="W402" s="370">
        <v>20</v>
      </c>
      <c r="X402" s="371">
        <f>IFERROR(IF(W402="",0,CEILING((W402/$H402),1)*$H402),"")</f>
        <v>23.4</v>
      </c>
      <c r="Y402" s="36">
        <f>IFERROR(IF(X402=0,"",ROUNDUP(X402/H402,0)*0.02175),"")</f>
        <v>6.5250000000000002E-2</v>
      </c>
      <c r="Z402" s="56"/>
      <c r="AA402" s="57"/>
      <c r="AE402" s="64"/>
      <c r="BB402" s="288" t="s">
        <v>1</v>
      </c>
      <c r="BL402" s="64">
        <f>IFERROR(W402*I402/H402,"0")</f>
        <v>21.400000000000002</v>
      </c>
      <c r="BM402" s="64">
        <f>IFERROR(X402*I402/H402,"0")</f>
        <v>25.037999999999997</v>
      </c>
      <c r="BN402" s="64">
        <f>IFERROR(1/J402*(W402/H402),"0")</f>
        <v>4.5787545787545791E-2</v>
      </c>
      <c r="BO402" s="64">
        <f>IFERROR(1/J402*(X402/H402),"0")</f>
        <v>5.3571428571428568E-2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4">
        <v>4607091389654</v>
      </c>
      <c r="E403" s="375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9"/>
      <c r="Q403" s="379"/>
      <c r="R403" s="379"/>
      <c r="S403" s="375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4">
        <v>4607091384352</v>
      </c>
      <c r="E404" s="375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9"/>
      <c r="Q404" s="379"/>
      <c r="R404" s="379"/>
      <c r="S404" s="375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2"/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83"/>
      <c r="O405" s="410" t="s">
        <v>72</v>
      </c>
      <c r="P405" s="411"/>
      <c r="Q405" s="411"/>
      <c r="R405" s="411"/>
      <c r="S405" s="411"/>
      <c r="T405" s="411"/>
      <c r="U405" s="412"/>
      <c r="V405" s="37" t="s">
        <v>73</v>
      </c>
      <c r="W405" s="372">
        <f>IFERROR(W402/H402,"0")+IFERROR(W403/H403,"0")+IFERROR(W404/H404,"0")</f>
        <v>2.5641025641025643</v>
      </c>
      <c r="X405" s="372">
        <f>IFERROR(X402/H402,"0")+IFERROR(X403/H403,"0")+IFERROR(X404/H404,"0")</f>
        <v>3</v>
      </c>
      <c r="Y405" s="372">
        <f>IFERROR(IF(Y402="",0,Y402),"0")+IFERROR(IF(Y403="",0,Y403),"0")+IFERROR(IF(Y404="",0,Y404),"0")</f>
        <v>6.5250000000000002E-2</v>
      </c>
      <c r="Z405" s="373"/>
      <c r="AA405" s="373"/>
    </row>
    <row r="406" spans="1:67" x14ac:dyDescent="0.2">
      <c r="A406" s="377"/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7"/>
      <c r="N406" s="383"/>
      <c r="O406" s="410" t="s">
        <v>72</v>
      </c>
      <c r="P406" s="411"/>
      <c r="Q406" s="411"/>
      <c r="R406" s="411"/>
      <c r="S406" s="411"/>
      <c r="T406" s="411"/>
      <c r="U406" s="412"/>
      <c r="V406" s="37" t="s">
        <v>67</v>
      </c>
      <c r="W406" s="372">
        <f>IFERROR(SUM(W402:W404),"0")</f>
        <v>20</v>
      </c>
      <c r="X406" s="372">
        <f>IFERROR(SUM(X402:X404),"0")</f>
        <v>23.4</v>
      </c>
      <c r="Y406" s="37"/>
      <c r="Z406" s="373"/>
      <c r="AA406" s="373"/>
    </row>
    <row r="407" spans="1:67" ht="14.25" hidden="1" customHeight="1" x14ac:dyDescent="0.25">
      <c r="A407" s="384" t="s">
        <v>205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377"/>
      <c r="Z407" s="363"/>
      <c r="AA407" s="363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4">
        <v>4680115881648</v>
      </c>
      <c r="E408" s="375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2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9"/>
      <c r="Q408" s="379"/>
      <c r="R408" s="379"/>
      <c r="S408" s="375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82"/>
      <c r="B409" s="377"/>
      <c r="C409" s="377"/>
      <c r="D409" s="377"/>
      <c r="E409" s="377"/>
      <c r="F409" s="377"/>
      <c r="G409" s="377"/>
      <c r="H409" s="377"/>
      <c r="I409" s="377"/>
      <c r="J409" s="377"/>
      <c r="K409" s="377"/>
      <c r="L409" s="377"/>
      <c r="M409" s="377"/>
      <c r="N409" s="383"/>
      <c r="O409" s="410" t="s">
        <v>72</v>
      </c>
      <c r="P409" s="411"/>
      <c r="Q409" s="411"/>
      <c r="R409" s="411"/>
      <c r="S409" s="411"/>
      <c r="T409" s="411"/>
      <c r="U409" s="412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77"/>
      <c r="B410" s="377"/>
      <c r="C410" s="377"/>
      <c r="D410" s="377"/>
      <c r="E410" s="377"/>
      <c r="F410" s="377"/>
      <c r="G410" s="377"/>
      <c r="H410" s="377"/>
      <c r="I410" s="377"/>
      <c r="J410" s="377"/>
      <c r="K410" s="377"/>
      <c r="L410" s="377"/>
      <c r="M410" s="377"/>
      <c r="N410" s="383"/>
      <c r="O410" s="410" t="s">
        <v>72</v>
      </c>
      <c r="P410" s="411"/>
      <c r="Q410" s="411"/>
      <c r="R410" s="411"/>
      <c r="S410" s="411"/>
      <c r="T410" s="411"/>
      <c r="U410" s="412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4" t="s">
        <v>88</v>
      </c>
      <c r="B411" s="377"/>
      <c r="C411" s="377"/>
      <c r="D411" s="377"/>
      <c r="E411" s="377"/>
      <c r="F411" s="377"/>
      <c r="G411" s="377"/>
      <c r="H411" s="377"/>
      <c r="I411" s="377"/>
      <c r="J411" s="377"/>
      <c r="K411" s="377"/>
      <c r="L411" s="377"/>
      <c r="M411" s="377"/>
      <c r="N411" s="377"/>
      <c r="O411" s="377"/>
      <c r="P411" s="377"/>
      <c r="Q411" s="377"/>
      <c r="R411" s="377"/>
      <c r="S411" s="377"/>
      <c r="T411" s="377"/>
      <c r="U411" s="377"/>
      <c r="V411" s="377"/>
      <c r="W411" s="377"/>
      <c r="X411" s="377"/>
      <c r="Y411" s="377"/>
      <c r="Z411" s="363"/>
      <c r="AA411" s="363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4">
        <v>4680115884335</v>
      </c>
      <c r="E412" s="375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9"/>
      <c r="Q412" s="379"/>
      <c r="R412" s="379"/>
      <c r="S412" s="375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4">
        <v>4680115884342</v>
      </c>
      <c r="E413" s="375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3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9"/>
      <c r="Q413" s="379"/>
      <c r="R413" s="379"/>
      <c r="S413" s="375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4">
        <v>4680115884113</v>
      </c>
      <c r="E414" s="375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9"/>
      <c r="Q414" s="379"/>
      <c r="R414" s="379"/>
      <c r="S414" s="375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82"/>
      <c r="B415" s="377"/>
      <c r="C415" s="377"/>
      <c r="D415" s="377"/>
      <c r="E415" s="377"/>
      <c r="F415" s="377"/>
      <c r="G415" s="377"/>
      <c r="H415" s="377"/>
      <c r="I415" s="377"/>
      <c r="J415" s="377"/>
      <c r="K415" s="377"/>
      <c r="L415" s="377"/>
      <c r="M415" s="377"/>
      <c r="N415" s="383"/>
      <c r="O415" s="410" t="s">
        <v>72</v>
      </c>
      <c r="P415" s="411"/>
      <c r="Q415" s="411"/>
      <c r="R415" s="411"/>
      <c r="S415" s="411"/>
      <c r="T415" s="411"/>
      <c r="U415" s="412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77"/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83"/>
      <c r="O416" s="410" t="s">
        <v>72</v>
      </c>
      <c r="P416" s="411"/>
      <c r="Q416" s="411"/>
      <c r="R416" s="411"/>
      <c r="S416" s="411"/>
      <c r="T416" s="411"/>
      <c r="U416" s="412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376" t="s">
        <v>559</v>
      </c>
      <c r="B417" s="377"/>
      <c r="C417" s="377"/>
      <c r="D417" s="377"/>
      <c r="E417" s="377"/>
      <c r="F417" s="377"/>
      <c r="G417" s="377"/>
      <c r="H417" s="377"/>
      <c r="I417" s="377"/>
      <c r="J417" s="377"/>
      <c r="K417" s="377"/>
      <c r="L417" s="377"/>
      <c r="M417" s="377"/>
      <c r="N417" s="377"/>
      <c r="O417" s="377"/>
      <c r="P417" s="377"/>
      <c r="Q417" s="377"/>
      <c r="R417" s="377"/>
      <c r="S417" s="377"/>
      <c r="T417" s="377"/>
      <c r="U417" s="377"/>
      <c r="V417" s="377"/>
      <c r="W417" s="377"/>
      <c r="X417" s="377"/>
      <c r="Y417" s="377"/>
      <c r="Z417" s="364"/>
      <c r="AA417" s="364"/>
    </row>
    <row r="418" spans="1:67" ht="14.25" hidden="1" customHeight="1" x14ac:dyDescent="0.25">
      <c r="A418" s="384" t="s">
        <v>102</v>
      </c>
      <c r="B418" s="377"/>
      <c r="C418" s="377"/>
      <c r="D418" s="377"/>
      <c r="E418" s="377"/>
      <c r="F418" s="377"/>
      <c r="G418" s="377"/>
      <c r="H418" s="377"/>
      <c r="I418" s="377"/>
      <c r="J418" s="377"/>
      <c r="K418" s="377"/>
      <c r="L418" s="377"/>
      <c r="M418" s="377"/>
      <c r="N418" s="377"/>
      <c r="O418" s="377"/>
      <c r="P418" s="377"/>
      <c r="Q418" s="377"/>
      <c r="R418" s="377"/>
      <c r="S418" s="377"/>
      <c r="T418" s="377"/>
      <c r="U418" s="377"/>
      <c r="V418" s="377"/>
      <c r="W418" s="377"/>
      <c r="X418" s="377"/>
      <c r="Y418" s="377"/>
      <c r="Z418" s="363"/>
      <c r="AA418" s="363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4">
        <v>4607091389388</v>
      </c>
      <c r="E419" s="375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9"/>
      <c r="Q419" s="379"/>
      <c r="R419" s="379"/>
      <c r="S419" s="375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4">
        <v>4607091389364</v>
      </c>
      <c r="E420" s="375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1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9"/>
      <c r="Q420" s="379"/>
      <c r="R420" s="379"/>
      <c r="S420" s="375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82"/>
      <c r="B421" s="377"/>
      <c r="C421" s="377"/>
      <c r="D421" s="377"/>
      <c r="E421" s="377"/>
      <c r="F421" s="377"/>
      <c r="G421" s="377"/>
      <c r="H421" s="377"/>
      <c r="I421" s="377"/>
      <c r="J421" s="377"/>
      <c r="K421" s="377"/>
      <c r="L421" s="377"/>
      <c r="M421" s="377"/>
      <c r="N421" s="383"/>
      <c r="O421" s="410" t="s">
        <v>72</v>
      </c>
      <c r="P421" s="411"/>
      <c r="Q421" s="411"/>
      <c r="R421" s="411"/>
      <c r="S421" s="411"/>
      <c r="T421" s="411"/>
      <c r="U421" s="412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77"/>
      <c r="B422" s="377"/>
      <c r="C422" s="377"/>
      <c r="D422" s="377"/>
      <c r="E422" s="377"/>
      <c r="F422" s="377"/>
      <c r="G422" s="377"/>
      <c r="H422" s="377"/>
      <c r="I422" s="377"/>
      <c r="J422" s="377"/>
      <c r="K422" s="377"/>
      <c r="L422" s="377"/>
      <c r="M422" s="377"/>
      <c r="N422" s="383"/>
      <c r="O422" s="410" t="s">
        <v>72</v>
      </c>
      <c r="P422" s="411"/>
      <c r="Q422" s="411"/>
      <c r="R422" s="411"/>
      <c r="S422" s="411"/>
      <c r="T422" s="411"/>
      <c r="U422" s="412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4" t="s">
        <v>61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377"/>
      <c r="Z423" s="363"/>
      <c r="AA423" s="363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4">
        <v>4607091389739</v>
      </c>
      <c r="E424" s="375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9"/>
      <c r="Q424" s="379"/>
      <c r="R424" s="379"/>
      <c r="S424" s="375"/>
      <c r="T424" s="34"/>
      <c r="U424" s="34"/>
      <c r="V424" s="35" t="s">
        <v>67</v>
      </c>
      <c r="W424" s="370">
        <v>100</v>
      </c>
      <c r="X424" s="371">
        <f t="shared" ref="X424:X430" si="76">IFERROR(IF(W424="",0,CEILING((W424/$H424),1)*$H424),"")</f>
        <v>100.80000000000001</v>
      </c>
      <c r="Y424" s="36">
        <f>IFERROR(IF(X424=0,"",ROUNDUP(X424/H424,0)*0.00753),"")</f>
        <v>0.18071999999999999</v>
      </c>
      <c r="Z424" s="56"/>
      <c r="AA424" s="57"/>
      <c r="AE424" s="64"/>
      <c r="BB424" s="297" t="s">
        <v>1</v>
      </c>
      <c r="BL424" s="64">
        <f t="shared" ref="BL424:BL430" si="77">IFERROR(W424*I424/H424,"0")</f>
        <v>105.47619047619047</v>
      </c>
      <c r="BM424" s="64">
        <f t="shared" ref="BM424:BM430" si="78">IFERROR(X424*I424/H424,"0")</f>
        <v>106.32000000000001</v>
      </c>
      <c r="BN424" s="64">
        <f t="shared" ref="BN424:BN430" si="79">IFERROR(1/J424*(W424/H424),"0")</f>
        <v>0.15262515262515264</v>
      </c>
      <c r="BO424" s="64">
        <f t="shared" ref="BO424:BO430" si="80">IFERROR(1/J424*(X424/H424),"0")</f>
        <v>0.15384615384615385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4">
        <v>4680115883048</v>
      </c>
      <c r="E425" s="375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0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9"/>
      <c r="Q425" s="379"/>
      <c r="R425" s="379"/>
      <c r="S425" s="375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4">
        <v>4607091389425</v>
      </c>
      <c r="E426" s="375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9"/>
      <c r="Q426" s="379"/>
      <c r="R426" s="379"/>
      <c r="S426" s="375"/>
      <c r="T426" s="34"/>
      <c r="U426" s="34"/>
      <c r="V426" s="35" t="s">
        <v>67</v>
      </c>
      <c r="W426" s="370">
        <v>8.3999999999999986</v>
      </c>
      <c r="X426" s="371">
        <f t="shared" si="76"/>
        <v>8.4</v>
      </c>
      <c r="Y426" s="36">
        <f>IFERROR(IF(X426=0,"",ROUNDUP(X426/H426,0)*0.00502),"")</f>
        <v>2.0080000000000001E-2</v>
      </c>
      <c r="Z426" s="56"/>
      <c r="AA426" s="57"/>
      <c r="AE426" s="64"/>
      <c r="BB426" s="299" t="s">
        <v>1</v>
      </c>
      <c r="BL426" s="64">
        <f t="shared" si="77"/>
        <v>8.9199999999999982</v>
      </c>
      <c r="BM426" s="64">
        <f t="shared" si="78"/>
        <v>8.92</v>
      </c>
      <c r="BN426" s="64">
        <f t="shared" si="79"/>
        <v>1.7094017094017092E-2</v>
      </c>
      <c r="BO426" s="64">
        <f t="shared" si="80"/>
        <v>1.7094017094017096E-2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4">
        <v>4680115882911</v>
      </c>
      <c r="E427" s="375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60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9"/>
      <c r="Q427" s="379"/>
      <c r="R427" s="379"/>
      <c r="S427" s="375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4">
        <v>4680115880771</v>
      </c>
      <c r="E428" s="375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9"/>
      <c r="Q428" s="379"/>
      <c r="R428" s="379"/>
      <c r="S428" s="375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4">
        <v>4607091389500</v>
      </c>
      <c r="E429" s="375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9"/>
      <c r="Q429" s="379"/>
      <c r="R429" s="379"/>
      <c r="S429" s="375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4">
        <v>4680115881983</v>
      </c>
      <c r="E430" s="375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65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9"/>
      <c r="Q430" s="379"/>
      <c r="R430" s="379"/>
      <c r="S430" s="375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2"/>
      <c r="B431" s="377"/>
      <c r="C431" s="377"/>
      <c r="D431" s="377"/>
      <c r="E431" s="377"/>
      <c r="F431" s="377"/>
      <c r="G431" s="377"/>
      <c r="H431" s="377"/>
      <c r="I431" s="377"/>
      <c r="J431" s="377"/>
      <c r="K431" s="377"/>
      <c r="L431" s="377"/>
      <c r="M431" s="377"/>
      <c r="N431" s="383"/>
      <c r="O431" s="410" t="s">
        <v>72</v>
      </c>
      <c r="P431" s="411"/>
      <c r="Q431" s="411"/>
      <c r="R431" s="411"/>
      <c r="S431" s="411"/>
      <c r="T431" s="411"/>
      <c r="U431" s="412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27.80952380952381</v>
      </c>
      <c r="X431" s="372">
        <f>IFERROR(X424/H424,"0")+IFERROR(X425/H425,"0")+IFERROR(X426/H426,"0")+IFERROR(X427/H427,"0")+IFERROR(X428/H428,"0")+IFERROR(X429/H429,"0")+IFERROR(X430/H430,"0")</f>
        <v>28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0.20079999999999998</v>
      </c>
      <c r="Z431" s="373"/>
      <c r="AA431" s="373"/>
    </row>
    <row r="432" spans="1:67" x14ac:dyDescent="0.2">
      <c r="A432" s="377"/>
      <c r="B432" s="377"/>
      <c r="C432" s="377"/>
      <c r="D432" s="377"/>
      <c r="E432" s="377"/>
      <c r="F432" s="377"/>
      <c r="G432" s="377"/>
      <c r="H432" s="377"/>
      <c r="I432" s="377"/>
      <c r="J432" s="377"/>
      <c r="K432" s="377"/>
      <c r="L432" s="377"/>
      <c r="M432" s="377"/>
      <c r="N432" s="383"/>
      <c r="O432" s="410" t="s">
        <v>72</v>
      </c>
      <c r="P432" s="411"/>
      <c r="Q432" s="411"/>
      <c r="R432" s="411"/>
      <c r="S432" s="411"/>
      <c r="T432" s="411"/>
      <c r="U432" s="412"/>
      <c r="V432" s="37" t="s">
        <v>67</v>
      </c>
      <c r="W432" s="372">
        <f>IFERROR(SUM(W424:W430),"0")</f>
        <v>108.4</v>
      </c>
      <c r="X432" s="372">
        <f>IFERROR(SUM(X424:X430),"0")</f>
        <v>109.20000000000002</v>
      </c>
      <c r="Y432" s="37"/>
      <c r="Z432" s="373"/>
      <c r="AA432" s="373"/>
    </row>
    <row r="433" spans="1:67" ht="14.25" hidden="1" customHeight="1" x14ac:dyDescent="0.25">
      <c r="A433" s="384" t="s">
        <v>88</v>
      </c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  <c r="X433" s="377"/>
      <c r="Y433" s="377"/>
      <c r="Z433" s="363"/>
      <c r="AA433" s="363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4">
        <v>4680115884359</v>
      </c>
      <c r="E434" s="375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9"/>
      <c r="Q434" s="379"/>
      <c r="R434" s="379"/>
      <c r="S434" s="375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4">
        <v>4680115884571</v>
      </c>
      <c r="E435" s="375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9"/>
      <c r="Q435" s="379"/>
      <c r="R435" s="379"/>
      <c r="S435" s="375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82"/>
      <c r="B436" s="377"/>
      <c r="C436" s="377"/>
      <c r="D436" s="377"/>
      <c r="E436" s="377"/>
      <c r="F436" s="377"/>
      <c r="G436" s="377"/>
      <c r="H436" s="377"/>
      <c r="I436" s="377"/>
      <c r="J436" s="377"/>
      <c r="K436" s="377"/>
      <c r="L436" s="377"/>
      <c r="M436" s="377"/>
      <c r="N436" s="383"/>
      <c r="O436" s="410" t="s">
        <v>72</v>
      </c>
      <c r="P436" s="411"/>
      <c r="Q436" s="411"/>
      <c r="R436" s="411"/>
      <c r="S436" s="411"/>
      <c r="T436" s="411"/>
      <c r="U436" s="412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77"/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77"/>
      <c r="N437" s="383"/>
      <c r="O437" s="410" t="s">
        <v>72</v>
      </c>
      <c r="P437" s="411"/>
      <c r="Q437" s="411"/>
      <c r="R437" s="411"/>
      <c r="S437" s="411"/>
      <c r="T437" s="411"/>
      <c r="U437" s="412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4" t="s">
        <v>97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377"/>
      <c r="Z438" s="363"/>
      <c r="AA438" s="363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4">
        <v>4680115884090</v>
      </c>
      <c r="E439" s="375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9"/>
      <c r="Q439" s="379"/>
      <c r="R439" s="379"/>
      <c r="S439" s="375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82"/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77"/>
      <c r="N440" s="383"/>
      <c r="O440" s="410" t="s">
        <v>72</v>
      </c>
      <c r="P440" s="411"/>
      <c r="Q440" s="411"/>
      <c r="R440" s="411"/>
      <c r="S440" s="411"/>
      <c r="T440" s="411"/>
      <c r="U440" s="412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77"/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83"/>
      <c r="O441" s="410" t="s">
        <v>72</v>
      </c>
      <c r="P441" s="411"/>
      <c r="Q441" s="411"/>
      <c r="R441" s="411"/>
      <c r="S441" s="411"/>
      <c r="T441" s="411"/>
      <c r="U441" s="412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4" t="s">
        <v>584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377"/>
      <c r="Z442" s="363"/>
      <c r="AA442" s="363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4">
        <v>4680115884564</v>
      </c>
      <c r="E443" s="375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9"/>
      <c r="Q443" s="379"/>
      <c r="R443" s="379"/>
      <c r="S443" s="375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82"/>
      <c r="B444" s="377"/>
      <c r="C444" s="377"/>
      <c r="D444" s="377"/>
      <c r="E444" s="377"/>
      <c r="F444" s="377"/>
      <c r="G444" s="377"/>
      <c r="H444" s="377"/>
      <c r="I444" s="377"/>
      <c r="J444" s="377"/>
      <c r="K444" s="377"/>
      <c r="L444" s="377"/>
      <c r="M444" s="377"/>
      <c r="N444" s="383"/>
      <c r="O444" s="410" t="s">
        <v>72</v>
      </c>
      <c r="P444" s="411"/>
      <c r="Q444" s="411"/>
      <c r="R444" s="411"/>
      <c r="S444" s="411"/>
      <c r="T444" s="411"/>
      <c r="U444" s="412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77"/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77"/>
      <c r="N445" s="383"/>
      <c r="O445" s="410" t="s">
        <v>72</v>
      </c>
      <c r="P445" s="411"/>
      <c r="Q445" s="411"/>
      <c r="R445" s="411"/>
      <c r="S445" s="411"/>
      <c r="T445" s="411"/>
      <c r="U445" s="412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376" t="s">
        <v>587</v>
      </c>
      <c r="B446" s="377"/>
      <c r="C446" s="377"/>
      <c r="D446" s="377"/>
      <c r="E446" s="377"/>
      <c r="F446" s="377"/>
      <c r="G446" s="377"/>
      <c r="H446" s="377"/>
      <c r="I446" s="377"/>
      <c r="J446" s="377"/>
      <c r="K446" s="377"/>
      <c r="L446" s="377"/>
      <c r="M446" s="377"/>
      <c r="N446" s="377"/>
      <c r="O446" s="377"/>
      <c r="P446" s="377"/>
      <c r="Q446" s="377"/>
      <c r="R446" s="377"/>
      <c r="S446" s="377"/>
      <c r="T446" s="377"/>
      <c r="U446" s="377"/>
      <c r="V446" s="377"/>
      <c r="W446" s="377"/>
      <c r="X446" s="377"/>
      <c r="Y446" s="377"/>
      <c r="Z446" s="364"/>
      <c r="AA446" s="364"/>
    </row>
    <row r="447" spans="1:67" ht="14.25" hidden="1" customHeight="1" x14ac:dyDescent="0.25">
      <c r="A447" s="384" t="s">
        <v>61</v>
      </c>
      <c r="B447" s="377"/>
      <c r="C447" s="377"/>
      <c r="D447" s="377"/>
      <c r="E447" s="377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  <c r="X447" s="377"/>
      <c r="Y447" s="377"/>
      <c r="Z447" s="363"/>
      <c r="AA447" s="363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4">
        <v>4680115885189</v>
      </c>
      <c r="E448" s="375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33" t="s">
        <v>590</v>
      </c>
      <c r="P448" s="379"/>
      <c r="Q448" s="379"/>
      <c r="R448" s="379"/>
      <c r="S448" s="375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4">
        <v>4680115885172</v>
      </c>
      <c r="E449" s="375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38" t="s">
        <v>593</v>
      </c>
      <c r="P449" s="379"/>
      <c r="Q449" s="379"/>
      <c r="R449" s="379"/>
      <c r="S449" s="375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4">
        <v>4680115885110</v>
      </c>
      <c r="E450" s="375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720" t="s">
        <v>596</v>
      </c>
      <c r="P450" s="379"/>
      <c r="Q450" s="379"/>
      <c r="R450" s="379"/>
      <c r="S450" s="375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82"/>
      <c r="B451" s="377"/>
      <c r="C451" s="377"/>
      <c r="D451" s="377"/>
      <c r="E451" s="377"/>
      <c r="F451" s="377"/>
      <c r="G451" s="377"/>
      <c r="H451" s="377"/>
      <c r="I451" s="377"/>
      <c r="J451" s="377"/>
      <c r="K451" s="377"/>
      <c r="L451" s="377"/>
      <c r="M451" s="377"/>
      <c r="N451" s="383"/>
      <c r="O451" s="410" t="s">
        <v>72</v>
      </c>
      <c r="P451" s="411"/>
      <c r="Q451" s="411"/>
      <c r="R451" s="411"/>
      <c r="S451" s="411"/>
      <c r="T451" s="411"/>
      <c r="U451" s="412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77"/>
      <c r="B452" s="377"/>
      <c r="C452" s="377"/>
      <c r="D452" s="377"/>
      <c r="E452" s="377"/>
      <c r="F452" s="377"/>
      <c r="G452" s="377"/>
      <c r="H452" s="377"/>
      <c r="I452" s="377"/>
      <c r="J452" s="377"/>
      <c r="K452" s="377"/>
      <c r="L452" s="377"/>
      <c r="M452" s="377"/>
      <c r="N452" s="383"/>
      <c r="O452" s="410" t="s">
        <v>72</v>
      </c>
      <c r="P452" s="411"/>
      <c r="Q452" s="411"/>
      <c r="R452" s="411"/>
      <c r="S452" s="411"/>
      <c r="T452" s="411"/>
      <c r="U452" s="412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5" t="s">
        <v>597</v>
      </c>
      <c r="B453" s="426"/>
      <c r="C453" s="426"/>
      <c r="D453" s="426"/>
      <c r="E453" s="426"/>
      <c r="F453" s="426"/>
      <c r="G453" s="426"/>
      <c r="H453" s="426"/>
      <c r="I453" s="426"/>
      <c r="J453" s="426"/>
      <c r="K453" s="426"/>
      <c r="L453" s="426"/>
      <c r="M453" s="426"/>
      <c r="N453" s="426"/>
      <c r="O453" s="426"/>
      <c r="P453" s="426"/>
      <c r="Q453" s="426"/>
      <c r="R453" s="426"/>
      <c r="S453" s="426"/>
      <c r="T453" s="426"/>
      <c r="U453" s="426"/>
      <c r="V453" s="426"/>
      <c r="W453" s="426"/>
      <c r="X453" s="426"/>
      <c r="Y453" s="426"/>
      <c r="Z453" s="48"/>
      <c r="AA453" s="48"/>
    </row>
    <row r="454" spans="1:67" ht="16.5" hidden="1" customHeight="1" x14ac:dyDescent="0.25">
      <c r="A454" s="376" t="s">
        <v>597</v>
      </c>
      <c r="B454" s="377"/>
      <c r="C454" s="377"/>
      <c r="D454" s="377"/>
      <c r="E454" s="377"/>
      <c r="F454" s="377"/>
      <c r="G454" s="377"/>
      <c r="H454" s="377"/>
      <c r="I454" s="377"/>
      <c r="J454" s="377"/>
      <c r="K454" s="377"/>
      <c r="L454" s="377"/>
      <c r="M454" s="377"/>
      <c r="N454" s="377"/>
      <c r="O454" s="377"/>
      <c r="P454" s="377"/>
      <c r="Q454" s="377"/>
      <c r="R454" s="377"/>
      <c r="S454" s="377"/>
      <c r="T454" s="377"/>
      <c r="U454" s="377"/>
      <c r="V454" s="377"/>
      <c r="W454" s="377"/>
      <c r="X454" s="377"/>
      <c r="Y454" s="377"/>
      <c r="Z454" s="364"/>
      <c r="AA454" s="364"/>
    </row>
    <row r="455" spans="1:67" ht="14.25" hidden="1" customHeight="1" x14ac:dyDescent="0.25">
      <c r="A455" s="384" t="s">
        <v>110</v>
      </c>
      <c r="B455" s="377"/>
      <c r="C455" s="377"/>
      <c r="D455" s="377"/>
      <c r="E455" s="377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  <c r="X455" s="377"/>
      <c r="Y455" s="377"/>
      <c r="Z455" s="363"/>
      <c r="AA455" s="363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4">
        <v>4607091389067</v>
      </c>
      <c r="E456" s="375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9"/>
      <c r="Q456" s="379"/>
      <c r="R456" s="379"/>
      <c r="S456" s="375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4">
        <v>4607091383522</v>
      </c>
      <c r="E457" s="375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9"/>
      <c r="Q457" s="379"/>
      <c r="R457" s="379"/>
      <c r="S457" s="375"/>
      <c r="T457" s="34"/>
      <c r="U457" s="34"/>
      <c r="V457" s="35" t="s">
        <v>67</v>
      </c>
      <c r="W457" s="370">
        <v>120</v>
      </c>
      <c r="X457" s="371">
        <f t="shared" si="81"/>
        <v>121.44000000000001</v>
      </c>
      <c r="Y457" s="36">
        <f t="shared" si="82"/>
        <v>0.27507999999999999</v>
      </c>
      <c r="Z457" s="56"/>
      <c r="AA457" s="57"/>
      <c r="AE457" s="64"/>
      <c r="BB457" s="312" t="s">
        <v>1</v>
      </c>
      <c r="BL457" s="64">
        <f t="shared" si="83"/>
        <v>128.18181818181816</v>
      </c>
      <c r="BM457" s="64">
        <f t="shared" si="84"/>
        <v>129.72</v>
      </c>
      <c r="BN457" s="64">
        <f t="shared" si="85"/>
        <v>0.21853146853146854</v>
      </c>
      <c r="BO457" s="64">
        <f t="shared" si="86"/>
        <v>0.22115384615384617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4">
        <v>4680115885226</v>
      </c>
      <c r="E458" s="375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3" t="s">
        <v>604</v>
      </c>
      <c r="P458" s="379"/>
      <c r="Q458" s="379"/>
      <c r="R458" s="379"/>
      <c r="S458" s="375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4">
        <v>4607091384437</v>
      </c>
      <c r="E459" s="375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9"/>
      <c r="Q459" s="379"/>
      <c r="R459" s="379"/>
      <c r="S459" s="375"/>
      <c r="T459" s="34"/>
      <c r="U459" s="34"/>
      <c r="V459" s="35" t="s">
        <v>67</v>
      </c>
      <c r="W459" s="370">
        <v>50</v>
      </c>
      <c r="X459" s="371">
        <f t="shared" si="81"/>
        <v>52.800000000000004</v>
      </c>
      <c r="Y459" s="36">
        <f t="shared" si="82"/>
        <v>0.1196</v>
      </c>
      <c r="Z459" s="56"/>
      <c r="AA459" s="57"/>
      <c r="AE459" s="64"/>
      <c r="BB459" s="314" t="s">
        <v>1</v>
      </c>
      <c r="BL459" s="64">
        <f t="shared" si="83"/>
        <v>53.409090909090907</v>
      </c>
      <c r="BM459" s="64">
        <f t="shared" si="84"/>
        <v>56.400000000000006</v>
      </c>
      <c r="BN459" s="64">
        <f t="shared" si="85"/>
        <v>9.1054778554778545E-2</v>
      </c>
      <c r="BO459" s="64">
        <f t="shared" si="86"/>
        <v>9.6153846153846159E-2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4">
        <v>4680115884502</v>
      </c>
      <c r="E460" s="375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9"/>
      <c r="Q460" s="379"/>
      <c r="R460" s="379"/>
      <c r="S460" s="375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4">
        <v>4607091389104</v>
      </c>
      <c r="E461" s="375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9"/>
      <c r="Q461" s="379"/>
      <c r="R461" s="379"/>
      <c r="S461" s="375"/>
      <c r="T461" s="34"/>
      <c r="U461" s="34"/>
      <c r="V461" s="35" t="s">
        <v>67</v>
      </c>
      <c r="W461" s="370">
        <v>120</v>
      </c>
      <c r="X461" s="371">
        <f t="shared" si="81"/>
        <v>121.44000000000001</v>
      </c>
      <c r="Y461" s="36">
        <f t="shared" si="82"/>
        <v>0.27507999999999999</v>
      </c>
      <c r="Z461" s="56"/>
      <c r="AA461" s="57"/>
      <c r="AE461" s="64"/>
      <c r="BB461" s="316" t="s">
        <v>1</v>
      </c>
      <c r="BL461" s="64">
        <f t="shared" si="83"/>
        <v>128.18181818181816</v>
      </c>
      <c r="BM461" s="64">
        <f t="shared" si="84"/>
        <v>129.72</v>
      </c>
      <c r="BN461" s="64">
        <f t="shared" si="85"/>
        <v>0.21853146853146854</v>
      </c>
      <c r="BO461" s="64">
        <f t="shared" si="86"/>
        <v>0.22115384615384617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4">
        <v>4680115884519</v>
      </c>
      <c r="E462" s="375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9"/>
      <c r="Q462" s="379"/>
      <c r="R462" s="379"/>
      <c r="S462" s="375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4">
        <v>4680115880603</v>
      </c>
      <c r="E463" s="375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9"/>
      <c r="Q463" s="379"/>
      <c r="R463" s="379"/>
      <c r="S463" s="375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4">
        <v>4607091389999</v>
      </c>
      <c r="E464" s="375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2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9"/>
      <c r="Q464" s="379"/>
      <c r="R464" s="379"/>
      <c r="S464" s="375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4">
        <v>4680115882782</v>
      </c>
      <c r="E465" s="375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1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9"/>
      <c r="Q465" s="379"/>
      <c r="R465" s="379"/>
      <c r="S465" s="375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4">
        <v>4607091389098</v>
      </c>
      <c r="E466" s="375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9"/>
      <c r="Q466" s="379"/>
      <c r="R466" s="379"/>
      <c r="S466" s="375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4">
        <v>4607091389982</v>
      </c>
      <c r="E467" s="375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9"/>
      <c r="Q467" s="379"/>
      <c r="R467" s="379"/>
      <c r="S467" s="375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2"/>
      <c r="B468" s="377"/>
      <c r="C468" s="377"/>
      <c r="D468" s="377"/>
      <c r="E468" s="377"/>
      <c r="F468" s="377"/>
      <c r="G468" s="377"/>
      <c r="H468" s="377"/>
      <c r="I468" s="377"/>
      <c r="J468" s="377"/>
      <c r="K468" s="377"/>
      <c r="L468" s="377"/>
      <c r="M468" s="377"/>
      <c r="N468" s="383"/>
      <c r="O468" s="410" t="s">
        <v>72</v>
      </c>
      <c r="P468" s="411"/>
      <c r="Q468" s="411"/>
      <c r="R468" s="411"/>
      <c r="S468" s="411"/>
      <c r="T468" s="411"/>
      <c r="U468" s="412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54.924242424242422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56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0.66975999999999991</v>
      </c>
      <c r="Z468" s="373"/>
      <c r="AA468" s="373"/>
    </row>
    <row r="469" spans="1:67" x14ac:dyDescent="0.2">
      <c r="A469" s="377"/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83"/>
      <c r="O469" s="410" t="s">
        <v>72</v>
      </c>
      <c r="P469" s="411"/>
      <c r="Q469" s="411"/>
      <c r="R469" s="411"/>
      <c r="S469" s="411"/>
      <c r="T469" s="411"/>
      <c r="U469" s="412"/>
      <c r="V469" s="37" t="s">
        <v>67</v>
      </c>
      <c r="W469" s="372">
        <f>IFERROR(SUM(W456:W467),"0")</f>
        <v>290</v>
      </c>
      <c r="X469" s="372">
        <f>IFERROR(SUM(X456:X467),"0")</f>
        <v>295.68</v>
      </c>
      <c r="Y469" s="37"/>
      <c r="Z469" s="373"/>
      <c r="AA469" s="373"/>
    </row>
    <row r="470" spans="1:67" ht="14.25" hidden="1" customHeight="1" x14ac:dyDescent="0.25">
      <c r="A470" s="384" t="s">
        <v>102</v>
      </c>
      <c r="B470" s="377"/>
      <c r="C470" s="377"/>
      <c r="D470" s="377"/>
      <c r="E470" s="377"/>
      <c r="F470" s="377"/>
      <c r="G470" s="377"/>
      <c r="H470" s="377"/>
      <c r="I470" s="377"/>
      <c r="J470" s="377"/>
      <c r="K470" s="377"/>
      <c r="L470" s="377"/>
      <c r="M470" s="377"/>
      <c r="N470" s="377"/>
      <c r="O470" s="377"/>
      <c r="P470" s="377"/>
      <c r="Q470" s="377"/>
      <c r="R470" s="377"/>
      <c r="S470" s="377"/>
      <c r="T470" s="377"/>
      <c r="U470" s="377"/>
      <c r="V470" s="377"/>
      <c r="W470" s="377"/>
      <c r="X470" s="377"/>
      <c r="Y470" s="377"/>
      <c r="Z470" s="363"/>
      <c r="AA470" s="363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4">
        <v>4607091388930</v>
      </c>
      <c r="E471" s="375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9"/>
      <c r="Q471" s="379"/>
      <c r="R471" s="379"/>
      <c r="S471" s="375"/>
      <c r="T471" s="34"/>
      <c r="U471" s="34"/>
      <c r="V471" s="35" t="s">
        <v>67</v>
      </c>
      <c r="W471" s="370">
        <v>50</v>
      </c>
      <c r="X471" s="371">
        <f>IFERROR(IF(W471="",0,CEILING((W471/$H471),1)*$H471),"")</f>
        <v>52.800000000000004</v>
      </c>
      <c r="Y471" s="36">
        <f>IFERROR(IF(X471=0,"",ROUNDUP(X471/H471,0)*0.01196),"")</f>
        <v>0.1196</v>
      </c>
      <c r="Z471" s="56"/>
      <c r="AA471" s="57"/>
      <c r="AE471" s="64"/>
      <c r="BB471" s="323" t="s">
        <v>1</v>
      </c>
      <c r="BL471" s="64">
        <f>IFERROR(W471*I471/H471,"0")</f>
        <v>53.409090909090907</v>
      </c>
      <c r="BM471" s="64">
        <f>IFERROR(X471*I471/H471,"0")</f>
        <v>56.400000000000006</v>
      </c>
      <c r="BN471" s="64">
        <f>IFERROR(1/J471*(W471/H471),"0")</f>
        <v>9.1054778554778545E-2</v>
      </c>
      <c r="BO471" s="64">
        <f>IFERROR(1/J471*(X471/H471),"0")</f>
        <v>9.6153846153846159E-2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4">
        <v>4680115880054</v>
      </c>
      <c r="E472" s="375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5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9"/>
      <c r="Q472" s="379"/>
      <c r="R472" s="379"/>
      <c r="S472" s="375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2"/>
      <c r="B473" s="377"/>
      <c r="C473" s="377"/>
      <c r="D473" s="377"/>
      <c r="E473" s="377"/>
      <c r="F473" s="377"/>
      <c r="G473" s="377"/>
      <c r="H473" s="377"/>
      <c r="I473" s="377"/>
      <c r="J473" s="377"/>
      <c r="K473" s="377"/>
      <c r="L473" s="377"/>
      <c r="M473" s="377"/>
      <c r="N473" s="383"/>
      <c r="O473" s="410" t="s">
        <v>72</v>
      </c>
      <c r="P473" s="411"/>
      <c r="Q473" s="411"/>
      <c r="R473" s="411"/>
      <c r="S473" s="411"/>
      <c r="T473" s="411"/>
      <c r="U473" s="412"/>
      <c r="V473" s="37" t="s">
        <v>73</v>
      </c>
      <c r="W473" s="372">
        <f>IFERROR(W471/H471,"0")+IFERROR(W472/H472,"0")</f>
        <v>9.4696969696969688</v>
      </c>
      <c r="X473" s="372">
        <f>IFERROR(X471/H471,"0")+IFERROR(X472/H472,"0")</f>
        <v>10</v>
      </c>
      <c r="Y473" s="372">
        <f>IFERROR(IF(Y471="",0,Y471),"0")+IFERROR(IF(Y472="",0,Y472),"0")</f>
        <v>0.1196</v>
      </c>
      <c r="Z473" s="373"/>
      <c r="AA473" s="373"/>
    </row>
    <row r="474" spans="1:67" x14ac:dyDescent="0.2">
      <c r="A474" s="377"/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77"/>
      <c r="N474" s="383"/>
      <c r="O474" s="410" t="s">
        <v>72</v>
      </c>
      <c r="P474" s="411"/>
      <c r="Q474" s="411"/>
      <c r="R474" s="411"/>
      <c r="S474" s="411"/>
      <c r="T474" s="411"/>
      <c r="U474" s="412"/>
      <c r="V474" s="37" t="s">
        <v>67</v>
      </c>
      <c r="W474" s="372">
        <f>IFERROR(SUM(W471:W472),"0")</f>
        <v>50</v>
      </c>
      <c r="X474" s="372">
        <f>IFERROR(SUM(X471:X472),"0")</f>
        <v>52.800000000000004</v>
      </c>
      <c r="Y474" s="37"/>
      <c r="Z474" s="373"/>
      <c r="AA474" s="373"/>
    </row>
    <row r="475" spans="1:67" ht="14.25" hidden="1" customHeight="1" x14ac:dyDescent="0.25">
      <c r="A475" s="384" t="s">
        <v>61</v>
      </c>
      <c r="B475" s="377"/>
      <c r="C475" s="377"/>
      <c r="D475" s="377"/>
      <c r="E475" s="377"/>
      <c r="F475" s="377"/>
      <c r="G475" s="377"/>
      <c r="H475" s="377"/>
      <c r="I475" s="377"/>
      <c r="J475" s="377"/>
      <c r="K475" s="377"/>
      <c r="L475" s="377"/>
      <c r="M475" s="377"/>
      <c r="N475" s="377"/>
      <c r="O475" s="377"/>
      <c r="P475" s="377"/>
      <c r="Q475" s="377"/>
      <c r="R475" s="377"/>
      <c r="S475" s="377"/>
      <c r="T475" s="377"/>
      <c r="U475" s="377"/>
      <c r="V475" s="377"/>
      <c r="W475" s="377"/>
      <c r="X475" s="377"/>
      <c r="Y475" s="377"/>
      <c r="Z475" s="363"/>
      <c r="AA475" s="363"/>
    </row>
    <row r="476" spans="1:67" ht="27" hidden="1" customHeight="1" x14ac:dyDescent="0.25">
      <c r="A476" s="54" t="s">
        <v>627</v>
      </c>
      <c r="B476" s="54" t="s">
        <v>628</v>
      </c>
      <c r="C476" s="31">
        <v>4301031252</v>
      </c>
      <c r="D476" s="374">
        <v>4680115883116</v>
      </c>
      <c r="E476" s="375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9"/>
      <c r="Q476" s="379"/>
      <c r="R476" s="379"/>
      <c r="S476" s="375"/>
      <c r="T476" s="34"/>
      <c r="U476" s="34"/>
      <c r="V476" s="35" t="s">
        <v>67</v>
      </c>
      <c r="W476" s="370">
        <v>0</v>
      </c>
      <c r="X476" s="371">
        <f t="shared" ref="X476:X481" si="87"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25" t="s">
        <v>1</v>
      </c>
      <c r="BL476" s="64">
        <f t="shared" ref="BL476:BL481" si="88">IFERROR(W476*I476/H476,"0")</f>
        <v>0</v>
      </c>
      <c r="BM476" s="64">
        <f t="shared" ref="BM476:BM481" si="89">IFERROR(X476*I476/H476,"0")</f>
        <v>0</v>
      </c>
      <c r="BN476" s="64">
        <f t="shared" ref="BN476:BN481" si="90">IFERROR(1/J476*(W476/H476),"0")</f>
        <v>0</v>
      </c>
      <c r="BO476" s="64">
        <f t="shared" ref="BO476:BO481" si="91">IFERROR(1/J476*(X476/H476),"0")</f>
        <v>0</v>
      </c>
    </row>
    <row r="477" spans="1:67" ht="27" hidden="1" customHeight="1" x14ac:dyDescent="0.25">
      <c r="A477" s="54" t="s">
        <v>629</v>
      </c>
      <c r="B477" s="54" t="s">
        <v>630</v>
      </c>
      <c r="C477" s="31">
        <v>4301031248</v>
      </c>
      <c r="D477" s="374">
        <v>4680115883093</v>
      </c>
      <c r="E477" s="375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9"/>
      <c r="Q477" s="379"/>
      <c r="R477" s="379"/>
      <c r="S477" s="375"/>
      <c r="T477" s="34"/>
      <c r="U477" s="34"/>
      <c r="V477" s="35" t="s">
        <v>67</v>
      </c>
      <c r="W477" s="370">
        <v>0</v>
      </c>
      <c r="X477" s="371">
        <f t="shared" si="87"/>
        <v>0</v>
      </c>
      <c r="Y477" s="36" t="str">
        <f>IFERROR(IF(X477=0,"",ROUNDUP(X477/H477,0)*0.01196),"")</f>
        <v/>
      </c>
      <c r="Z477" s="56"/>
      <c r="AA477" s="57"/>
      <c r="AE477" s="64"/>
      <c r="BB477" s="326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4">
        <v>4680115883109</v>
      </c>
      <c r="E478" s="375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9"/>
      <c r="Q478" s="379"/>
      <c r="R478" s="379"/>
      <c r="S478" s="375"/>
      <c r="T478" s="34"/>
      <c r="U478" s="34"/>
      <c r="V478" s="35" t="s">
        <v>67</v>
      </c>
      <c r="W478" s="370">
        <v>50</v>
      </c>
      <c r="X478" s="371">
        <f t="shared" si="87"/>
        <v>52.800000000000004</v>
      </c>
      <c r="Y478" s="36">
        <f>IFERROR(IF(X478=0,"",ROUNDUP(X478/H478,0)*0.01196),"")</f>
        <v>0.1196</v>
      </c>
      <c r="Z478" s="56"/>
      <c r="AA478" s="57"/>
      <c r="AE478" s="64"/>
      <c r="BB478" s="327" t="s">
        <v>1</v>
      </c>
      <c r="BL478" s="64">
        <f t="shared" si="88"/>
        <v>53.409090909090907</v>
      </c>
      <c r="BM478" s="64">
        <f t="shared" si="89"/>
        <v>56.400000000000006</v>
      </c>
      <c r="BN478" s="64">
        <f t="shared" si="90"/>
        <v>9.1054778554778545E-2</v>
      </c>
      <c r="BO478" s="64">
        <f t="shared" si="91"/>
        <v>9.6153846153846159E-2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4">
        <v>4680115882072</v>
      </c>
      <c r="E479" s="375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9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9"/>
      <c r="Q479" s="379"/>
      <c r="R479" s="379"/>
      <c r="S479" s="375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4">
        <v>4680115882102</v>
      </c>
      <c r="E480" s="375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9"/>
      <c r="Q480" s="379"/>
      <c r="R480" s="379"/>
      <c r="S480" s="375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4">
        <v>4680115882096</v>
      </c>
      <c r="E481" s="375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9"/>
      <c r="Q481" s="379"/>
      <c r="R481" s="379"/>
      <c r="S481" s="375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2"/>
      <c r="B482" s="377"/>
      <c r="C482" s="377"/>
      <c r="D482" s="377"/>
      <c r="E482" s="377"/>
      <c r="F482" s="377"/>
      <c r="G482" s="377"/>
      <c r="H482" s="377"/>
      <c r="I482" s="377"/>
      <c r="J482" s="377"/>
      <c r="K482" s="377"/>
      <c r="L482" s="377"/>
      <c r="M482" s="377"/>
      <c r="N482" s="383"/>
      <c r="O482" s="410" t="s">
        <v>72</v>
      </c>
      <c r="P482" s="411"/>
      <c r="Q482" s="411"/>
      <c r="R482" s="411"/>
      <c r="S482" s="411"/>
      <c r="T482" s="411"/>
      <c r="U482" s="412"/>
      <c r="V482" s="37" t="s">
        <v>73</v>
      </c>
      <c r="W482" s="372">
        <f>IFERROR(W476/H476,"0")+IFERROR(W477/H477,"0")+IFERROR(W478/H478,"0")+IFERROR(W479/H479,"0")+IFERROR(W480/H480,"0")+IFERROR(W481/H481,"0")</f>
        <v>9.4696969696969688</v>
      </c>
      <c r="X482" s="372">
        <f>IFERROR(X476/H476,"0")+IFERROR(X477/H477,"0")+IFERROR(X478/H478,"0")+IFERROR(X479/H479,"0")+IFERROR(X480/H480,"0")+IFERROR(X481/H481,"0")</f>
        <v>10</v>
      </c>
      <c r="Y482" s="372">
        <f>IFERROR(IF(Y476="",0,Y476),"0")+IFERROR(IF(Y477="",0,Y477),"0")+IFERROR(IF(Y478="",0,Y478),"0")+IFERROR(IF(Y479="",0,Y479),"0")+IFERROR(IF(Y480="",0,Y480),"0")+IFERROR(IF(Y481="",0,Y481),"0")</f>
        <v>0.1196</v>
      </c>
      <c r="Z482" s="373"/>
      <c r="AA482" s="373"/>
    </row>
    <row r="483" spans="1:67" x14ac:dyDescent="0.2">
      <c r="A483" s="377"/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77"/>
      <c r="N483" s="383"/>
      <c r="O483" s="410" t="s">
        <v>72</v>
      </c>
      <c r="P483" s="411"/>
      <c r="Q483" s="411"/>
      <c r="R483" s="411"/>
      <c r="S483" s="411"/>
      <c r="T483" s="411"/>
      <c r="U483" s="412"/>
      <c r="V483" s="37" t="s">
        <v>67</v>
      </c>
      <c r="W483" s="372">
        <f>IFERROR(SUM(W476:W481),"0")</f>
        <v>50</v>
      </c>
      <c r="X483" s="372">
        <f>IFERROR(SUM(X476:X481),"0")</f>
        <v>52.800000000000004</v>
      </c>
      <c r="Y483" s="37"/>
      <c r="Z483" s="373"/>
      <c r="AA483" s="373"/>
    </row>
    <row r="484" spans="1:67" ht="14.25" hidden="1" customHeight="1" x14ac:dyDescent="0.25">
      <c r="A484" s="384" t="s">
        <v>74</v>
      </c>
      <c r="B484" s="377"/>
      <c r="C484" s="377"/>
      <c r="D484" s="377"/>
      <c r="E484" s="377"/>
      <c r="F484" s="377"/>
      <c r="G484" s="377"/>
      <c r="H484" s="377"/>
      <c r="I484" s="377"/>
      <c r="J484" s="377"/>
      <c r="K484" s="377"/>
      <c r="L484" s="377"/>
      <c r="M484" s="377"/>
      <c r="N484" s="377"/>
      <c r="O484" s="377"/>
      <c r="P484" s="377"/>
      <c r="Q484" s="377"/>
      <c r="R484" s="377"/>
      <c r="S484" s="377"/>
      <c r="T484" s="377"/>
      <c r="U484" s="377"/>
      <c r="V484" s="377"/>
      <c r="W484" s="377"/>
      <c r="X484" s="377"/>
      <c r="Y484" s="377"/>
      <c r="Z484" s="363"/>
      <c r="AA484" s="363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4">
        <v>4607091383409</v>
      </c>
      <c r="E485" s="375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9"/>
      <c r="Q485" s="379"/>
      <c r="R485" s="379"/>
      <c r="S485" s="375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4">
        <v>4607091383416</v>
      </c>
      <c r="E486" s="375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9"/>
      <c r="Q486" s="379"/>
      <c r="R486" s="379"/>
      <c r="S486" s="375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4">
        <v>4680115883536</v>
      </c>
      <c r="E487" s="375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9"/>
      <c r="Q487" s="379"/>
      <c r="R487" s="379"/>
      <c r="S487" s="375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82"/>
      <c r="B488" s="377"/>
      <c r="C488" s="377"/>
      <c r="D488" s="377"/>
      <c r="E488" s="377"/>
      <c r="F488" s="377"/>
      <c r="G488" s="377"/>
      <c r="H488" s="377"/>
      <c r="I488" s="377"/>
      <c r="J488" s="377"/>
      <c r="K488" s="377"/>
      <c r="L488" s="377"/>
      <c r="M488" s="377"/>
      <c r="N488" s="383"/>
      <c r="O488" s="410" t="s">
        <v>72</v>
      </c>
      <c r="P488" s="411"/>
      <c r="Q488" s="411"/>
      <c r="R488" s="411"/>
      <c r="S488" s="411"/>
      <c r="T488" s="411"/>
      <c r="U488" s="412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77"/>
      <c r="B489" s="377"/>
      <c r="C489" s="377"/>
      <c r="D489" s="377"/>
      <c r="E489" s="377"/>
      <c r="F489" s="377"/>
      <c r="G489" s="377"/>
      <c r="H489" s="377"/>
      <c r="I489" s="377"/>
      <c r="J489" s="377"/>
      <c r="K489" s="377"/>
      <c r="L489" s="377"/>
      <c r="M489" s="377"/>
      <c r="N489" s="383"/>
      <c r="O489" s="410" t="s">
        <v>72</v>
      </c>
      <c r="P489" s="411"/>
      <c r="Q489" s="411"/>
      <c r="R489" s="411"/>
      <c r="S489" s="411"/>
      <c r="T489" s="411"/>
      <c r="U489" s="412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4" t="s">
        <v>205</v>
      </c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  <c r="X490" s="377"/>
      <c r="Y490" s="377"/>
      <c r="Z490" s="363"/>
      <c r="AA490" s="363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4">
        <v>4680115885035</v>
      </c>
      <c r="E491" s="375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6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9"/>
      <c r="Q491" s="379"/>
      <c r="R491" s="379"/>
      <c r="S491" s="375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82"/>
      <c r="B492" s="377"/>
      <c r="C492" s="377"/>
      <c r="D492" s="377"/>
      <c r="E492" s="377"/>
      <c r="F492" s="377"/>
      <c r="G492" s="377"/>
      <c r="H492" s="377"/>
      <c r="I492" s="377"/>
      <c r="J492" s="377"/>
      <c r="K492" s="377"/>
      <c r="L492" s="377"/>
      <c r="M492" s="377"/>
      <c r="N492" s="383"/>
      <c r="O492" s="410" t="s">
        <v>72</v>
      </c>
      <c r="P492" s="411"/>
      <c r="Q492" s="411"/>
      <c r="R492" s="411"/>
      <c r="S492" s="411"/>
      <c r="T492" s="411"/>
      <c r="U492" s="412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77"/>
      <c r="B493" s="377"/>
      <c r="C493" s="377"/>
      <c r="D493" s="377"/>
      <c r="E493" s="377"/>
      <c r="F493" s="377"/>
      <c r="G493" s="377"/>
      <c r="H493" s="377"/>
      <c r="I493" s="377"/>
      <c r="J493" s="377"/>
      <c r="K493" s="377"/>
      <c r="L493" s="377"/>
      <c r="M493" s="377"/>
      <c r="N493" s="383"/>
      <c r="O493" s="410" t="s">
        <v>72</v>
      </c>
      <c r="P493" s="411"/>
      <c r="Q493" s="411"/>
      <c r="R493" s="411"/>
      <c r="S493" s="411"/>
      <c r="T493" s="411"/>
      <c r="U493" s="412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5" t="s">
        <v>647</v>
      </c>
      <c r="B494" s="426"/>
      <c r="C494" s="426"/>
      <c r="D494" s="426"/>
      <c r="E494" s="426"/>
      <c r="F494" s="426"/>
      <c r="G494" s="426"/>
      <c r="H494" s="426"/>
      <c r="I494" s="426"/>
      <c r="J494" s="426"/>
      <c r="K494" s="426"/>
      <c r="L494" s="426"/>
      <c r="M494" s="426"/>
      <c r="N494" s="426"/>
      <c r="O494" s="426"/>
      <c r="P494" s="426"/>
      <c r="Q494" s="426"/>
      <c r="R494" s="426"/>
      <c r="S494" s="426"/>
      <c r="T494" s="426"/>
      <c r="U494" s="426"/>
      <c r="V494" s="426"/>
      <c r="W494" s="426"/>
      <c r="X494" s="426"/>
      <c r="Y494" s="426"/>
      <c r="Z494" s="48"/>
      <c r="AA494" s="48"/>
    </row>
    <row r="495" spans="1:67" ht="16.5" hidden="1" customHeight="1" x14ac:dyDescent="0.25">
      <c r="A495" s="376" t="s">
        <v>648</v>
      </c>
      <c r="B495" s="377"/>
      <c r="C495" s="377"/>
      <c r="D495" s="377"/>
      <c r="E495" s="377"/>
      <c r="F495" s="377"/>
      <c r="G495" s="377"/>
      <c r="H495" s="377"/>
      <c r="I495" s="377"/>
      <c r="J495" s="377"/>
      <c r="K495" s="377"/>
      <c r="L495" s="377"/>
      <c r="M495" s="377"/>
      <c r="N495" s="377"/>
      <c r="O495" s="377"/>
      <c r="P495" s="377"/>
      <c r="Q495" s="377"/>
      <c r="R495" s="377"/>
      <c r="S495" s="377"/>
      <c r="T495" s="377"/>
      <c r="U495" s="377"/>
      <c r="V495" s="377"/>
      <c r="W495" s="377"/>
      <c r="X495" s="377"/>
      <c r="Y495" s="377"/>
      <c r="Z495" s="364"/>
      <c r="AA495" s="364"/>
    </row>
    <row r="496" spans="1:67" ht="14.25" hidden="1" customHeight="1" x14ac:dyDescent="0.25">
      <c r="A496" s="384" t="s">
        <v>110</v>
      </c>
      <c r="B496" s="377"/>
      <c r="C496" s="377"/>
      <c r="D496" s="377"/>
      <c r="E496" s="377"/>
      <c r="F496" s="377"/>
      <c r="G496" s="377"/>
      <c r="H496" s="377"/>
      <c r="I496" s="377"/>
      <c r="J496" s="377"/>
      <c r="K496" s="377"/>
      <c r="L496" s="377"/>
      <c r="M496" s="377"/>
      <c r="N496" s="377"/>
      <c r="O496" s="377"/>
      <c r="P496" s="377"/>
      <c r="Q496" s="377"/>
      <c r="R496" s="377"/>
      <c r="S496" s="377"/>
      <c r="T496" s="377"/>
      <c r="U496" s="377"/>
      <c r="V496" s="377"/>
      <c r="W496" s="377"/>
      <c r="X496" s="377"/>
      <c r="Y496" s="377"/>
      <c r="Z496" s="363"/>
      <c r="AA496" s="363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4">
        <v>4640242181011</v>
      </c>
      <c r="E497" s="375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9"/>
      <c r="Q497" s="379"/>
      <c r="R497" s="379"/>
      <c r="S497" s="375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4">
        <v>4640242180045</v>
      </c>
      <c r="E498" s="375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3" t="s">
        <v>654</v>
      </c>
      <c r="P498" s="379"/>
      <c r="Q498" s="379"/>
      <c r="R498" s="379"/>
      <c r="S498" s="375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4">
        <v>4640242180441</v>
      </c>
      <c r="E499" s="375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6" t="s">
        <v>657</v>
      </c>
      <c r="P499" s="379"/>
      <c r="Q499" s="379"/>
      <c r="R499" s="379"/>
      <c r="S499" s="375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4">
        <v>4640242180601</v>
      </c>
      <c r="E500" s="375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92" t="s">
        <v>660</v>
      </c>
      <c r="P500" s="379"/>
      <c r="Q500" s="379"/>
      <c r="R500" s="379"/>
      <c r="S500" s="375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4">
        <v>4640242180564</v>
      </c>
      <c r="E501" s="375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1" t="s">
        <v>663</v>
      </c>
      <c r="P501" s="379"/>
      <c r="Q501" s="379"/>
      <c r="R501" s="379"/>
      <c r="S501" s="375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4">
        <v>4640242180922</v>
      </c>
      <c r="E502" s="375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4" t="s">
        <v>666</v>
      </c>
      <c r="P502" s="379"/>
      <c r="Q502" s="379"/>
      <c r="R502" s="379"/>
      <c r="S502" s="375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4">
        <v>4640242180038</v>
      </c>
      <c r="E503" s="375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6" t="s">
        <v>669</v>
      </c>
      <c r="P503" s="379"/>
      <c r="Q503" s="379"/>
      <c r="R503" s="379"/>
      <c r="S503" s="375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82"/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77"/>
      <c r="N504" s="383"/>
      <c r="O504" s="410" t="s">
        <v>72</v>
      </c>
      <c r="P504" s="411"/>
      <c r="Q504" s="411"/>
      <c r="R504" s="411"/>
      <c r="S504" s="411"/>
      <c r="T504" s="411"/>
      <c r="U504" s="412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77"/>
      <c r="B505" s="377"/>
      <c r="C505" s="377"/>
      <c r="D505" s="377"/>
      <c r="E505" s="377"/>
      <c r="F505" s="377"/>
      <c r="G505" s="377"/>
      <c r="H505" s="377"/>
      <c r="I505" s="377"/>
      <c r="J505" s="377"/>
      <c r="K505" s="377"/>
      <c r="L505" s="377"/>
      <c r="M505" s="377"/>
      <c r="N505" s="383"/>
      <c r="O505" s="410" t="s">
        <v>72</v>
      </c>
      <c r="P505" s="411"/>
      <c r="Q505" s="411"/>
      <c r="R505" s="411"/>
      <c r="S505" s="411"/>
      <c r="T505" s="411"/>
      <c r="U505" s="412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4" t="s">
        <v>102</v>
      </c>
      <c r="B506" s="377"/>
      <c r="C506" s="377"/>
      <c r="D506" s="377"/>
      <c r="E506" s="377"/>
      <c r="F506" s="377"/>
      <c r="G506" s="377"/>
      <c r="H506" s="377"/>
      <c r="I506" s="377"/>
      <c r="J506" s="377"/>
      <c r="K506" s="377"/>
      <c r="L506" s="377"/>
      <c r="M506" s="377"/>
      <c r="N506" s="377"/>
      <c r="O506" s="377"/>
      <c r="P506" s="377"/>
      <c r="Q506" s="377"/>
      <c r="R506" s="377"/>
      <c r="S506" s="377"/>
      <c r="T506" s="377"/>
      <c r="U506" s="377"/>
      <c r="V506" s="377"/>
      <c r="W506" s="377"/>
      <c r="X506" s="377"/>
      <c r="Y506" s="377"/>
      <c r="Z506" s="363"/>
      <c r="AA506" s="363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4">
        <v>4640242180526</v>
      </c>
      <c r="E507" s="375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0" t="s">
        <v>672</v>
      </c>
      <c r="P507" s="379"/>
      <c r="Q507" s="379"/>
      <c r="R507" s="379"/>
      <c r="S507" s="375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4">
        <v>4640242180519</v>
      </c>
      <c r="E508" s="375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2" t="s">
        <v>675</v>
      </c>
      <c r="P508" s="379"/>
      <c r="Q508" s="379"/>
      <c r="R508" s="379"/>
      <c r="S508" s="375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4">
        <v>4640242180090</v>
      </c>
      <c r="E509" s="375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9"/>
      <c r="Q509" s="379"/>
      <c r="R509" s="379"/>
      <c r="S509" s="375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4">
        <v>4640242180090</v>
      </c>
      <c r="E510" s="375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2" t="s">
        <v>681</v>
      </c>
      <c r="P510" s="379"/>
      <c r="Q510" s="379"/>
      <c r="R510" s="379"/>
      <c r="S510" s="375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82"/>
      <c r="B511" s="377"/>
      <c r="C511" s="377"/>
      <c r="D511" s="377"/>
      <c r="E511" s="377"/>
      <c r="F511" s="377"/>
      <c r="G511" s="377"/>
      <c r="H511" s="377"/>
      <c r="I511" s="377"/>
      <c r="J511" s="377"/>
      <c r="K511" s="377"/>
      <c r="L511" s="377"/>
      <c r="M511" s="377"/>
      <c r="N511" s="383"/>
      <c r="O511" s="410" t="s">
        <v>72</v>
      </c>
      <c r="P511" s="411"/>
      <c r="Q511" s="411"/>
      <c r="R511" s="411"/>
      <c r="S511" s="411"/>
      <c r="T511" s="411"/>
      <c r="U511" s="412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77"/>
      <c r="B512" s="377"/>
      <c r="C512" s="377"/>
      <c r="D512" s="377"/>
      <c r="E512" s="377"/>
      <c r="F512" s="377"/>
      <c r="G512" s="377"/>
      <c r="H512" s="377"/>
      <c r="I512" s="377"/>
      <c r="J512" s="377"/>
      <c r="K512" s="377"/>
      <c r="L512" s="377"/>
      <c r="M512" s="377"/>
      <c r="N512" s="383"/>
      <c r="O512" s="410" t="s">
        <v>72</v>
      </c>
      <c r="P512" s="411"/>
      <c r="Q512" s="411"/>
      <c r="R512" s="411"/>
      <c r="S512" s="411"/>
      <c r="T512" s="411"/>
      <c r="U512" s="412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4" t="s">
        <v>61</v>
      </c>
      <c r="B513" s="377"/>
      <c r="C513" s="377"/>
      <c r="D513" s="377"/>
      <c r="E513" s="377"/>
      <c r="F513" s="377"/>
      <c r="G513" s="377"/>
      <c r="H513" s="377"/>
      <c r="I513" s="377"/>
      <c r="J513" s="377"/>
      <c r="K513" s="377"/>
      <c r="L513" s="377"/>
      <c r="M513" s="377"/>
      <c r="N513" s="377"/>
      <c r="O513" s="377"/>
      <c r="P513" s="377"/>
      <c r="Q513" s="377"/>
      <c r="R513" s="377"/>
      <c r="S513" s="377"/>
      <c r="T513" s="377"/>
      <c r="U513" s="377"/>
      <c r="V513" s="377"/>
      <c r="W513" s="377"/>
      <c r="X513" s="377"/>
      <c r="Y513" s="377"/>
      <c r="Z513" s="363"/>
      <c r="AA513" s="363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4">
        <v>4640242180816</v>
      </c>
      <c r="E514" s="375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9" t="s">
        <v>684</v>
      </c>
      <c r="P514" s="379"/>
      <c r="Q514" s="379"/>
      <c r="R514" s="379"/>
      <c r="S514" s="375"/>
      <c r="T514" s="34"/>
      <c r="U514" s="34"/>
      <c r="V514" s="35" t="s">
        <v>67</v>
      </c>
      <c r="W514" s="370">
        <v>30</v>
      </c>
      <c r="X514" s="371">
        <f t="shared" ref="X514:X519" si="98">IFERROR(IF(W514="",0,CEILING((W514/$H514),1)*$H514),"")</f>
        <v>33.6</v>
      </c>
      <c r="Y514" s="36">
        <f>IFERROR(IF(X514=0,"",ROUNDUP(X514/H514,0)*0.00753),"")</f>
        <v>6.0240000000000002E-2</v>
      </c>
      <c r="Z514" s="56"/>
      <c r="AA514" s="57"/>
      <c r="AE514" s="64"/>
      <c r="BB514" s="346" t="s">
        <v>1</v>
      </c>
      <c r="BL514" s="64">
        <f t="shared" ref="BL514:BL519" si="99">IFERROR(W514*I514/H514,"0")</f>
        <v>31.857142857142858</v>
      </c>
      <c r="BM514" s="64">
        <f t="shared" ref="BM514:BM519" si="100">IFERROR(X514*I514/H514,"0")</f>
        <v>35.68</v>
      </c>
      <c r="BN514" s="64">
        <f t="shared" ref="BN514:BN519" si="101">IFERROR(1/J514*(W514/H514),"0")</f>
        <v>4.5787545787545784E-2</v>
      </c>
      <c r="BO514" s="64">
        <f t="shared" ref="BO514:BO519" si="102">IFERROR(1/J514*(X514/H514),"0")</f>
        <v>5.128205128205128E-2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4">
        <v>4680115880856</v>
      </c>
      <c r="E515" s="375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9"/>
      <c r="Q515" s="379"/>
      <c r="R515" s="379"/>
      <c r="S515" s="375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4">
        <v>4640242180595</v>
      </c>
      <c r="E516" s="375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589" t="s">
        <v>689</v>
      </c>
      <c r="P516" s="379"/>
      <c r="Q516" s="379"/>
      <c r="R516" s="379"/>
      <c r="S516" s="375"/>
      <c r="T516" s="34"/>
      <c r="U516" s="34"/>
      <c r="V516" s="35" t="s">
        <v>67</v>
      </c>
      <c r="W516" s="370">
        <v>70</v>
      </c>
      <c r="X516" s="371">
        <f t="shared" si="98"/>
        <v>71.400000000000006</v>
      </c>
      <c r="Y516" s="36">
        <f>IFERROR(IF(X516=0,"",ROUNDUP(X516/H516,0)*0.00753),"")</f>
        <v>0.12801000000000001</v>
      </c>
      <c r="Z516" s="56"/>
      <c r="AA516" s="57"/>
      <c r="AE516" s="64"/>
      <c r="BB516" s="348" t="s">
        <v>1</v>
      </c>
      <c r="BL516" s="64">
        <f t="shared" si="99"/>
        <v>74.333333333333329</v>
      </c>
      <c r="BM516" s="64">
        <f t="shared" si="100"/>
        <v>75.820000000000007</v>
      </c>
      <c r="BN516" s="64">
        <f t="shared" si="101"/>
        <v>0.10683760683760682</v>
      </c>
      <c r="BO516" s="64">
        <f t="shared" si="102"/>
        <v>0.10897435897435898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4">
        <v>4640242180076</v>
      </c>
      <c r="E517" s="375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42" t="s">
        <v>692</v>
      </c>
      <c r="P517" s="379"/>
      <c r="Q517" s="379"/>
      <c r="R517" s="379"/>
      <c r="S517" s="375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4">
        <v>4640242180908</v>
      </c>
      <c r="E518" s="375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5" t="s">
        <v>695</v>
      </c>
      <c r="P518" s="379"/>
      <c r="Q518" s="379"/>
      <c r="R518" s="379"/>
      <c r="S518" s="375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4">
        <v>4640242180489</v>
      </c>
      <c r="E519" s="375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43" t="s">
        <v>698</v>
      </c>
      <c r="P519" s="379"/>
      <c r="Q519" s="379"/>
      <c r="R519" s="379"/>
      <c r="S519" s="375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2"/>
      <c r="B520" s="377"/>
      <c r="C520" s="377"/>
      <c r="D520" s="377"/>
      <c r="E520" s="377"/>
      <c r="F520" s="377"/>
      <c r="G520" s="377"/>
      <c r="H520" s="377"/>
      <c r="I520" s="377"/>
      <c r="J520" s="377"/>
      <c r="K520" s="377"/>
      <c r="L520" s="377"/>
      <c r="M520" s="377"/>
      <c r="N520" s="383"/>
      <c r="O520" s="410" t="s">
        <v>72</v>
      </c>
      <c r="P520" s="411"/>
      <c r="Q520" s="411"/>
      <c r="R520" s="411"/>
      <c r="S520" s="411"/>
      <c r="T520" s="411"/>
      <c r="U520" s="412"/>
      <c r="V520" s="37" t="s">
        <v>73</v>
      </c>
      <c r="W520" s="372">
        <f>IFERROR(W514/H514,"0")+IFERROR(W515/H515,"0")+IFERROR(W516/H516,"0")+IFERROR(W517/H517,"0")+IFERROR(W518/H518,"0")+IFERROR(W519/H519,"0")</f>
        <v>23.809523809523807</v>
      </c>
      <c r="X520" s="372">
        <f>IFERROR(X514/H514,"0")+IFERROR(X515/H515,"0")+IFERROR(X516/H516,"0")+IFERROR(X517/H517,"0")+IFERROR(X518/H518,"0")+IFERROR(X519/H519,"0")</f>
        <v>25</v>
      </c>
      <c r="Y520" s="372">
        <f>IFERROR(IF(Y514="",0,Y514),"0")+IFERROR(IF(Y515="",0,Y515),"0")+IFERROR(IF(Y516="",0,Y516),"0")+IFERROR(IF(Y517="",0,Y517),"0")+IFERROR(IF(Y518="",0,Y518),"0")+IFERROR(IF(Y519="",0,Y519),"0")</f>
        <v>0.18825000000000003</v>
      </c>
      <c r="Z520" s="373"/>
      <c r="AA520" s="373"/>
    </row>
    <row r="521" spans="1:67" x14ac:dyDescent="0.2">
      <c r="A521" s="377"/>
      <c r="B521" s="377"/>
      <c r="C521" s="377"/>
      <c r="D521" s="377"/>
      <c r="E521" s="377"/>
      <c r="F521" s="377"/>
      <c r="G521" s="377"/>
      <c r="H521" s="377"/>
      <c r="I521" s="377"/>
      <c r="J521" s="377"/>
      <c r="K521" s="377"/>
      <c r="L521" s="377"/>
      <c r="M521" s="377"/>
      <c r="N521" s="383"/>
      <c r="O521" s="410" t="s">
        <v>72</v>
      </c>
      <c r="P521" s="411"/>
      <c r="Q521" s="411"/>
      <c r="R521" s="411"/>
      <c r="S521" s="411"/>
      <c r="T521" s="411"/>
      <c r="U521" s="412"/>
      <c r="V521" s="37" t="s">
        <v>67</v>
      </c>
      <c r="W521" s="372">
        <f>IFERROR(SUM(W514:W519),"0")</f>
        <v>100</v>
      </c>
      <c r="X521" s="372">
        <f>IFERROR(SUM(X514:X519),"0")</f>
        <v>105</v>
      </c>
      <c r="Y521" s="37"/>
      <c r="Z521" s="373"/>
      <c r="AA521" s="373"/>
    </row>
    <row r="522" spans="1:67" ht="14.25" hidden="1" customHeight="1" x14ac:dyDescent="0.25">
      <c r="A522" s="384" t="s">
        <v>74</v>
      </c>
      <c r="B522" s="377"/>
      <c r="C522" s="377"/>
      <c r="D522" s="377"/>
      <c r="E522" s="377"/>
      <c r="F522" s="377"/>
      <c r="G522" s="377"/>
      <c r="H522" s="377"/>
      <c r="I522" s="377"/>
      <c r="J522" s="377"/>
      <c r="K522" s="377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V522" s="377"/>
      <c r="W522" s="377"/>
      <c r="X522" s="377"/>
      <c r="Y522" s="377"/>
      <c r="Z522" s="363"/>
      <c r="AA522" s="363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4">
        <v>4640242180533</v>
      </c>
      <c r="E523" s="375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4" t="s">
        <v>701</v>
      </c>
      <c r="P523" s="379"/>
      <c r="Q523" s="379"/>
      <c r="R523" s="379"/>
      <c r="S523" s="375"/>
      <c r="T523" s="34"/>
      <c r="U523" s="34"/>
      <c r="V523" s="35" t="s">
        <v>67</v>
      </c>
      <c r="W523" s="370">
        <v>1000</v>
      </c>
      <c r="X523" s="371">
        <f>IFERROR(IF(W523="",0,CEILING((W523/$H523),1)*$H523),"")</f>
        <v>1006.1999999999999</v>
      </c>
      <c r="Y523" s="36">
        <f>IFERROR(IF(X523=0,"",ROUNDUP(X523/H523,0)*0.02175),"")</f>
        <v>2.8057499999999997</v>
      </c>
      <c r="Z523" s="56"/>
      <c r="AA523" s="57"/>
      <c r="AE523" s="64"/>
      <c r="BB523" s="352" t="s">
        <v>1</v>
      </c>
      <c r="BL523" s="64">
        <f>IFERROR(W523*I523/H523,"0")</f>
        <v>1072.3076923076924</v>
      </c>
      <c r="BM523" s="64">
        <f>IFERROR(X523*I523/H523,"0")</f>
        <v>1078.9559999999999</v>
      </c>
      <c r="BN523" s="64">
        <f>IFERROR(1/J523*(W523/H523),"0")</f>
        <v>2.2893772893772892</v>
      </c>
      <c r="BO523" s="64">
        <f>IFERROR(1/J523*(X523/H523),"0")</f>
        <v>2.3035714285714284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4">
        <v>4640242180106</v>
      </c>
      <c r="E524" s="375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59" t="s">
        <v>704</v>
      </c>
      <c r="P524" s="379"/>
      <c r="Q524" s="379"/>
      <c r="R524" s="379"/>
      <c r="S524" s="375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4">
        <v>4640242180540</v>
      </c>
      <c r="E525" s="375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9"/>
      <c r="Q525" s="379"/>
      <c r="R525" s="379"/>
      <c r="S525" s="375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4">
        <v>4640242181233</v>
      </c>
      <c r="E526" s="375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727" t="s">
        <v>710</v>
      </c>
      <c r="P526" s="379"/>
      <c r="Q526" s="379"/>
      <c r="R526" s="379"/>
      <c r="S526" s="375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4">
        <v>4640242181226</v>
      </c>
      <c r="E527" s="375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49" t="s">
        <v>713</v>
      </c>
      <c r="P527" s="379"/>
      <c r="Q527" s="379"/>
      <c r="R527" s="379"/>
      <c r="S527" s="375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2"/>
      <c r="B528" s="377"/>
      <c r="C528" s="377"/>
      <c r="D528" s="377"/>
      <c r="E528" s="377"/>
      <c r="F528" s="377"/>
      <c r="G528" s="377"/>
      <c r="H528" s="377"/>
      <c r="I528" s="377"/>
      <c r="J528" s="377"/>
      <c r="K528" s="377"/>
      <c r="L528" s="377"/>
      <c r="M528" s="377"/>
      <c r="N528" s="383"/>
      <c r="O528" s="410" t="s">
        <v>72</v>
      </c>
      <c r="P528" s="411"/>
      <c r="Q528" s="411"/>
      <c r="R528" s="411"/>
      <c r="S528" s="411"/>
      <c r="T528" s="411"/>
      <c r="U528" s="412"/>
      <c r="V528" s="37" t="s">
        <v>73</v>
      </c>
      <c r="W528" s="372">
        <f>IFERROR(W523/H523,"0")+IFERROR(W524/H524,"0")+IFERROR(W525/H525,"0")+IFERROR(W526/H526,"0")+IFERROR(W527/H527,"0")</f>
        <v>128.2051282051282</v>
      </c>
      <c r="X528" s="372">
        <f>IFERROR(X523/H523,"0")+IFERROR(X524/H524,"0")+IFERROR(X525/H525,"0")+IFERROR(X526/H526,"0")+IFERROR(X527/H527,"0")</f>
        <v>129</v>
      </c>
      <c r="Y528" s="372">
        <f>IFERROR(IF(Y523="",0,Y523),"0")+IFERROR(IF(Y524="",0,Y524),"0")+IFERROR(IF(Y525="",0,Y525),"0")+IFERROR(IF(Y526="",0,Y526),"0")+IFERROR(IF(Y527="",0,Y527),"0")</f>
        <v>2.8057499999999997</v>
      </c>
      <c r="Z528" s="373"/>
      <c r="AA528" s="373"/>
    </row>
    <row r="529" spans="1:67" x14ac:dyDescent="0.2">
      <c r="A529" s="377"/>
      <c r="B529" s="377"/>
      <c r="C529" s="377"/>
      <c r="D529" s="377"/>
      <c r="E529" s="377"/>
      <c r="F529" s="377"/>
      <c r="G529" s="377"/>
      <c r="H529" s="377"/>
      <c r="I529" s="377"/>
      <c r="J529" s="377"/>
      <c r="K529" s="377"/>
      <c r="L529" s="377"/>
      <c r="M529" s="377"/>
      <c r="N529" s="383"/>
      <c r="O529" s="410" t="s">
        <v>72</v>
      </c>
      <c r="P529" s="411"/>
      <c r="Q529" s="411"/>
      <c r="R529" s="411"/>
      <c r="S529" s="411"/>
      <c r="T529" s="411"/>
      <c r="U529" s="412"/>
      <c r="V529" s="37" t="s">
        <v>67</v>
      </c>
      <c r="W529" s="372">
        <f>IFERROR(SUM(W523:W527),"0")</f>
        <v>1000</v>
      </c>
      <c r="X529" s="372">
        <f>IFERROR(SUM(X523:X527),"0")</f>
        <v>1006.1999999999999</v>
      </c>
      <c r="Y529" s="37"/>
      <c r="Z529" s="373"/>
      <c r="AA529" s="373"/>
    </row>
    <row r="530" spans="1:67" ht="14.25" hidden="1" customHeight="1" x14ac:dyDescent="0.25">
      <c r="A530" s="384" t="s">
        <v>205</v>
      </c>
      <c r="B530" s="377"/>
      <c r="C530" s="377"/>
      <c r="D530" s="377"/>
      <c r="E530" s="377"/>
      <c r="F530" s="377"/>
      <c r="G530" s="377"/>
      <c r="H530" s="377"/>
      <c r="I530" s="377"/>
      <c r="J530" s="377"/>
      <c r="K530" s="377"/>
      <c r="L530" s="377"/>
      <c r="M530" s="377"/>
      <c r="N530" s="377"/>
      <c r="O530" s="377"/>
      <c r="P530" s="377"/>
      <c r="Q530" s="377"/>
      <c r="R530" s="377"/>
      <c r="S530" s="377"/>
      <c r="T530" s="377"/>
      <c r="U530" s="377"/>
      <c r="V530" s="377"/>
      <c r="W530" s="377"/>
      <c r="X530" s="377"/>
      <c r="Y530" s="377"/>
      <c r="Z530" s="363"/>
      <c r="AA530" s="363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4">
        <v>4640242180120</v>
      </c>
      <c r="E531" s="375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9"/>
      <c r="Q531" s="379"/>
      <c r="R531" s="379"/>
      <c r="S531" s="375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4">
        <v>4640242180120</v>
      </c>
      <c r="E532" s="375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38" t="s">
        <v>718</v>
      </c>
      <c r="P532" s="379"/>
      <c r="Q532" s="379"/>
      <c r="R532" s="379"/>
      <c r="S532" s="375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4">
        <v>4640242180137</v>
      </c>
      <c r="E533" s="375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9"/>
      <c r="Q533" s="379"/>
      <c r="R533" s="379"/>
      <c r="S533" s="375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4">
        <v>4640242180137</v>
      </c>
      <c r="E534" s="375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5" t="s">
        <v>723</v>
      </c>
      <c r="P534" s="379"/>
      <c r="Q534" s="379"/>
      <c r="R534" s="379"/>
      <c r="S534" s="375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82"/>
      <c r="B535" s="377"/>
      <c r="C535" s="377"/>
      <c r="D535" s="377"/>
      <c r="E535" s="377"/>
      <c r="F535" s="377"/>
      <c r="G535" s="377"/>
      <c r="H535" s="377"/>
      <c r="I535" s="377"/>
      <c r="J535" s="377"/>
      <c r="K535" s="377"/>
      <c r="L535" s="377"/>
      <c r="M535" s="377"/>
      <c r="N535" s="383"/>
      <c r="O535" s="410" t="s">
        <v>72</v>
      </c>
      <c r="P535" s="411"/>
      <c r="Q535" s="411"/>
      <c r="R535" s="411"/>
      <c r="S535" s="411"/>
      <c r="T535" s="411"/>
      <c r="U535" s="412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77"/>
      <c r="B536" s="377"/>
      <c r="C536" s="377"/>
      <c r="D536" s="377"/>
      <c r="E536" s="377"/>
      <c r="F536" s="377"/>
      <c r="G536" s="377"/>
      <c r="H536" s="377"/>
      <c r="I536" s="377"/>
      <c r="J536" s="377"/>
      <c r="K536" s="377"/>
      <c r="L536" s="377"/>
      <c r="M536" s="377"/>
      <c r="N536" s="383"/>
      <c r="O536" s="410" t="s">
        <v>72</v>
      </c>
      <c r="P536" s="411"/>
      <c r="Q536" s="411"/>
      <c r="R536" s="411"/>
      <c r="S536" s="411"/>
      <c r="T536" s="411"/>
      <c r="U536" s="412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26"/>
      <c r="B537" s="377"/>
      <c r="C537" s="377"/>
      <c r="D537" s="377"/>
      <c r="E537" s="377"/>
      <c r="F537" s="377"/>
      <c r="G537" s="377"/>
      <c r="H537" s="377"/>
      <c r="I537" s="377"/>
      <c r="J537" s="377"/>
      <c r="K537" s="377"/>
      <c r="L537" s="377"/>
      <c r="M537" s="377"/>
      <c r="N537" s="404"/>
      <c r="O537" s="475" t="s">
        <v>724</v>
      </c>
      <c r="P537" s="476"/>
      <c r="Q537" s="476"/>
      <c r="R537" s="476"/>
      <c r="S537" s="476"/>
      <c r="T537" s="476"/>
      <c r="U537" s="477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16462.599999999999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16544.579999999998</v>
      </c>
      <c r="Y537" s="37"/>
      <c r="Z537" s="373"/>
      <c r="AA537" s="373"/>
    </row>
    <row r="538" spans="1:67" x14ac:dyDescent="0.2">
      <c r="A538" s="377"/>
      <c r="B538" s="377"/>
      <c r="C538" s="377"/>
      <c r="D538" s="377"/>
      <c r="E538" s="377"/>
      <c r="F538" s="377"/>
      <c r="G538" s="377"/>
      <c r="H538" s="377"/>
      <c r="I538" s="377"/>
      <c r="J538" s="377"/>
      <c r="K538" s="377"/>
      <c r="L538" s="377"/>
      <c r="M538" s="377"/>
      <c r="N538" s="404"/>
      <c r="O538" s="475" t="s">
        <v>725</v>
      </c>
      <c r="P538" s="476"/>
      <c r="Q538" s="476"/>
      <c r="R538" s="476"/>
      <c r="S538" s="476"/>
      <c r="T538" s="476"/>
      <c r="U538" s="477"/>
      <c r="V538" s="37" t="s">
        <v>67</v>
      </c>
      <c r="W538" s="372">
        <f>IFERROR(SUM(BL22:BL534),"0")</f>
        <v>17239.692849781124</v>
      </c>
      <c r="X538" s="372">
        <f>IFERROR(SUM(BM22:BM534),"0")</f>
        <v>17326.487999999998</v>
      </c>
      <c r="Y538" s="37"/>
      <c r="Z538" s="373"/>
      <c r="AA538" s="373"/>
    </row>
    <row r="539" spans="1:67" x14ac:dyDescent="0.2">
      <c r="A539" s="377"/>
      <c r="B539" s="377"/>
      <c r="C539" s="377"/>
      <c r="D539" s="377"/>
      <c r="E539" s="377"/>
      <c r="F539" s="377"/>
      <c r="G539" s="377"/>
      <c r="H539" s="377"/>
      <c r="I539" s="377"/>
      <c r="J539" s="377"/>
      <c r="K539" s="377"/>
      <c r="L539" s="377"/>
      <c r="M539" s="377"/>
      <c r="N539" s="404"/>
      <c r="O539" s="475" t="s">
        <v>726</v>
      </c>
      <c r="P539" s="476"/>
      <c r="Q539" s="476"/>
      <c r="R539" s="476"/>
      <c r="S539" s="476"/>
      <c r="T539" s="476"/>
      <c r="U539" s="477"/>
      <c r="V539" s="37" t="s">
        <v>727</v>
      </c>
      <c r="W539" s="38">
        <f>ROUNDUP(SUM(BN22:BN534),0)</f>
        <v>28</v>
      </c>
      <c r="X539" s="38">
        <f>ROUNDUP(SUM(BO22:BO534),0)</f>
        <v>28</v>
      </c>
      <c r="Y539" s="37"/>
      <c r="Z539" s="373"/>
      <c r="AA539" s="373"/>
    </row>
    <row r="540" spans="1:67" x14ac:dyDescent="0.2">
      <c r="A540" s="377"/>
      <c r="B540" s="377"/>
      <c r="C540" s="377"/>
      <c r="D540" s="377"/>
      <c r="E540" s="377"/>
      <c r="F540" s="377"/>
      <c r="G540" s="377"/>
      <c r="H540" s="377"/>
      <c r="I540" s="377"/>
      <c r="J540" s="377"/>
      <c r="K540" s="377"/>
      <c r="L540" s="377"/>
      <c r="M540" s="377"/>
      <c r="N540" s="404"/>
      <c r="O540" s="475" t="s">
        <v>728</v>
      </c>
      <c r="P540" s="476"/>
      <c r="Q540" s="476"/>
      <c r="R540" s="476"/>
      <c r="S540" s="476"/>
      <c r="T540" s="476"/>
      <c r="U540" s="477"/>
      <c r="V540" s="37" t="s">
        <v>67</v>
      </c>
      <c r="W540" s="372">
        <f>GrossWeightTotal+PalletQtyTotal*25</f>
        <v>17939.692849781124</v>
      </c>
      <c r="X540" s="372">
        <f>GrossWeightTotalR+PalletQtyTotalR*25</f>
        <v>18026.487999999998</v>
      </c>
      <c r="Y540" s="37"/>
      <c r="Z540" s="373"/>
      <c r="AA540" s="373"/>
    </row>
    <row r="541" spans="1:67" x14ac:dyDescent="0.2">
      <c r="A541" s="377"/>
      <c r="B541" s="377"/>
      <c r="C541" s="377"/>
      <c r="D541" s="377"/>
      <c r="E541" s="377"/>
      <c r="F541" s="377"/>
      <c r="G541" s="377"/>
      <c r="H541" s="377"/>
      <c r="I541" s="377"/>
      <c r="J541" s="377"/>
      <c r="K541" s="377"/>
      <c r="L541" s="377"/>
      <c r="M541" s="377"/>
      <c r="N541" s="404"/>
      <c r="O541" s="475" t="s">
        <v>729</v>
      </c>
      <c r="P541" s="476"/>
      <c r="Q541" s="476"/>
      <c r="R541" s="476"/>
      <c r="S541" s="476"/>
      <c r="T541" s="476"/>
      <c r="U541" s="477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1970.1057267551523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1983</v>
      </c>
      <c r="Y541" s="37"/>
      <c r="Z541" s="373"/>
      <c r="AA541" s="373"/>
    </row>
    <row r="542" spans="1:67" ht="14.25" hidden="1" customHeight="1" x14ac:dyDescent="0.2">
      <c r="A542" s="377"/>
      <c r="B542" s="377"/>
      <c r="C542" s="377"/>
      <c r="D542" s="377"/>
      <c r="E542" s="377"/>
      <c r="F542" s="377"/>
      <c r="G542" s="377"/>
      <c r="H542" s="377"/>
      <c r="I542" s="377"/>
      <c r="J542" s="377"/>
      <c r="K542" s="377"/>
      <c r="L542" s="377"/>
      <c r="M542" s="377"/>
      <c r="N542" s="404"/>
      <c r="O542" s="475" t="s">
        <v>730</v>
      </c>
      <c r="P542" s="476"/>
      <c r="Q542" s="476"/>
      <c r="R542" s="476"/>
      <c r="S542" s="476"/>
      <c r="T542" s="476"/>
      <c r="U542" s="477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30.557969999999994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1" t="s">
        <v>60</v>
      </c>
      <c r="C544" s="466" t="s">
        <v>100</v>
      </c>
      <c r="D544" s="471"/>
      <c r="E544" s="471"/>
      <c r="F544" s="472"/>
      <c r="G544" s="466" t="s">
        <v>228</v>
      </c>
      <c r="H544" s="471"/>
      <c r="I544" s="471"/>
      <c r="J544" s="471"/>
      <c r="K544" s="471"/>
      <c r="L544" s="471"/>
      <c r="M544" s="471"/>
      <c r="N544" s="471"/>
      <c r="O544" s="471"/>
      <c r="P544" s="472"/>
      <c r="Q544" s="466" t="s">
        <v>453</v>
      </c>
      <c r="R544" s="472"/>
      <c r="S544" s="466" t="s">
        <v>511</v>
      </c>
      <c r="T544" s="471"/>
      <c r="U544" s="472"/>
      <c r="V544" s="361" t="s">
        <v>597</v>
      </c>
      <c r="W544" s="361" t="s">
        <v>647</v>
      </c>
      <c r="AA544" s="52"/>
      <c r="AD544" s="362"/>
    </row>
    <row r="545" spans="1:30" ht="14.25" customHeight="1" thickTop="1" x14ac:dyDescent="0.2">
      <c r="A545" s="540" t="s">
        <v>733</v>
      </c>
      <c r="B545" s="466" t="s">
        <v>60</v>
      </c>
      <c r="C545" s="466" t="s">
        <v>101</v>
      </c>
      <c r="D545" s="466" t="s">
        <v>109</v>
      </c>
      <c r="E545" s="466" t="s">
        <v>100</v>
      </c>
      <c r="F545" s="466" t="s">
        <v>218</v>
      </c>
      <c r="G545" s="466" t="s">
        <v>229</v>
      </c>
      <c r="H545" s="466" t="s">
        <v>236</v>
      </c>
      <c r="I545" s="466" t="s">
        <v>255</v>
      </c>
      <c r="J545" s="466" t="s">
        <v>314</v>
      </c>
      <c r="K545" s="362"/>
      <c r="L545" s="466" t="s">
        <v>344</v>
      </c>
      <c r="M545" s="362"/>
      <c r="N545" s="466" t="s">
        <v>344</v>
      </c>
      <c r="O545" s="466" t="s">
        <v>423</v>
      </c>
      <c r="P545" s="466" t="s">
        <v>440</v>
      </c>
      <c r="Q545" s="466" t="s">
        <v>454</v>
      </c>
      <c r="R545" s="466" t="s">
        <v>486</v>
      </c>
      <c r="S545" s="466" t="s">
        <v>512</v>
      </c>
      <c r="T545" s="466" t="s">
        <v>559</v>
      </c>
      <c r="U545" s="466" t="s">
        <v>587</v>
      </c>
      <c r="V545" s="466" t="s">
        <v>597</v>
      </c>
      <c r="W545" s="466" t="s">
        <v>648</v>
      </c>
      <c r="AA545" s="52"/>
      <c r="AD545" s="362"/>
    </row>
    <row r="546" spans="1:30" ht="13.5" customHeight="1" thickBot="1" x14ac:dyDescent="0.25">
      <c r="A546" s="541"/>
      <c r="B546" s="467"/>
      <c r="C546" s="467"/>
      <c r="D546" s="467"/>
      <c r="E546" s="467"/>
      <c r="F546" s="467"/>
      <c r="G546" s="467"/>
      <c r="H546" s="467"/>
      <c r="I546" s="467"/>
      <c r="J546" s="467"/>
      <c r="K546" s="362"/>
      <c r="L546" s="467"/>
      <c r="M546" s="362"/>
      <c r="N546" s="467"/>
      <c r="O546" s="467"/>
      <c r="P546" s="467"/>
      <c r="Q546" s="467"/>
      <c r="R546" s="467"/>
      <c r="S546" s="467"/>
      <c r="T546" s="467"/>
      <c r="U546" s="467"/>
      <c r="V546" s="467"/>
      <c r="W546" s="467"/>
      <c r="AA546" s="52"/>
      <c r="AD546" s="362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100.80000000000001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117.6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2345.6999999999998</v>
      </c>
      <c r="J547" s="46">
        <f>IFERROR(X206*1,"0")+IFERROR(X207*1,"0")+IFERROR(X208*1,"0")+IFERROR(X209*1,"0")+IFERROR(X210*1,"0")+IFERROR(X211*1,"0")+IFERROR(X215*1,"0")+IFERROR(X216*1,"0")</f>
        <v>0</v>
      </c>
      <c r="K547" s="362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522.6</v>
      </c>
      <c r="M547" s="362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522.6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11712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124.19999999999999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109.20000000000002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401.28000000000003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1111.1999999999998</v>
      </c>
      <c r="AA547" s="52"/>
      <c r="AD547" s="362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387,00"/>
        <filter val="1 970,11"/>
        <filter val="10,67"/>
        <filter val="100,00"/>
        <filter val="108,40"/>
        <filter val="11 000,00"/>
        <filter val="11,90"/>
        <filter val="113,60"/>
        <filter val="114,81"/>
        <filter val="117,00"/>
        <filter val="120,00"/>
        <filter val="128,21"/>
        <filter val="144,00"/>
        <filter val="16 462,60"/>
        <filter val="16,80"/>
        <filter val="160,00"/>
        <filter val="17 239,69"/>
        <filter val="17 939,69"/>
        <filter val="180,00"/>
        <filter val="2 000,00"/>
        <filter val="2,56"/>
        <filter val="20,00"/>
        <filter val="216,00"/>
        <filter val="23,81"/>
        <filter val="24,00"/>
        <filter val="240,00"/>
        <filter val="27,05"/>
        <filter val="27,81"/>
        <filter val="28"/>
        <filter val="28,80"/>
        <filter val="288,00"/>
        <filter val="290,00"/>
        <filter val="3 000,00"/>
        <filter val="30,00"/>
        <filter val="300,00"/>
        <filter val="33,60"/>
        <filter val="35,05"/>
        <filter val="460,00"/>
        <filter val="50,00"/>
        <filter val="501,88"/>
        <filter val="54,92"/>
        <filter val="57,51"/>
        <filter val="6 000,00"/>
        <filter val="620,00"/>
        <filter val="70,00"/>
        <filter val="700,00"/>
        <filter val="733,33"/>
        <filter val="8,40"/>
        <filter val="80,00"/>
        <filter val="89,74"/>
        <filter val="9,47"/>
        <filter val="96,00"/>
        <filter val="96,80"/>
      </filters>
    </filterColumn>
  </autoFilter>
  <mergeCells count="977">
    <mergeCell ref="B545:B546"/>
    <mergeCell ref="D545:D546"/>
    <mergeCell ref="O60:S60"/>
    <mergeCell ref="D17:E18"/>
    <mergeCell ref="D173:E173"/>
    <mergeCell ref="O360:U360"/>
    <mergeCell ref="O422:U422"/>
    <mergeCell ref="D471:E471"/>
    <mergeCell ref="D515:E515"/>
    <mergeCell ref="A520:N521"/>
    <mergeCell ref="D123:E123"/>
    <mergeCell ref="O432:U432"/>
    <mergeCell ref="A438:Y438"/>
    <mergeCell ref="D110:E110"/>
    <mergeCell ref="D408:E408"/>
    <mergeCell ref="A286:N287"/>
    <mergeCell ref="A504:N505"/>
    <mergeCell ref="D478:E478"/>
    <mergeCell ref="O69:S69"/>
    <mergeCell ref="D244:E244"/>
    <mergeCell ref="O322:U322"/>
    <mergeCell ref="O431:U431"/>
    <mergeCell ref="D171:E171"/>
    <mergeCell ref="A245:N246"/>
    <mergeCell ref="A10:C10"/>
    <mergeCell ref="O277:S277"/>
    <mergeCell ref="A431:N432"/>
    <mergeCell ref="O252:S252"/>
    <mergeCell ref="A349:Y349"/>
    <mergeCell ref="D184:E184"/>
    <mergeCell ref="O341:S341"/>
    <mergeCell ref="A315:Y315"/>
    <mergeCell ref="O123:S123"/>
    <mergeCell ref="O316:S316"/>
    <mergeCell ref="O110:S110"/>
    <mergeCell ref="D121:E121"/>
    <mergeCell ref="A383:N384"/>
    <mergeCell ref="O137:U137"/>
    <mergeCell ref="D192:E192"/>
    <mergeCell ref="V17:V18"/>
    <mergeCell ref="X17:X18"/>
    <mergeCell ref="A13:L13"/>
    <mergeCell ref="A325:Y325"/>
    <mergeCell ref="O133:S133"/>
    <mergeCell ref="A119:Y119"/>
    <mergeCell ref="O421:U421"/>
    <mergeCell ref="O24:U24"/>
    <mergeCell ref="O195:U195"/>
    <mergeCell ref="Q1:S1"/>
    <mergeCell ref="O211:S211"/>
    <mergeCell ref="A20:Y20"/>
    <mergeCell ref="D291:E291"/>
    <mergeCell ref="A365:N366"/>
    <mergeCell ref="O509:S509"/>
    <mergeCell ref="E545:E546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355:E355"/>
    <mergeCell ref="D293:E293"/>
    <mergeCell ref="O340:S340"/>
    <mergeCell ref="O469:U469"/>
    <mergeCell ref="D32:E32"/>
    <mergeCell ref="A40:Y40"/>
    <mergeCell ref="D97:E97"/>
    <mergeCell ref="O486:S486"/>
    <mergeCell ref="P5:Q5"/>
    <mergeCell ref="J9:L9"/>
    <mergeCell ref="O199:S199"/>
    <mergeCell ref="O370:S370"/>
    <mergeCell ref="R545:R546"/>
    <mergeCell ref="O435:S435"/>
    <mergeCell ref="T545:T546"/>
    <mergeCell ref="D271:E271"/>
    <mergeCell ref="O42:U42"/>
    <mergeCell ref="D191:E191"/>
    <mergeCell ref="O213:U213"/>
    <mergeCell ref="D262:E262"/>
    <mergeCell ref="A136:N137"/>
    <mergeCell ref="O384:U384"/>
    <mergeCell ref="D458:E458"/>
    <mergeCell ref="D237:E237"/>
    <mergeCell ref="C544:F544"/>
    <mergeCell ref="O169:U169"/>
    <mergeCell ref="O144:U144"/>
    <mergeCell ref="C545:C546"/>
    <mergeCell ref="O41:S41"/>
    <mergeCell ref="A338:Y338"/>
    <mergeCell ref="D395:E395"/>
    <mergeCell ref="O406:U406"/>
    <mergeCell ref="BB17:BB18"/>
    <mergeCell ref="O198:S198"/>
    <mergeCell ref="O264:S264"/>
    <mergeCell ref="O369:S369"/>
    <mergeCell ref="T17:U17"/>
    <mergeCell ref="O356:S356"/>
    <mergeCell ref="A367:Y367"/>
    <mergeCell ref="A15:L15"/>
    <mergeCell ref="O135:S135"/>
    <mergeCell ref="O262:S262"/>
    <mergeCell ref="O122:S122"/>
    <mergeCell ref="D133:E133"/>
    <mergeCell ref="O72:S72"/>
    <mergeCell ref="O336:U336"/>
    <mergeCell ref="A64:Y64"/>
    <mergeCell ref="N17:N18"/>
    <mergeCell ref="O231:S231"/>
    <mergeCell ref="F17:F18"/>
    <mergeCell ref="D120:E120"/>
    <mergeCell ref="D242:E242"/>
    <mergeCell ref="D107:E107"/>
    <mergeCell ref="D278:E278"/>
    <mergeCell ref="D234:E234"/>
    <mergeCell ref="A130:Y130"/>
    <mergeCell ref="O534:S534"/>
    <mergeCell ref="A247:Y247"/>
    <mergeCell ref="O186:S186"/>
    <mergeCell ref="A217:N218"/>
    <mergeCell ref="A470:Y470"/>
    <mergeCell ref="A495:Y495"/>
    <mergeCell ref="O505:U505"/>
    <mergeCell ref="D519:E519"/>
    <mergeCell ref="O526:S526"/>
    <mergeCell ref="O450:S450"/>
    <mergeCell ref="D132:E132"/>
    <mergeCell ref="O150:S150"/>
    <mergeCell ref="D152:E152"/>
    <mergeCell ref="D450:E450"/>
    <mergeCell ref="D414:E414"/>
    <mergeCell ref="O313:U313"/>
    <mergeCell ref="O327:S327"/>
    <mergeCell ref="O498:S498"/>
    <mergeCell ref="O183:S183"/>
    <mergeCell ref="A138:Y138"/>
    <mergeCell ref="D29:E29"/>
    <mergeCell ref="O416:U416"/>
    <mergeCell ref="O185:S185"/>
    <mergeCell ref="D23:E23"/>
    <mergeCell ref="D216:E216"/>
    <mergeCell ref="D265:E265"/>
    <mergeCell ref="D252:E252"/>
    <mergeCell ref="O178:S178"/>
    <mergeCell ref="A104:Y104"/>
    <mergeCell ref="O105:S105"/>
    <mergeCell ref="O53:U53"/>
    <mergeCell ref="D101:E101"/>
    <mergeCell ref="D76:E76"/>
    <mergeCell ref="O103:U103"/>
    <mergeCell ref="O89:S89"/>
    <mergeCell ref="O279:S279"/>
    <mergeCell ref="O254:S254"/>
    <mergeCell ref="A411:Y411"/>
    <mergeCell ref="D283:E283"/>
    <mergeCell ref="O27:S27"/>
    <mergeCell ref="O54:U54"/>
    <mergeCell ref="D74:E74"/>
    <mergeCell ref="D68:E68"/>
    <mergeCell ref="O35:U35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08:U308"/>
    <mergeCell ref="O34:U34"/>
    <mergeCell ref="O419:S419"/>
    <mergeCell ref="D430:E430"/>
    <mergeCell ref="A455:Y455"/>
    <mergeCell ref="A127:N128"/>
    <mergeCell ref="O394:S394"/>
    <mergeCell ref="O245:U245"/>
    <mergeCell ref="A347:N348"/>
    <mergeCell ref="A34:N35"/>
    <mergeCell ref="O39:U39"/>
    <mergeCell ref="O114:S114"/>
    <mergeCell ref="O372:U372"/>
    <mergeCell ref="D221:E221"/>
    <mergeCell ref="O92:U92"/>
    <mergeCell ref="D392:E392"/>
    <mergeCell ref="N545:N546"/>
    <mergeCell ref="D333:E333"/>
    <mergeCell ref="O180:S180"/>
    <mergeCell ref="D404:E404"/>
    <mergeCell ref="O415:U415"/>
    <mergeCell ref="D526:E526"/>
    <mergeCell ref="D10:E10"/>
    <mergeCell ref="O101:S101"/>
    <mergeCell ref="A251:Y251"/>
    <mergeCell ref="F10:G10"/>
    <mergeCell ref="O542:U542"/>
    <mergeCell ref="O190:S190"/>
    <mergeCell ref="D243:E243"/>
    <mergeCell ref="D99:E99"/>
    <mergeCell ref="A309:Y309"/>
    <mergeCell ref="O388:S388"/>
    <mergeCell ref="D397:E397"/>
    <mergeCell ref="A336:N337"/>
    <mergeCell ref="O480:S480"/>
    <mergeCell ref="A12:L12"/>
    <mergeCell ref="D310:E310"/>
    <mergeCell ref="O83:S83"/>
    <mergeCell ref="O132:S132"/>
    <mergeCell ref="A324:Y324"/>
    <mergeCell ref="P545:P546"/>
    <mergeCell ref="D150:E150"/>
    <mergeCell ref="O368:S368"/>
    <mergeCell ref="O306:S306"/>
    <mergeCell ref="O162:S162"/>
    <mergeCell ref="D215:E215"/>
    <mergeCell ref="O233:S233"/>
    <mergeCell ref="D386:E386"/>
    <mergeCell ref="O460:S460"/>
    <mergeCell ref="A530:Y530"/>
    <mergeCell ref="O531:S531"/>
    <mergeCell ref="A304:Y304"/>
    <mergeCell ref="O525:S525"/>
    <mergeCell ref="O176:U176"/>
    <mergeCell ref="O248:S248"/>
    <mergeCell ref="O226:S226"/>
    <mergeCell ref="A372:N373"/>
    <mergeCell ref="O335:S335"/>
    <mergeCell ref="O462:S462"/>
    <mergeCell ref="O533:S533"/>
    <mergeCell ref="O241:S241"/>
    <mergeCell ref="D531:E531"/>
    <mergeCell ref="A399:N400"/>
    <mergeCell ref="O321:U321"/>
    <mergeCell ref="U6:V9"/>
    <mergeCell ref="D231:E231"/>
    <mergeCell ref="O82:S82"/>
    <mergeCell ref="O253:S253"/>
    <mergeCell ref="O278:S278"/>
    <mergeCell ref="D358:E358"/>
    <mergeCell ref="O25:U25"/>
    <mergeCell ref="A214:Y214"/>
    <mergeCell ref="D6:L6"/>
    <mergeCell ref="A317:N318"/>
    <mergeCell ref="O302:U302"/>
    <mergeCell ref="O111:S111"/>
    <mergeCell ref="D84:E84"/>
    <mergeCell ref="D22:E22"/>
    <mergeCell ref="D155:E155"/>
    <mergeCell ref="D149:E149"/>
    <mergeCell ref="D320:E320"/>
    <mergeCell ref="O287:U287"/>
    <mergeCell ref="A230:Y230"/>
    <mergeCell ref="O102:U102"/>
    <mergeCell ref="D151:E151"/>
    <mergeCell ref="A249:N250"/>
    <mergeCell ref="M17:M18"/>
    <mergeCell ref="O70:S70"/>
    <mergeCell ref="A9:C9"/>
    <mergeCell ref="D525:E525"/>
    <mergeCell ref="D58:E58"/>
    <mergeCell ref="D500:E500"/>
    <mergeCell ref="O189:S189"/>
    <mergeCell ref="D294:E294"/>
    <mergeCell ref="O487:S487"/>
    <mergeCell ref="O238:S238"/>
    <mergeCell ref="O414:S414"/>
    <mergeCell ref="A488:N489"/>
    <mergeCell ref="D389:E389"/>
    <mergeCell ref="O515:S515"/>
    <mergeCell ref="A401:Y401"/>
    <mergeCell ref="O473:U473"/>
    <mergeCell ref="O400:U400"/>
    <mergeCell ref="D449:E449"/>
    <mergeCell ref="O467:S467"/>
    <mergeCell ref="O128:U128"/>
    <mergeCell ref="A177:Y177"/>
    <mergeCell ref="D33:E33"/>
    <mergeCell ref="D226:E226"/>
    <mergeCell ref="O243:S243"/>
    <mergeCell ref="D462:E462"/>
    <mergeCell ref="D241:E241"/>
    <mergeCell ref="O539:U539"/>
    <mergeCell ref="O145:U145"/>
    <mergeCell ref="D200:E200"/>
    <mergeCell ref="O187:S187"/>
    <mergeCell ref="D292:E292"/>
    <mergeCell ref="D534:E534"/>
    <mergeCell ref="O405:U405"/>
    <mergeCell ref="O174:S174"/>
    <mergeCell ref="O301:S301"/>
    <mergeCell ref="O472:S472"/>
    <mergeCell ref="O529:U529"/>
    <mergeCell ref="D508:E508"/>
    <mergeCell ref="O328:S328"/>
    <mergeCell ref="O430:S430"/>
    <mergeCell ref="D503:E503"/>
    <mergeCell ref="A299:Y299"/>
    <mergeCell ref="O412:S412"/>
    <mergeCell ref="D457:E457"/>
    <mergeCell ref="O524:S524"/>
    <mergeCell ref="D295:E295"/>
    <mergeCell ref="D178:E178"/>
    <mergeCell ref="D172:E172"/>
    <mergeCell ref="D463:E463"/>
    <mergeCell ref="O152:S152"/>
    <mergeCell ref="G17:G18"/>
    <mergeCell ref="A160:Y160"/>
    <mergeCell ref="O532:S532"/>
    <mergeCell ref="O161:S161"/>
    <mergeCell ref="O283:S283"/>
    <mergeCell ref="O459:S459"/>
    <mergeCell ref="H10:L10"/>
    <mergeCell ref="A159:Y159"/>
    <mergeCell ref="D80:E80"/>
    <mergeCell ref="O98:S98"/>
    <mergeCell ref="O225:S225"/>
    <mergeCell ref="O396:S396"/>
    <mergeCell ref="O285:S285"/>
    <mergeCell ref="O390:S390"/>
    <mergeCell ref="O318:U318"/>
    <mergeCell ref="O461:S461"/>
    <mergeCell ref="O527:S527"/>
    <mergeCell ref="A297:N298"/>
    <mergeCell ref="D459:E459"/>
    <mergeCell ref="A288:Y288"/>
    <mergeCell ref="O156:S156"/>
    <mergeCell ref="O398:S398"/>
    <mergeCell ref="D434:E434"/>
    <mergeCell ref="O376:U376"/>
    <mergeCell ref="Z17:Z18"/>
    <mergeCell ref="O206:S206"/>
    <mergeCell ref="O510:S510"/>
    <mergeCell ref="O448:S448"/>
    <mergeCell ref="A446:Y446"/>
    <mergeCell ref="U12:V12"/>
    <mergeCell ref="O143:S143"/>
    <mergeCell ref="O157:U157"/>
    <mergeCell ref="D439:E439"/>
    <mergeCell ref="A146:Y146"/>
    <mergeCell ref="D510:E510"/>
    <mergeCell ref="D83:E83"/>
    <mergeCell ref="A157:N158"/>
    <mergeCell ref="D143:E143"/>
    <mergeCell ref="O286:U286"/>
    <mergeCell ref="D368:E368"/>
    <mergeCell ref="O67:S67"/>
    <mergeCell ref="D481:E481"/>
    <mergeCell ref="D207:E207"/>
    <mergeCell ref="O395:S395"/>
    <mergeCell ref="D370:E370"/>
    <mergeCell ref="A444:N445"/>
    <mergeCell ref="D222:E222"/>
    <mergeCell ref="O96:S96"/>
    <mergeCell ref="AA17:AA18"/>
    <mergeCell ref="O346:S346"/>
    <mergeCell ref="O246:U246"/>
    <mergeCell ref="D89:E89"/>
    <mergeCell ref="D393:E393"/>
    <mergeCell ref="A418:Y418"/>
    <mergeCell ref="O90:S90"/>
    <mergeCell ref="O444:U444"/>
    <mergeCell ref="D153:E153"/>
    <mergeCell ref="A227:N228"/>
    <mergeCell ref="O365:U365"/>
    <mergeCell ref="D420:E420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I545:I546"/>
    <mergeCell ref="A87:Y87"/>
    <mergeCell ref="A61:N62"/>
    <mergeCell ref="O232:S232"/>
    <mergeCell ref="A354:Y354"/>
    <mergeCell ref="O359:S359"/>
    <mergeCell ref="O153:S153"/>
    <mergeCell ref="D497:E497"/>
    <mergeCell ref="O471:S471"/>
    <mergeCell ref="O179:S179"/>
    <mergeCell ref="A302:N303"/>
    <mergeCell ref="D428:E428"/>
    <mergeCell ref="O366:U366"/>
    <mergeCell ref="O141:S141"/>
    <mergeCell ref="D194:E194"/>
    <mergeCell ref="O520:U520"/>
    <mergeCell ref="A522:Y522"/>
    <mergeCell ref="O521:U521"/>
    <mergeCell ref="W545:W546"/>
    <mergeCell ref="O545:O546"/>
    <mergeCell ref="Q545:Q546"/>
    <mergeCell ref="A537:N542"/>
    <mergeCell ref="F545:F546"/>
    <mergeCell ref="H545:H546"/>
    <mergeCell ref="H1:P1"/>
    <mergeCell ref="A379:Y379"/>
    <mergeCell ref="O202:U202"/>
    <mergeCell ref="S5:T5"/>
    <mergeCell ref="O76:S76"/>
    <mergeCell ref="O209:S209"/>
    <mergeCell ref="U5:V5"/>
    <mergeCell ref="D51:E51"/>
    <mergeCell ref="O373:U373"/>
    <mergeCell ref="O217:U217"/>
    <mergeCell ref="A139:Y139"/>
    <mergeCell ref="O267:S267"/>
    <mergeCell ref="O62:U62"/>
    <mergeCell ref="O347:U347"/>
    <mergeCell ref="O77:S77"/>
    <mergeCell ref="A374:Y374"/>
    <mergeCell ref="P10:Q10"/>
    <mergeCell ref="O33:S33"/>
    <mergeCell ref="O375:S375"/>
    <mergeCell ref="O85:U85"/>
    <mergeCell ref="A140:Y140"/>
    <mergeCell ref="D267:E267"/>
    <mergeCell ref="A63:Y63"/>
    <mergeCell ref="D359:E359"/>
    <mergeCell ref="P13:Q13"/>
    <mergeCell ref="D193:E193"/>
    <mergeCell ref="A442:Y442"/>
    <mergeCell ref="O436:U436"/>
    <mergeCell ref="D491:E491"/>
    <mergeCell ref="O443:S443"/>
    <mergeCell ref="A511:N512"/>
    <mergeCell ref="D114:E114"/>
    <mergeCell ref="D285:E285"/>
    <mergeCell ref="O332:S332"/>
    <mergeCell ref="D412:E412"/>
    <mergeCell ref="D476:E476"/>
    <mergeCell ref="O382:S382"/>
    <mergeCell ref="O425:S425"/>
    <mergeCell ref="D509:E509"/>
    <mergeCell ref="D425:E425"/>
    <mergeCell ref="H17:H18"/>
    <mergeCell ref="O342:U342"/>
    <mergeCell ref="D198:E198"/>
    <mergeCell ref="D465:E465"/>
    <mergeCell ref="D296:E296"/>
    <mergeCell ref="D427:E427"/>
    <mergeCell ref="D75:E75"/>
    <mergeCell ref="D206:E206"/>
    <mergeCell ref="D7:L7"/>
    <mergeCell ref="O216:S216"/>
    <mergeCell ref="O210:S210"/>
    <mergeCell ref="O410:U410"/>
    <mergeCell ref="A19:Y19"/>
    <mergeCell ref="O477:S477"/>
    <mergeCell ref="A513:Y513"/>
    <mergeCell ref="O514:S514"/>
    <mergeCell ref="O427:S427"/>
    <mergeCell ref="A280:N281"/>
    <mergeCell ref="A451:N452"/>
    <mergeCell ref="D254:E254"/>
    <mergeCell ref="O441:U441"/>
    <mergeCell ref="A48:Y48"/>
    <mergeCell ref="O22:S22"/>
    <mergeCell ref="O193:S193"/>
    <mergeCell ref="A319:Y319"/>
    <mergeCell ref="O320:S320"/>
    <mergeCell ref="D346:E346"/>
    <mergeCell ref="D477:E477"/>
    <mergeCell ref="A490:Y490"/>
    <mergeCell ref="O491:S491"/>
    <mergeCell ref="O136:U136"/>
    <mergeCell ref="D125:E125"/>
    <mergeCell ref="V545:V546"/>
    <mergeCell ref="O345:S345"/>
    <mergeCell ref="D181:E181"/>
    <mergeCell ref="A496:Y496"/>
    <mergeCell ref="O516:S516"/>
    <mergeCell ref="D273:E273"/>
    <mergeCell ref="O295:S295"/>
    <mergeCell ref="O482:U482"/>
    <mergeCell ref="D154:E154"/>
    <mergeCell ref="O511:U511"/>
    <mergeCell ref="D201:E201"/>
    <mergeCell ref="D335:E335"/>
    <mergeCell ref="D188:E188"/>
    <mergeCell ref="D424:E424"/>
    <mergeCell ref="S544:U544"/>
    <mergeCell ref="D533:E533"/>
    <mergeCell ref="O485:S485"/>
    <mergeCell ref="O489:U489"/>
    <mergeCell ref="O500:S500"/>
    <mergeCell ref="O168:U168"/>
    <mergeCell ref="D223:E223"/>
    <mergeCell ref="D279:E279"/>
    <mergeCell ref="O272:S272"/>
    <mergeCell ref="D394:E394"/>
    <mergeCell ref="O43:U43"/>
    <mergeCell ref="A385:Y385"/>
    <mergeCell ref="D59:E59"/>
    <mergeCell ref="A447:Y447"/>
    <mergeCell ref="O386:S386"/>
    <mergeCell ref="O45:S45"/>
    <mergeCell ref="D112:E112"/>
    <mergeCell ref="O134:S134"/>
    <mergeCell ref="O51:S51"/>
    <mergeCell ref="O109:S109"/>
    <mergeCell ref="O59:S59"/>
    <mergeCell ref="A94:Y94"/>
    <mergeCell ref="O393:S393"/>
    <mergeCell ref="A44:Y44"/>
    <mergeCell ref="D340:E340"/>
    <mergeCell ref="A258:Y258"/>
    <mergeCell ref="D185:E185"/>
    <mergeCell ref="O126:S126"/>
    <mergeCell ref="O182:S182"/>
    <mergeCell ref="A423:Y423"/>
    <mergeCell ref="D328:E328"/>
    <mergeCell ref="O275:U275"/>
    <mergeCell ref="O314:U314"/>
    <mergeCell ref="D225:E225"/>
    <mergeCell ref="O32:S32"/>
    <mergeCell ref="D41:E41"/>
    <mergeCell ref="O88:S88"/>
    <mergeCell ref="O259:S259"/>
    <mergeCell ref="O330:S330"/>
    <mergeCell ref="O501:S501"/>
    <mergeCell ref="D277:E277"/>
    <mergeCell ref="O124:S124"/>
    <mergeCell ref="Q544:R544"/>
    <mergeCell ref="A38:N39"/>
    <mergeCell ref="D371:E371"/>
    <mergeCell ref="O74:S74"/>
    <mergeCell ref="O201:S201"/>
    <mergeCell ref="O261:S261"/>
    <mergeCell ref="O503:S503"/>
    <mergeCell ref="A92:N93"/>
    <mergeCell ref="D460:E460"/>
    <mergeCell ref="O536:U536"/>
    <mergeCell ref="D106:E106"/>
    <mergeCell ref="D264:E264"/>
    <mergeCell ref="O311:S311"/>
    <mergeCell ref="D391:E391"/>
    <mergeCell ref="A256:N257"/>
    <mergeCell ref="O188:S188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345:E345"/>
    <mergeCell ref="D467:E467"/>
    <mergeCell ref="O483:U483"/>
    <mergeCell ref="D190:E190"/>
    <mergeCell ref="D111:E111"/>
    <mergeCell ref="D233:E233"/>
    <mergeCell ref="O329:S329"/>
    <mergeCell ref="O108:S108"/>
    <mergeCell ref="D183:E183"/>
    <mergeCell ref="D248:E248"/>
    <mergeCell ref="O266:S266"/>
    <mergeCell ref="D419:E419"/>
    <mergeCell ref="D485:E485"/>
    <mergeCell ref="O424:S424"/>
    <mergeCell ref="O113:S113"/>
    <mergeCell ref="D162:E162"/>
    <mergeCell ref="D156:E156"/>
    <mergeCell ref="D327:E327"/>
    <mergeCell ref="D398:E398"/>
    <mergeCell ref="O269:U269"/>
    <mergeCell ref="O95:S95"/>
    <mergeCell ref="O118:U118"/>
    <mergeCell ref="O234:S234"/>
    <mergeCell ref="O172:S172"/>
    <mergeCell ref="A220:Y220"/>
    <mergeCell ref="O99:S99"/>
    <mergeCell ref="O221:S221"/>
    <mergeCell ref="A102:N103"/>
    <mergeCell ref="O154:S154"/>
    <mergeCell ref="D98:E98"/>
    <mergeCell ref="O107:S107"/>
    <mergeCell ref="D105:E105"/>
    <mergeCell ref="D341:E341"/>
    <mergeCell ref="A170:Y170"/>
    <mergeCell ref="O171:S171"/>
    <mergeCell ref="A21:Y21"/>
    <mergeCell ref="D532:E532"/>
    <mergeCell ref="O131:S131"/>
    <mergeCell ref="O429:S429"/>
    <mergeCell ref="D507:E507"/>
    <mergeCell ref="O493:U493"/>
    <mergeCell ref="D330:E330"/>
    <mergeCell ref="A219:Y219"/>
    <mergeCell ref="O481:S481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274:U274"/>
    <mergeCell ref="O445:U445"/>
    <mergeCell ref="D52:E52"/>
    <mergeCell ref="D350:E350"/>
    <mergeCell ref="O249:U249"/>
    <mergeCell ref="D27:E27"/>
    <mergeCell ref="D396:E396"/>
    <mergeCell ref="A545:A546"/>
    <mergeCell ref="D255:E255"/>
    <mergeCell ref="A421:N422"/>
    <mergeCell ref="O175:U175"/>
    <mergeCell ref="A492:N493"/>
    <mergeCell ref="O517:S517"/>
    <mergeCell ref="A24:N25"/>
    <mergeCell ref="D260:E260"/>
    <mergeCell ref="A6:C6"/>
    <mergeCell ref="A282:Y282"/>
    <mergeCell ref="D113:E113"/>
    <mergeCell ref="A453:Y453"/>
    <mergeCell ref="O519:S519"/>
    <mergeCell ref="D88:E8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A360:N361"/>
    <mergeCell ref="D90:E90"/>
    <mergeCell ref="O540:U540"/>
    <mergeCell ref="D135:E135"/>
    <mergeCell ref="D306:E306"/>
    <mergeCell ref="O184:S184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173:S173"/>
    <mergeCell ref="D261:E261"/>
    <mergeCell ref="O228:U228"/>
    <mergeCell ref="D388:E388"/>
    <mergeCell ref="O399:U399"/>
    <mergeCell ref="D448:E448"/>
    <mergeCell ref="O397:S397"/>
    <mergeCell ref="A165:Y165"/>
    <mergeCell ref="O310:S310"/>
    <mergeCell ref="O166:S166"/>
    <mergeCell ref="D390:E390"/>
    <mergeCell ref="A407:Y407"/>
    <mergeCell ref="O538:U538"/>
    <mergeCell ref="O97:S97"/>
    <mergeCell ref="D77:E77"/>
    <mergeCell ref="D108:E108"/>
    <mergeCell ref="D375:E375"/>
    <mergeCell ref="D369:E369"/>
    <mergeCell ref="O191:S191"/>
    <mergeCell ref="O409:U409"/>
    <mergeCell ref="A475:Y475"/>
    <mergeCell ref="O476:S476"/>
    <mergeCell ref="O86:U86"/>
    <mergeCell ref="D141:E141"/>
    <mergeCell ref="O408:S408"/>
    <mergeCell ref="O464:S464"/>
    <mergeCell ref="O402:S402"/>
    <mergeCell ref="O528:U528"/>
    <mergeCell ref="A344:Y344"/>
    <mergeCell ref="A229:Y229"/>
    <mergeCell ref="O290:S290"/>
    <mergeCell ref="O339:S339"/>
    <mergeCell ref="D179:E179"/>
    <mergeCell ref="O317:U317"/>
    <mergeCell ref="O117:U117"/>
    <mergeCell ref="O466:S466"/>
    <mergeCell ref="O537:U537"/>
    <mergeCell ref="D100:E100"/>
    <mergeCell ref="O68:S68"/>
    <mergeCell ref="O239:S239"/>
    <mergeCell ref="O474:U474"/>
    <mergeCell ref="D523:E523"/>
    <mergeCell ref="D31:E31"/>
    <mergeCell ref="D329:E329"/>
    <mergeCell ref="A42:N43"/>
    <mergeCell ref="A53:N54"/>
    <mergeCell ref="O488:U488"/>
    <mergeCell ref="D166:E166"/>
    <mergeCell ref="A482:N483"/>
    <mergeCell ref="D464:E464"/>
    <mergeCell ref="O167:S167"/>
    <mergeCell ref="D402:E402"/>
    <mergeCell ref="O403:S403"/>
    <mergeCell ref="A117:N118"/>
    <mergeCell ref="D37:E37"/>
    <mergeCell ref="D339:E339"/>
    <mergeCell ref="D466:E466"/>
    <mergeCell ref="D180:E180"/>
    <mergeCell ref="O256:U256"/>
    <mergeCell ref="D91:E91"/>
    <mergeCell ref="D1:F1"/>
    <mergeCell ref="O227:U227"/>
    <mergeCell ref="A212:N213"/>
    <mergeCell ref="D382:E382"/>
    <mergeCell ref="A305:Y305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358:S358"/>
    <mergeCell ref="O371:S371"/>
    <mergeCell ref="O237:S237"/>
    <mergeCell ref="D334:E334"/>
    <mergeCell ref="O66:S66"/>
    <mergeCell ref="O115:S115"/>
    <mergeCell ref="I17:I18"/>
    <mergeCell ref="O15:S16"/>
    <mergeCell ref="P9:Q9"/>
    <mergeCell ref="A5:C5"/>
    <mergeCell ref="AE17:AE18"/>
    <mergeCell ref="A313:N314"/>
    <mergeCell ref="O387:S387"/>
    <mergeCell ref="O381:S381"/>
    <mergeCell ref="D356:E356"/>
    <mergeCell ref="D527:E527"/>
    <mergeCell ref="O303:U303"/>
    <mergeCell ref="A405:N406"/>
    <mergeCell ref="A323:Y323"/>
    <mergeCell ref="A342:N343"/>
    <mergeCell ref="A289:Y289"/>
    <mergeCell ref="D316:E316"/>
    <mergeCell ref="D387:E387"/>
    <mergeCell ref="D272:E272"/>
    <mergeCell ref="D443:E443"/>
    <mergeCell ref="D210:E210"/>
    <mergeCell ref="D381:E381"/>
    <mergeCell ref="D514:E514"/>
    <mergeCell ref="O298:U298"/>
    <mergeCell ref="D209:E209"/>
    <mergeCell ref="O292:S292"/>
    <mergeCell ref="D301:E301"/>
    <mergeCell ref="O463:S463"/>
    <mergeCell ref="D516:E516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A50:Y50"/>
    <mergeCell ref="A168:N169"/>
    <mergeCell ref="O312:S312"/>
    <mergeCell ref="O106:S106"/>
    <mergeCell ref="O404:S404"/>
    <mergeCell ref="D69:E69"/>
    <mergeCell ref="O78:S78"/>
    <mergeCell ref="D498:E498"/>
    <mergeCell ref="A376:N377"/>
    <mergeCell ref="O120:S120"/>
    <mergeCell ref="D8:L8"/>
    <mergeCell ref="D122:E122"/>
    <mergeCell ref="D224:E224"/>
    <mergeCell ref="O71:S71"/>
    <mergeCell ref="D211:E211"/>
    <mergeCell ref="J545:J546"/>
    <mergeCell ref="O457:S457"/>
    <mergeCell ref="L545:L546"/>
    <mergeCell ref="O236:S236"/>
    <mergeCell ref="D284:E284"/>
    <mergeCell ref="O223:S223"/>
    <mergeCell ref="D259:E259"/>
    <mergeCell ref="D501:E501"/>
    <mergeCell ref="A197:Y197"/>
    <mergeCell ref="O250:U250"/>
    <mergeCell ref="D326:E326"/>
    <mergeCell ref="G544:P544"/>
    <mergeCell ref="O535:U535"/>
    <mergeCell ref="O212:U212"/>
    <mergeCell ref="G545:G546"/>
    <mergeCell ref="O458:S458"/>
    <mergeCell ref="O523:S523"/>
    <mergeCell ref="S545:S546"/>
    <mergeCell ref="D332:E332"/>
    <mergeCell ref="U545:U546"/>
    <mergeCell ref="O541:U541"/>
    <mergeCell ref="A268:N269"/>
    <mergeCell ref="O439:S439"/>
    <mergeCell ref="A535:N536"/>
    <mergeCell ref="U10:V10"/>
    <mergeCell ref="O208:S208"/>
    <mergeCell ref="O451:U451"/>
    <mergeCell ref="D79:E79"/>
    <mergeCell ref="O46:U46"/>
    <mergeCell ref="D502:E502"/>
    <mergeCell ref="D429:E429"/>
    <mergeCell ref="O257:U257"/>
    <mergeCell ref="O61:U61"/>
    <mergeCell ref="A307:N308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7:S18"/>
    <mergeCell ref="O222:S222"/>
    <mergeCell ref="O355:S355"/>
    <mergeCell ref="D28:E28"/>
    <mergeCell ref="O58:S58"/>
    <mergeCell ref="P11:Q11"/>
    <mergeCell ref="O2:V3"/>
    <mergeCell ref="O296:S296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A49:Y49"/>
    <mergeCell ref="A36:Y36"/>
    <mergeCell ref="O142:S142"/>
    <mergeCell ref="W17:W18"/>
    <mergeCell ref="O80:S80"/>
    <mergeCell ref="O273:S273"/>
    <mergeCell ref="O52:S52"/>
    <mergeCell ref="O79:S79"/>
    <mergeCell ref="A205:Y205"/>
    <mergeCell ref="D142:E142"/>
    <mergeCell ref="O158:U158"/>
    <mergeCell ref="O280:U280"/>
    <mergeCell ref="O218:U218"/>
    <mergeCell ref="O81:S81"/>
    <mergeCell ref="H5:L5"/>
    <mergeCell ref="A56:Y56"/>
    <mergeCell ref="O57:S57"/>
    <mergeCell ref="O293:S293"/>
    <mergeCell ref="O47:U47"/>
    <mergeCell ref="O149:S149"/>
    <mergeCell ref="A129:Y129"/>
    <mergeCell ref="O391:S391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O361:U361"/>
    <mergeCell ref="A494:Y494"/>
    <mergeCell ref="A321:N322"/>
    <mergeCell ref="D518:E518"/>
    <mergeCell ref="D124:E124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331:S331"/>
    <mergeCell ref="O502:S502"/>
    <mergeCell ref="O351:U351"/>
    <mergeCell ref="A378:Y378"/>
    <mergeCell ref="A506:Y506"/>
    <mergeCell ref="O265:S265"/>
    <mergeCell ref="O465:S465"/>
    <mergeCell ref="A440:N441"/>
    <mergeCell ref="O492:U492"/>
    <mergeCell ref="A415:N416"/>
    <mergeCell ref="A417:Y417"/>
    <mergeCell ref="O420:S420"/>
    <mergeCell ref="O468:U468"/>
    <mergeCell ref="D461:E461"/>
    <mergeCell ref="A362:Y362"/>
    <mergeCell ref="A436:N437"/>
    <mergeCell ref="D70:E70"/>
    <mergeCell ref="O352:U352"/>
    <mergeCell ref="D263:E263"/>
    <mergeCell ref="D312:E312"/>
    <mergeCell ref="D499:E499"/>
    <mergeCell ref="A202:N203"/>
    <mergeCell ref="D238:E238"/>
    <mergeCell ref="D426:E426"/>
    <mergeCell ref="O437:U437"/>
    <mergeCell ref="D486:E486"/>
    <mergeCell ref="D78:E78"/>
    <mergeCell ref="D134:E134"/>
    <mergeCell ref="O343:U343"/>
    <mergeCell ref="O281:U281"/>
    <mergeCell ref="O452:U452"/>
    <mergeCell ref="D363:E363"/>
    <mergeCell ref="D357:E357"/>
    <mergeCell ref="D71:E71"/>
    <mergeCell ref="D167:E167"/>
    <mergeCell ref="O224:S224"/>
    <mergeCell ref="D73:E73"/>
    <mergeCell ref="O91:S91"/>
    <mergeCell ref="H9:I9"/>
    <mergeCell ref="A409:N410"/>
    <mergeCell ref="O30:S30"/>
    <mergeCell ref="O499:S499"/>
    <mergeCell ref="O426:S426"/>
    <mergeCell ref="O364:S364"/>
    <mergeCell ref="P6:Q6"/>
    <mergeCell ref="O29:S29"/>
    <mergeCell ref="A175:N176"/>
    <mergeCell ref="O200:S200"/>
    <mergeCell ref="O31:S31"/>
    <mergeCell ref="S6:T9"/>
    <mergeCell ref="A17:A18"/>
    <mergeCell ref="K17:K18"/>
    <mergeCell ref="C17:C18"/>
    <mergeCell ref="D9:E9"/>
    <mergeCell ref="F9:G9"/>
    <mergeCell ref="O383:U383"/>
    <mergeCell ref="D161:E161"/>
    <mergeCell ref="D232:E232"/>
    <mergeCell ref="O348:U348"/>
    <mergeCell ref="D403:E403"/>
    <mergeCell ref="O127:U127"/>
    <mergeCell ref="O23:S23"/>
    <mergeCell ref="D60:E60"/>
    <mergeCell ref="A204:Y204"/>
    <mergeCell ref="D187:E187"/>
    <mergeCell ref="O28:S28"/>
    <mergeCell ref="D174:E174"/>
    <mergeCell ref="O326:S326"/>
    <mergeCell ref="O497:S497"/>
    <mergeCell ref="D472:E472"/>
    <mergeCell ref="A144:N145"/>
    <mergeCell ref="A433:Y433"/>
    <mergeCell ref="O207:S207"/>
    <mergeCell ref="D45:E45"/>
    <mergeCell ref="O263:S263"/>
    <mergeCell ref="O434:S434"/>
    <mergeCell ref="O334:S334"/>
    <mergeCell ref="O194:S194"/>
    <mergeCell ref="A484:Y484"/>
    <mergeCell ref="O121:S121"/>
    <mergeCell ref="O181:S181"/>
    <mergeCell ref="O479:S479"/>
    <mergeCell ref="A274:N275"/>
    <mergeCell ref="D456:E456"/>
    <mergeCell ref="D116:E116"/>
    <mergeCell ref="O65:S65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2024-05-29T10:50:40Z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