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669EEA-9EBE-4910-B0DB-39E2AEFF48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заказа'!$B$18:$Y$311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N303" i="1"/>
  <c r="BL303" i="1"/>
  <c r="Y303" i="1"/>
  <c r="X303" i="1"/>
  <c r="BN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N299" i="1"/>
  <c r="BL299" i="1"/>
  <c r="Y299" i="1"/>
  <c r="X299" i="1"/>
  <c r="BN298" i="1"/>
  <c r="BL298" i="1"/>
  <c r="Y298" i="1"/>
  <c r="X298" i="1"/>
  <c r="BN297" i="1"/>
  <c r="BL297" i="1"/>
  <c r="Y297" i="1"/>
  <c r="X297" i="1"/>
  <c r="BN296" i="1"/>
  <c r="BL296" i="1"/>
  <c r="Y296" i="1"/>
  <c r="X296" i="1"/>
  <c r="BN295" i="1"/>
  <c r="BL295" i="1"/>
  <c r="Y295" i="1"/>
  <c r="X295" i="1"/>
  <c r="BN294" i="1"/>
  <c r="BL294" i="1"/>
  <c r="Y294" i="1"/>
  <c r="X294" i="1"/>
  <c r="BN293" i="1"/>
  <c r="BL293" i="1"/>
  <c r="Y293" i="1"/>
  <c r="X293" i="1"/>
  <c r="BN292" i="1"/>
  <c r="BL292" i="1"/>
  <c r="Y292" i="1"/>
  <c r="X292" i="1"/>
  <c r="BN291" i="1"/>
  <c r="BL291" i="1"/>
  <c r="Y291" i="1"/>
  <c r="X291" i="1"/>
  <c r="BN290" i="1"/>
  <c r="BL290" i="1"/>
  <c r="Y290" i="1"/>
  <c r="X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W280" i="1"/>
  <c r="W279" i="1"/>
  <c r="BN278" i="1"/>
  <c r="BL278" i="1"/>
  <c r="Y278" i="1"/>
  <c r="X278" i="1"/>
  <c r="BO278" i="1" s="1"/>
  <c r="O278" i="1"/>
  <c r="BN277" i="1"/>
  <c r="BL277" i="1"/>
  <c r="Y277" i="1"/>
  <c r="X277" i="1"/>
  <c r="BN276" i="1"/>
  <c r="BL276" i="1"/>
  <c r="Y276" i="1"/>
  <c r="X276" i="1"/>
  <c r="O276" i="1"/>
  <c r="BN275" i="1"/>
  <c r="BL275" i="1"/>
  <c r="Y275" i="1"/>
  <c r="X275" i="1"/>
  <c r="BO275" i="1" s="1"/>
  <c r="W273" i="1"/>
  <c r="W272" i="1"/>
  <c r="BN271" i="1"/>
  <c r="BL271" i="1"/>
  <c r="Y271" i="1"/>
  <c r="X271" i="1"/>
  <c r="BN270" i="1"/>
  <c r="BL270" i="1"/>
  <c r="Y270" i="1"/>
  <c r="Y272" i="1" s="1"/>
  <c r="X270" i="1"/>
  <c r="X273" i="1" s="1"/>
  <c r="W268" i="1"/>
  <c r="W267" i="1"/>
  <c r="BN266" i="1"/>
  <c r="BL266" i="1"/>
  <c r="Y266" i="1"/>
  <c r="Y267" i="1" s="1"/>
  <c r="X266" i="1"/>
  <c r="W263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Y262" i="1" s="1"/>
  <c r="X259" i="1"/>
  <c r="W255" i="1"/>
  <c r="W254" i="1"/>
  <c r="BN253" i="1"/>
  <c r="BL253" i="1"/>
  <c r="Y253" i="1"/>
  <c r="Y254" i="1" s="1"/>
  <c r="X253" i="1"/>
  <c r="O253" i="1"/>
  <c r="W250" i="1"/>
  <c r="W249" i="1"/>
  <c r="BN248" i="1"/>
  <c r="BL248" i="1"/>
  <c r="Y248" i="1"/>
  <c r="Y249" i="1" s="1"/>
  <c r="X248" i="1"/>
  <c r="O248" i="1"/>
  <c r="W244" i="1"/>
  <c r="W243" i="1"/>
  <c r="BN242" i="1"/>
  <c r="BL242" i="1"/>
  <c r="Y242" i="1"/>
  <c r="Y243" i="1" s="1"/>
  <c r="X242" i="1"/>
  <c r="O242" i="1"/>
  <c r="W238" i="1"/>
  <c r="W237" i="1"/>
  <c r="BN236" i="1"/>
  <c r="BL236" i="1"/>
  <c r="Y236" i="1"/>
  <c r="X236" i="1"/>
  <c r="BO236" i="1" s="1"/>
  <c r="O236" i="1"/>
  <c r="BN235" i="1"/>
  <c r="BL235" i="1"/>
  <c r="Y235" i="1"/>
  <c r="X235" i="1"/>
  <c r="O235" i="1"/>
  <c r="W232" i="1"/>
  <c r="W231" i="1"/>
  <c r="BN230" i="1"/>
  <c r="BL230" i="1"/>
  <c r="Y230" i="1"/>
  <c r="Y231" i="1" s="1"/>
  <c r="X230" i="1"/>
  <c r="X232" i="1" s="1"/>
  <c r="O230" i="1"/>
  <c r="W227" i="1"/>
  <c r="W226" i="1"/>
  <c r="BN225" i="1"/>
  <c r="BL225" i="1"/>
  <c r="Y225" i="1"/>
  <c r="X225" i="1"/>
  <c r="O225" i="1"/>
  <c r="BN224" i="1"/>
  <c r="BL224" i="1"/>
  <c r="Y224" i="1"/>
  <c r="X224" i="1"/>
  <c r="BO224" i="1" s="1"/>
  <c r="O224" i="1"/>
  <c r="BN223" i="1"/>
  <c r="BL223" i="1"/>
  <c r="Y223" i="1"/>
  <c r="X223" i="1"/>
  <c r="O223" i="1"/>
  <c r="BN222" i="1"/>
  <c r="BL222" i="1"/>
  <c r="Y222" i="1"/>
  <c r="X222" i="1"/>
  <c r="BO222" i="1" s="1"/>
  <c r="O222" i="1"/>
  <c r="W219" i="1"/>
  <c r="W218" i="1"/>
  <c r="BN217" i="1"/>
  <c r="BL217" i="1"/>
  <c r="Y217" i="1"/>
  <c r="X217" i="1"/>
  <c r="O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O200" i="1"/>
  <c r="BN199" i="1"/>
  <c r="BL199" i="1"/>
  <c r="Y199" i="1"/>
  <c r="X199" i="1"/>
  <c r="O199" i="1"/>
  <c r="W195" i="1"/>
  <c r="W194" i="1"/>
  <c r="BN193" i="1"/>
  <c r="BL193" i="1"/>
  <c r="Y193" i="1"/>
  <c r="Y194" i="1" s="1"/>
  <c r="X193" i="1"/>
  <c r="O193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X178" i="1"/>
  <c r="BO178" i="1" s="1"/>
  <c r="O178" i="1"/>
  <c r="BN177" i="1"/>
  <c r="BL177" i="1"/>
  <c r="Y177" i="1"/>
  <c r="X177" i="1"/>
  <c r="O177" i="1"/>
  <c r="W173" i="1"/>
  <c r="W172" i="1"/>
  <c r="BN171" i="1"/>
  <c r="BL171" i="1"/>
  <c r="Y171" i="1"/>
  <c r="X171" i="1"/>
  <c r="O171" i="1"/>
  <c r="BN170" i="1"/>
  <c r="BL170" i="1"/>
  <c r="Y170" i="1"/>
  <c r="X170" i="1"/>
  <c r="O170" i="1"/>
  <c r="W168" i="1"/>
  <c r="W167" i="1"/>
  <c r="BN166" i="1"/>
  <c r="BL166" i="1"/>
  <c r="Y166" i="1"/>
  <c r="X166" i="1"/>
  <c r="BO166" i="1" s="1"/>
  <c r="BN165" i="1"/>
  <c r="BL165" i="1"/>
  <c r="Y165" i="1"/>
  <c r="X165" i="1"/>
  <c r="BO165" i="1" s="1"/>
  <c r="O165" i="1"/>
  <c r="BN164" i="1"/>
  <c r="BL164" i="1"/>
  <c r="Y164" i="1"/>
  <c r="X164" i="1"/>
  <c r="BN163" i="1"/>
  <c r="BL163" i="1"/>
  <c r="Y163" i="1"/>
  <c r="X163" i="1"/>
  <c r="W160" i="1"/>
  <c r="W159" i="1"/>
  <c r="BN158" i="1"/>
  <c r="BL158" i="1"/>
  <c r="Y158" i="1"/>
  <c r="Y159" i="1" s="1"/>
  <c r="X158" i="1"/>
  <c r="X159" i="1" s="1"/>
  <c r="O158" i="1"/>
  <c r="W155" i="1"/>
  <c r="W154" i="1"/>
  <c r="BN153" i="1"/>
  <c r="BL153" i="1"/>
  <c r="Y153" i="1"/>
  <c r="X153" i="1"/>
  <c r="BO153" i="1" s="1"/>
  <c r="BN152" i="1"/>
  <c r="BL152" i="1"/>
  <c r="Y152" i="1"/>
  <c r="Y154" i="1" s="1"/>
  <c r="X152" i="1"/>
  <c r="X154" i="1" s="1"/>
  <c r="O152" i="1"/>
  <c r="W150" i="1"/>
  <c r="W149" i="1"/>
  <c r="BN148" i="1"/>
  <c r="BL148" i="1"/>
  <c r="Y148" i="1"/>
  <c r="X148" i="1"/>
  <c r="BO148" i="1" s="1"/>
  <c r="O148" i="1"/>
  <c r="BN147" i="1"/>
  <c r="BL147" i="1"/>
  <c r="Y147" i="1"/>
  <c r="X147" i="1"/>
  <c r="BO147" i="1" s="1"/>
  <c r="O147" i="1"/>
  <c r="W145" i="1"/>
  <c r="W144" i="1"/>
  <c r="BN143" i="1"/>
  <c r="BL143" i="1"/>
  <c r="Y143" i="1"/>
  <c r="Y144" i="1" s="1"/>
  <c r="X143" i="1"/>
  <c r="X145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BM236" i="1" l="1"/>
  <c r="Y32" i="1"/>
  <c r="Y40" i="1"/>
  <c r="BM36" i="1"/>
  <c r="BM37" i="1"/>
  <c r="BM39" i="1"/>
  <c r="X50" i="1"/>
  <c r="X61" i="1"/>
  <c r="BM55" i="1"/>
  <c r="BM57" i="1"/>
  <c r="BM59" i="1"/>
  <c r="X66" i="1"/>
  <c r="Y133" i="1"/>
  <c r="BM137" i="1"/>
  <c r="BO137" i="1"/>
  <c r="X138" i="1"/>
  <c r="BM143" i="1"/>
  <c r="BO143" i="1"/>
  <c r="X144" i="1"/>
  <c r="Y149" i="1"/>
  <c r="BM147" i="1"/>
  <c r="X172" i="1"/>
  <c r="Y172" i="1"/>
  <c r="BM178" i="1"/>
  <c r="Y208" i="1"/>
  <c r="Y279" i="1"/>
  <c r="BM275" i="1"/>
  <c r="BM278" i="1"/>
  <c r="W308" i="1"/>
  <c r="X78" i="1"/>
  <c r="BM76" i="1"/>
  <c r="Y87" i="1"/>
  <c r="BM81" i="1"/>
  <c r="BM83" i="1"/>
  <c r="BM85" i="1"/>
  <c r="X103" i="1"/>
  <c r="Y103" i="1"/>
  <c r="BM99" i="1"/>
  <c r="BM101" i="1"/>
  <c r="Y109" i="1"/>
  <c r="BM113" i="1"/>
  <c r="BO113" i="1"/>
  <c r="X114" i="1"/>
  <c r="Y122" i="1"/>
  <c r="BM118" i="1"/>
  <c r="BM120" i="1"/>
  <c r="X209" i="1"/>
  <c r="BM206" i="1"/>
  <c r="Y226" i="1"/>
  <c r="BM222" i="1"/>
  <c r="BM224" i="1"/>
  <c r="BO92" i="1"/>
  <c r="BM92" i="1"/>
  <c r="BO108" i="1"/>
  <c r="BM108" i="1"/>
  <c r="BO132" i="1"/>
  <c r="BM132" i="1"/>
  <c r="X167" i="1"/>
  <c r="BO163" i="1"/>
  <c r="BM163" i="1"/>
  <c r="BO164" i="1"/>
  <c r="BM164" i="1"/>
  <c r="X185" i="1"/>
  <c r="X184" i="1"/>
  <c r="BO183" i="1"/>
  <c r="BM183" i="1"/>
  <c r="X195" i="1"/>
  <c r="X194" i="1"/>
  <c r="BO193" i="1"/>
  <c r="BM193" i="1"/>
  <c r="X250" i="1"/>
  <c r="X249" i="1"/>
  <c r="BO248" i="1"/>
  <c r="BM248" i="1"/>
  <c r="X268" i="1"/>
  <c r="X267" i="1"/>
  <c r="BO266" i="1"/>
  <c r="BM266" i="1"/>
  <c r="W307" i="1"/>
  <c r="W309" i="1" s="1"/>
  <c r="W310" i="1"/>
  <c r="X33" i="1"/>
  <c r="BM29" i="1"/>
  <c r="BM31" i="1"/>
  <c r="W306" i="1"/>
  <c r="X41" i="1"/>
  <c r="Y50" i="1"/>
  <c r="BM44" i="1"/>
  <c r="BO44" i="1"/>
  <c r="BM46" i="1"/>
  <c r="BM48" i="1"/>
  <c r="Y60" i="1"/>
  <c r="Y66" i="1"/>
  <c r="BM64" i="1"/>
  <c r="BO64" i="1"/>
  <c r="Y77" i="1"/>
  <c r="X190" i="1"/>
  <c r="X189" i="1"/>
  <c r="BO188" i="1"/>
  <c r="BM188" i="1"/>
  <c r="BO199" i="1"/>
  <c r="BM199" i="1"/>
  <c r="BO213" i="1"/>
  <c r="BM213" i="1"/>
  <c r="BO215" i="1"/>
  <c r="BM215" i="1"/>
  <c r="BO217" i="1"/>
  <c r="BM217" i="1"/>
  <c r="X244" i="1"/>
  <c r="X243" i="1"/>
  <c r="BO242" i="1"/>
  <c r="BM242" i="1"/>
  <c r="X255" i="1"/>
  <c r="X254" i="1"/>
  <c r="BO253" i="1"/>
  <c r="BM253" i="1"/>
  <c r="BO285" i="1"/>
  <c r="BM285" i="1"/>
  <c r="BO286" i="1"/>
  <c r="BM286" i="1"/>
  <c r="BO287" i="1"/>
  <c r="BM287" i="1"/>
  <c r="BO288" i="1"/>
  <c r="BM288" i="1"/>
  <c r="BO289" i="1"/>
  <c r="BM289" i="1"/>
  <c r="BO290" i="1"/>
  <c r="BM290" i="1"/>
  <c r="BO291" i="1"/>
  <c r="BM291" i="1"/>
  <c r="BO292" i="1"/>
  <c r="BM292" i="1"/>
  <c r="BO293" i="1"/>
  <c r="BM293" i="1"/>
  <c r="BO294" i="1"/>
  <c r="BM294" i="1"/>
  <c r="BO295" i="1"/>
  <c r="BM295" i="1"/>
  <c r="BO296" i="1"/>
  <c r="BM296" i="1"/>
  <c r="BO297" i="1"/>
  <c r="BM297" i="1"/>
  <c r="BO298" i="1"/>
  <c r="BM298" i="1"/>
  <c r="BO299" i="1"/>
  <c r="BM299" i="1"/>
  <c r="BO302" i="1"/>
  <c r="BM302" i="1"/>
  <c r="BO303" i="1"/>
  <c r="BM303" i="1"/>
  <c r="X87" i="1"/>
  <c r="X94" i="1"/>
  <c r="Y94" i="1"/>
  <c r="X110" i="1"/>
  <c r="X122" i="1"/>
  <c r="X134" i="1"/>
  <c r="X149" i="1"/>
  <c r="Y167" i="1"/>
  <c r="Y201" i="1"/>
  <c r="H9" i="1"/>
  <c r="A10" i="1"/>
  <c r="X24" i="1"/>
  <c r="X32" i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0" i="1"/>
  <c r="X155" i="1"/>
  <c r="X160" i="1"/>
  <c r="X168" i="1"/>
  <c r="X173" i="1"/>
  <c r="X180" i="1"/>
  <c r="BO177" i="1"/>
  <c r="BM177" i="1"/>
  <c r="X179" i="1"/>
  <c r="BO200" i="1"/>
  <c r="BM200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8" i="1"/>
  <c r="BO235" i="1"/>
  <c r="BM235" i="1"/>
  <c r="X237" i="1"/>
  <c r="X262" i="1"/>
  <c r="BO259" i="1"/>
  <c r="BM259" i="1"/>
  <c r="BO260" i="1"/>
  <c r="BM260" i="1"/>
  <c r="BO261" i="1"/>
  <c r="BM261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48" i="1"/>
  <c r="BM152" i="1"/>
  <c r="BO152" i="1"/>
  <c r="BM153" i="1"/>
  <c r="BM158" i="1"/>
  <c r="BO158" i="1"/>
  <c r="BM165" i="1"/>
  <c r="BM166" i="1"/>
  <c r="BM170" i="1"/>
  <c r="BO170" i="1"/>
  <c r="BO171" i="1"/>
  <c r="BM171" i="1"/>
  <c r="Y179" i="1"/>
  <c r="X201" i="1"/>
  <c r="X202" i="1"/>
  <c r="X208" i="1"/>
  <c r="BO205" i="1"/>
  <c r="BM205" i="1"/>
  <c r="BO207" i="1"/>
  <c r="BM207" i="1"/>
  <c r="Y218" i="1"/>
  <c r="X226" i="1"/>
  <c r="X227" i="1"/>
  <c r="X231" i="1"/>
  <c r="BO230" i="1"/>
  <c r="BM230" i="1"/>
  <c r="Y237" i="1"/>
  <c r="X263" i="1"/>
  <c r="X272" i="1"/>
  <c r="BO270" i="1"/>
  <c r="BM270" i="1"/>
  <c r="BO271" i="1"/>
  <c r="BM271" i="1"/>
  <c r="X280" i="1"/>
  <c r="Y304" i="1"/>
  <c r="Y311" i="1" l="1"/>
  <c r="X310" i="1"/>
  <c r="X308" i="1"/>
  <c r="X307" i="1"/>
  <c r="X306" i="1"/>
  <c r="C319" i="1" l="1"/>
  <c r="X309" i="1"/>
  <c r="A319" i="1" s="1"/>
  <c r="B319" i="1" l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<sst xmlns="http://schemas.openxmlformats.org/spreadsheetml/2006/main" count="1158" uniqueCount="432">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</sst>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7" t="s">
        <v>0</v>
      </c>
      <c r="E1" s="258"/>
      <c r="F1" s="258"/>
      <c r="G1" s="12" t="s">
        <v>1</v>
      </c>
      <c r="H1" s="287" t="s">
        <v>2</v>
      </c>
      <c r="I1" s="258"/>
      <c r="J1" s="258"/>
      <c r="K1" s="258"/>
      <c r="L1" s="258"/>
      <c r="M1" s="258"/>
      <c r="N1" s="258"/>
      <c r="O1" s="258"/>
      <c r="P1" s="258"/>
      <c r="Q1" s="407" t="s">
        <v>3</v>
      </c>
      <c r="R1" s="258"/>
      <c r="S1" s="25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43" t="s">
        <v>7</v>
      </c>
      <c r="B5" s="239"/>
      <c r="C5" s="240"/>
      <c r="D5" s="233"/>
      <c r="E5" s="235"/>
      <c r="F5" s="389" t="s">
        <v>8</v>
      </c>
      <c r="G5" s="240"/>
      <c r="H5" s="233"/>
      <c r="I5" s="234"/>
      <c r="J5" s="234"/>
      <c r="K5" s="234"/>
      <c r="L5" s="235"/>
      <c r="M5" s="61"/>
      <c r="O5" s="24" t="s">
        <v>9</v>
      </c>
      <c r="P5" s="405">
        <v>45444</v>
      </c>
      <c r="Q5" s="298"/>
      <c r="S5" s="346" t="s">
        <v>10</v>
      </c>
      <c r="T5" s="251"/>
      <c r="U5" s="348" t="s">
        <v>11</v>
      </c>
      <c r="V5" s="298"/>
      <c r="AA5" s="51"/>
      <c r="AB5" s="51"/>
      <c r="AC5" s="51"/>
    </row>
    <row r="6" spans="1:30" s="191" customFormat="1" ht="24" customHeight="1" x14ac:dyDescent="0.2">
      <c r="A6" s="243" t="s">
        <v>12</v>
      </c>
      <c r="B6" s="239"/>
      <c r="C6" s="240"/>
      <c r="D6" s="374" t="s">
        <v>13</v>
      </c>
      <c r="E6" s="375"/>
      <c r="F6" s="375"/>
      <c r="G6" s="375"/>
      <c r="H6" s="375"/>
      <c r="I6" s="375"/>
      <c r="J6" s="375"/>
      <c r="K6" s="375"/>
      <c r="L6" s="298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Суббота</v>
      </c>
      <c r="Q6" s="204"/>
      <c r="S6" s="250" t="s">
        <v>15</v>
      </c>
      <c r="T6" s="251"/>
      <c r="U6" s="366" t="s">
        <v>16</v>
      </c>
      <c r="V6" s="262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6"/>
      <c r="L7" s="312"/>
      <c r="M7" s="63"/>
      <c r="O7" s="24"/>
      <c r="P7" s="42"/>
      <c r="Q7" s="42"/>
      <c r="S7" s="206"/>
      <c r="T7" s="251"/>
      <c r="U7" s="367"/>
      <c r="V7" s="368"/>
      <c r="AA7" s="51"/>
      <c r="AB7" s="51"/>
      <c r="AC7" s="51"/>
    </row>
    <row r="8" spans="1:30" s="191" customFormat="1" ht="25.5" customHeight="1" x14ac:dyDescent="0.2">
      <c r="A8" s="410" t="s">
        <v>17</v>
      </c>
      <c r="B8" s="215"/>
      <c r="C8" s="216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1">
        <v>0.33333333333333331</v>
      </c>
      <c r="Q8" s="312"/>
      <c r="S8" s="206"/>
      <c r="T8" s="251"/>
      <c r="U8" s="367"/>
      <c r="V8" s="368"/>
      <c r="AA8" s="51"/>
      <c r="AB8" s="51"/>
      <c r="AC8" s="51"/>
    </row>
    <row r="9" spans="1:30" s="191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244"/>
      <c r="E9" s="218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189"/>
      <c r="O9" s="26" t="s">
        <v>19</v>
      </c>
      <c r="P9" s="293"/>
      <c r="Q9" s="294"/>
      <c r="S9" s="206"/>
      <c r="T9" s="251"/>
      <c r="U9" s="369"/>
      <c r="V9" s="370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244"/>
      <c r="E10" s="218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45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50"/>
      <c r="Q10" s="351"/>
      <c r="T10" s="24" t="s">
        <v>21</v>
      </c>
      <c r="U10" s="261" t="s">
        <v>22</v>
      </c>
      <c r="V10" s="262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7"/>
      <c r="Q11" s="298"/>
      <c r="T11" s="24" t="s">
        <v>25</v>
      </c>
      <c r="U11" s="340" t="s">
        <v>26</v>
      </c>
      <c r="V11" s="294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84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11"/>
      <c r="Q12" s="312"/>
      <c r="R12" s="23"/>
      <c r="T12" s="24"/>
      <c r="U12" s="258"/>
      <c r="V12" s="206"/>
      <c r="AA12" s="51"/>
      <c r="AB12" s="51"/>
      <c r="AC12" s="51"/>
    </row>
    <row r="13" spans="1:30" s="191" customFormat="1" ht="23.25" customHeight="1" x14ac:dyDescent="0.2">
      <c r="A13" s="384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0"/>
      <c r="Q13" s="294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84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0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57" t="s">
        <v>33</v>
      </c>
      <c r="P15" s="258"/>
      <c r="Q15" s="258"/>
      <c r="R15" s="258"/>
      <c r="S15" s="25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59"/>
      <c r="P16" s="259"/>
      <c r="Q16" s="259"/>
      <c r="R16" s="259"/>
      <c r="S16" s="2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3" t="s">
        <v>36</v>
      </c>
      <c r="D17" s="241" t="s">
        <v>37</v>
      </c>
      <c r="E17" s="266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65"/>
      <c r="Q17" s="265"/>
      <c r="R17" s="265"/>
      <c r="S17" s="266"/>
      <c r="T17" s="398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70" t="s">
        <v>53</v>
      </c>
      <c r="AA17" s="270" t="s">
        <v>54</v>
      </c>
      <c r="AB17" s="270" t="s">
        <v>55</v>
      </c>
      <c r="AC17" s="271"/>
      <c r="AD17" s="272"/>
      <c r="AE17" s="403"/>
      <c r="BB17" s="397" t="s">
        <v>56</v>
      </c>
    </row>
    <row r="18" spans="1:67" ht="14.25" customHeight="1" x14ac:dyDescent="0.2">
      <c r="A18" s="242"/>
      <c r="B18" s="242"/>
      <c r="C18" s="242"/>
      <c r="D18" s="267"/>
      <c r="E18" s="269"/>
      <c r="F18" s="242"/>
      <c r="G18" s="242"/>
      <c r="H18" s="242"/>
      <c r="I18" s="242"/>
      <c r="J18" s="242"/>
      <c r="K18" s="242"/>
      <c r="L18" s="242"/>
      <c r="M18" s="242"/>
      <c r="N18" s="242"/>
      <c r="O18" s="267"/>
      <c r="P18" s="268"/>
      <c r="Q18" s="268"/>
      <c r="R18" s="268"/>
      <c r="S18" s="269"/>
      <c r="T18" s="192" t="s">
        <v>57</v>
      </c>
      <c r="U18" s="192" t="s">
        <v>58</v>
      </c>
      <c r="V18" s="242"/>
      <c r="W18" s="242"/>
      <c r="X18" s="414"/>
      <c r="Y18" s="242"/>
      <c r="Z18" s="401"/>
      <c r="AA18" s="401"/>
      <c r="AB18" s="273"/>
      <c r="AC18" s="274"/>
      <c r="AD18" s="275"/>
      <c r="AE18" s="404"/>
      <c r="BB18" s="206"/>
    </row>
    <row r="19" spans="1:67" ht="27.75" hidden="1" customHeight="1" x14ac:dyDescent="0.2">
      <c r="A19" s="300" t="s">
        <v>59</v>
      </c>
      <c r="B19" s="301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48"/>
      <c r="AA19" s="48"/>
    </row>
    <row r="20" spans="1:67" ht="16.5" hidden="1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hidden="1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4" t="s">
        <v>66</v>
      </c>
      <c r="P23" s="215"/>
      <c r="Q23" s="215"/>
      <c r="R23" s="215"/>
      <c r="S23" s="215"/>
      <c r="T23" s="215"/>
      <c r="U23" s="216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hidden="1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4" t="s">
        <v>66</v>
      </c>
      <c r="P24" s="215"/>
      <c r="Q24" s="215"/>
      <c r="R24" s="215"/>
      <c r="S24" s="215"/>
      <c r="T24" s="215"/>
      <c r="U24" s="216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hidden="1" customHeight="1" x14ac:dyDescent="0.2">
      <c r="A25" s="300" t="s">
        <v>68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48"/>
      <c r="AA25" s="48"/>
    </row>
    <row r="26" spans="1:67" ht="16.5" hidden="1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hidden="1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0</v>
      </c>
      <c r="X29" s="199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140</v>
      </c>
      <c r="X30" s="199">
        <f>IFERROR(IF(W30="","",W30),"")</f>
        <v>140</v>
      </c>
      <c r="Y30" s="36">
        <f>IFERROR(IF(W30="","",W30*0.00936),"")</f>
        <v>1.3104</v>
      </c>
      <c r="Z30" s="56"/>
      <c r="AA30" s="57"/>
      <c r="AE30" s="67"/>
      <c r="BB30" s="71" t="s">
        <v>74</v>
      </c>
      <c r="BL30" s="67">
        <f>IFERROR(W30*I30,"0")</f>
        <v>269.05200000000002</v>
      </c>
      <c r="BM30" s="67">
        <f>IFERROR(X30*I30,"0")</f>
        <v>269.05200000000002</v>
      </c>
      <c r="BN30" s="67">
        <f>IFERROR(W30/J30,"0")</f>
        <v>1.1111111111111112</v>
      </c>
      <c r="BO30" s="67">
        <f>IFERROR(X30/J30,"0")</f>
        <v>1.1111111111111112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0</v>
      </c>
      <c r="X31" s="199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4" t="s">
        <v>66</v>
      </c>
      <c r="P32" s="215"/>
      <c r="Q32" s="215"/>
      <c r="R32" s="215"/>
      <c r="S32" s="215"/>
      <c r="T32" s="215"/>
      <c r="U32" s="216"/>
      <c r="V32" s="37" t="s">
        <v>65</v>
      </c>
      <c r="W32" s="200">
        <f>IFERROR(SUM(W28:W31),"0")</f>
        <v>140</v>
      </c>
      <c r="X32" s="200">
        <f>IFERROR(SUM(X28:X31),"0")</f>
        <v>140</v>
      </c>
      <c r="Y32" s="200">
        <f>IFERROR(IF(Y28="",0,Y28),"0")+IFERROR(IF(Y29="",0,Y29),"0")+IFERROR(IF(Y30="",0,Y30),"0")+IFERROR(IF(Y31="",0,Y31),"0")</f>
        <v>1.3104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4" t="s">
        <v>66</v>
      </c>
      <c r="P33" s="215"/>
      <c r="Q33" s="215"/>
      <c r="R33" s="215"/>
      <c r="S33" s="215"/>
      <c r="T33" s="215"/>
      <c r="U33" s="216"/>
      <c r="V33" s="37" t="s">
        <v>67</v>
      </c>
      <c r="W33" s="200">
        <f>IFERROR(SUMPRODUCT(W28:W31*H28:H31),"0")</f>
        <v>210</v>
      </c>
      <c r="X33" s="200">
        <f>IFERROR(SUMPRODUCT(X28:X31*H28:H31),"0")</f>
        <v>210</v>
      </c>
      <c r="Y33" s="37"/>
      <c r="Z33" s="201"/>
      <c r="AA33" s="201"/>
    </row>
    <row r="34" spans="1:67" ht="16.5" hidden="1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hidden="1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4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25</v>
      </c>
      <c r="X39" s="199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4" t="s">
        <v>66</v>
      </c>
      <c r="P40" s="215"/>
      <c r="Q40" s="215"/>
      <c r="R40" s="215"/>
      <c r="S40" s="215"/>
      <c r="T40" s="215"/>
      <c r="U40" s="216"/>
      <c r="V40" s="37" t="s">
        <v>65</v>
      </c>
      <c r="W40" s="200">
        <f>IFERROR(SUM(W36:W39),"0")</f>
        <v>25</v>
      </c>
      <c r="X40" s="200">
        <f>IFERROR(SUM(X36:X39),"0")</f>
        <v>25</v>
      </c>
      <c r="Y40" s="200">
        <f>IFERROR(IF(Y36="",0,Y36),"0")+IFERROR(IF(Y37="",0,Y37),"0")+IFERROR(IF(Y38="",0,Y38),"0")+IFERROR(IF(Y39="",0,Y39),"0")</f>
        <v>0.38750000000000001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4" t="s">
        <v>66</v>
      </c>
      <c r="P41" s="215"/>
      <c r="Q41" s="215"/>
      <c r="R41" s="215"/>
      <c r="S41" s="215"/>
      <c r="T41" s="215"/>
      <c r="U41" s="216"/>
      <c r="V41" s="37" t="s">
        <v>67</v>
      </c>
      <c r="W41" s="200">
        <f>IFERROR(SUMPRODUCT(W36:W39*H36:H39),"0")</f>
        <v>150</v>
      </c>
      <c r="X41" s="200">
        <f>IFERROR(SUMPRODUCT(X36:X39*H36:H39),"0")</f>
        <v>150</v>
      </c>
      <c r="Y41" s="37"/>
      <c r="Z41" s="201"/>
      <c r="AA41" s="201"/>
    </row>
    <row r="42" spans="1:67" ht="16.5" hidden="1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hidden="1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10</v>
      </c>
      <c r="X44" s="199">
        <f t="shared" ref="X44:X49" si="0">IFERROR(IF(W44="","",W44),"")</f>
        <v>10</v>
      </c>
      <c r="Y44" s="36">
        <f t="shared" ref="Y44:Y49" si="1">IFERROR(IF(W44="","",W44*0.0095),"")</f>
        <v>9.5000000000000001E-2</v>
      </c>
      <c r="Z44" s="56"/>
      <c r="AA44" s="57"/>
      <c r="AE44" s="67"/>
      <c r="BB44" s="77" t="s">
        <v>74</v>
      </c>
      <c r="BL44" s="67">
        <f t="shared" ref="BL44:BL49" si="2">IFERROR(W44*I44,"0")</f>
        <v>15.918000000000001</v>
      </c>
      <c r="BM44" s="67">
        <f t="shared" ref="BM44:BM49" si="3">IFERROR(X44*I44,"0")</f>
        <v>15.918000000000001</v>
      </c>
      <c r="BN44" s="67">
        <f t="shared" ref="BN44:BN49" si="4">IFERROR(W44/J44,"0")</f>
        <v>7.6923076923076927E-2</v>
      </c>
      <c r="BO44" s="67">
        <f t="shared" ref="BO44:BO49" si="5">IFERROR(X44/J44,"0")</f>
        <v>7.6923076923076927E-2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25</v>
      </c>
      <c r="X47" s="199">
        <f t="shared" si="0"/>
        <v>25</v>
      </c>
      <c r="Y47" s="36">
        <f t="shared" si="1"/>
        <v>0.23749999999999999</v>
      </c>
      <c r="Z47" s="56"/>
      <c r="AA47" s="57"/>
      <c r="AE47" s="67"/>
      <c r="BB47" s="80" t="s">
        <v>74</v>
      </c>
      <c r="BL47" s="67">
        <f t="shared" si="2"/>
        <v>39.795000000000002</v>
      </c>
      <c r="BM47" s="67">
        <f t="shared" si="3"/>
        <v>39.795000000000002</v>
      </c>
      <c r="BN47" s="67">
        <f t="shared" si="4"/>
        <v>0.19230769230769232</v>
      </c>
      <c r="BO47" s="67">
        <f t="shared" si="5"/>
        <v>0.19230769230769232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25</v>
      </c>
      <c r="X48" s="199">
        <f t="shared" si="0"/>
        <v>25</v>
      </c>
      <c r="Y48" s="36">
        <f t="shared" si="1"/>
        <v>0.23749999999999999</v>
      </c>
      <c r="Z48" s="56"/>
      <c r="AA48" s="57"/>
      <c r="AE48" s="67"/>
      <c r="BB48" s="81" t="s">
        <v>74</v>
      </c>
      <c r="BL48" s="67">
        <f t="shared" si="2"/>
        <v>39.795000000000002</v>
      </c>
      <c r="BM48" s="67">
        <f t="shared" si="3"/>
        <v>39.795000000000002</v>
      </c>
      <c r="BN48" s="67">
        <f t="shared" si="4"/>
        <v>0.19230769230769232</v>
      </c>
      <c r="BO48" s="67">
        <f t="shared" si="5"/>
        <v>0.19230769230769232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4" t="s">
        <v>66</v>
      </c>
      <c r="P50" s="215"/>
      <c r="Q50" s="215"/>
      <c r="R50" s="215"/>
      <c r="S50" s="215"/>
      <c r="T50" s="215"/>
      <c r="U50" s="216"/>
      <c r="V50" s="37" t="s">
        <v>65</v>
      </c>
      <c r="W50" s="200">
        <f>IFERROR(SUM(W44:W49),"0")</f>
        <v>60</v>
      </c>
      <c r="X50" s="200">
        <f>IFERROR(SUM(X44:X49),"0")</f>
        <v>60</v>
      </c>
      <c r="Y50" s="200">
        <f>IFERROR(IF(Y44="",0,Y44),"0")+IFERROR(IF(Y45="",0,Y45),"0")+IFERROR(IF(Y46="",0,Y46),"0")+IFERROR(IF(Y47="",0,Y47),"0")+IFERROR(IF(Y48="",0,Y48),"0")+IFERROR(IF(Y49="",0,Y49),"0")</f>
        <v>0.57000000000000006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4" t="s">
        <v>66</v>
      </c>
      <c r="P51" s="215"/>
      <c r="Q51" s="215"/>
      <c r="R51" s="215"/>
      <c r="S51" s="215"/>
      <c r="T51" s="215"/>
      <c r="U51" s="216"/>
      <c r="V51" s="37" t="s">
        <v>67</v>
      </c>
      <c r="W51" s="200">
        <f>IFERROR(SUMPRODUCT(W44:W49*H44:H49),"0")</f>
        <v>72</v>
      </c>
      <c r="X51" s="200">
        <f>IFERROR(SUMPRODUCT(X44:X49*H44:H49),"0")</f>
        <v>72</v>
      </c>
      <c r="Y51" s="37"/>
      <c r="Z51" s="201"/>
      <c r="AA51" s="201"/>
    </row>
    <row r="52" spans="1:67" ht="16.5" hidden="1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hidden="1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5</v>
      </c>
      <c r="X54" s="199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75</v>
      </c>
      <c r="X55" s="199">
        <f t="shared" si="6"/>
        <v>75</v>
      </c>
      <c r="Y55" s="36">
        <f t="shared" si="7"/>
        <v>1.1625000000000001</v>
      </c>
      <c r="Z55" s="56"/>
      <c r="AA55" s="57"/>
      <c r="AE55" s="67"/>
      <c r="BB55" s="84" t="s">
        <v>1</v>
      </c>
      <c r="BL55" s="67">
        <f t="shared" si="8"/>
        <v>561.44999999999993</v>
      </c>
      <c r="BM55" s="67">
        <f t="shared" si="9"/>
        <v>561.44999999999993</v>
      </c>
      <c r="BN55" s="67">
        <f t="shared" si="10"/>
        <v>0.8928571428571429</v>
      </c>
      <c r="BO55" s="67">
        <f t="shared" si="11"/>
        <v>0.8928571428571429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50</v>
      </c>
      <c r="X56" s="199">
        <f t="shared" si="6"/>
        <v>50</v>
      </c>
      <c r="Y56" s="36">
        <f t="shared" si="7"/>
        <v>0.77500000000000002</v>
      </c>
      <c r="Z56" s="56"/>
      <c r="AA56" s="57"/>
      <c r="AE56" s="67"/>
      <c r="BB56" s="85" t="s">
        <v>1</v>
      </c>
      <c r="BL56" s="67">
        <f t="shared" si="8"/>
        <v>355.5</v>
      </c>
      <c r="BM56" s="67">
        <f t="shared" si="9"/>
        <v>355.5</v>
      </c>
      <c r="BN56" s="67">
        <f t="shared" si="10"/>
        <v>0.59523809523809523</v>
      </c>
      <c r="BO56" s="67">
        <f t="shared" si="11"/>
        <v>0.59523809523809523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15</v>
      </c>
      <c r="X57" s="199">
        <f t="shared" si="6"/>
        <v>15</v>
      </c>
      <c r="Y57" s="36">
        <f t="shared" si="7"/>
        <v>0.23249999999999998</v>
      </c>
      <c r="Z57" s="56"/>
      <c r="AA57" s="57"/>
      <c r="AE57" s="67"/>
      <c r="BB57" s="86" t="s">
        <v>1</v>
      </c>
      <c r="BL57" s="67">
        <f t="shared" si="8"/>
        <v>111.44999999999999</v>
      </c>
      <c r="BM57" s="67">
        <f t="shared" si="9"/>
        <v>111.44999999999999</v>
      </c>
      <c r="BN57" s="67">
        <f t="shared" si="10"/>
        <v>0.17857142857142858</v>
      </c>
      <c r="BO57" s="67">
        <f t="shared" si="11"/>
        <v>0.17857142857142858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10</v>
      </c>
      <c r="X58" s="199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35</v>
      </c>
      <c r="X59" s="199">
        <f t="shared" si="6"/>
        <v>35</v>
      </c>
      <c r="Y59" s="36">
        <f t="shared" si="7"/>
        <v>0.54249999999999998</v>
      </c>
      <c r="Z59" s="56"/>
      <c r="AA59" s="57"/>
      <c r="AE59" s="67"/>
      <c r="BB59" s="88" t="s">
        <v>1</v>
      </c>
      <c r="BL59" s="67">
        <f t="shared" si="8"/>
        <v>262.01</v>
      </c>
      <c r="BM59" s="67">
        <f t="shared" si="9"/>
        <v>262.01</v>
      </c>
      <c r="BN59" s="67">
        <f t="shared" si="10"/>
        <v>0.41666666666666669</v>
      </c>
      <c r="BO59" s="67">
        <f t="shared" si="11"/>
        <v>0.41666666666666669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4" t="s">
        <v>66</v>
      </c>
      <c r="P60" s="215"/>
      <c r="Q60" s="215"/>
      <c r="R60" s="215"/>
      <c r="S60" s="215"/>
      <c r="T60" s="215"/>
      <c r="U60" s="216"/>
      <c r="V60" s="37" t="s">
        <v>65</v>
      </c>
      <c r="W60" s="200">
        <f>IFERROR(SUM(W54:W59),"0")</f>
        <v>190</v>
      </c>
      <c r="X60" s="200">
        <f>IFERROR(SUM(X54:X59),"0")</f>
        <v>190</v>
      </c>
      <c r="Y60" s="200">
        <f>IFERROR(IF(Y54="",0,Y54),"0")+IFERROR(IF(Y55="",0,Y55),"0")+IFERROR(IF(Y56="",0,Y56),"0")+IFERROR(IF(Y57="",0,Y57),"0")+IFERROR(IF(Y58="",0,Y58),"0")+IFERROR(IF(Y59="",0,Y59),"0")</f>
        <v>2.9449999999999998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4" t="s">
        <v>66</v>
      </c>
      <c r="P61" s="215"/>
      <c r="Q61" s="215"/>
      <c r="R61" s="215"/>
      <c r="S61" s="215"/>
      <c r="T61" s="215"/>
      <c r="U61" s="216"/>
      <c r="V61" s="37" t="s">
        <v>67</v>
      </c>
      <c r="W61" s="200">
        <f>IFERROR(SUMPRODUCT(W54:W59*H54:H59),"0")</f>
        <v>1347.2</v>
      </c>
      <c r="X61" s="200">
        <f>IFERROR(SUMPRODUCT(X54:X59*H54:H59),"0")</f>
        <v>1347.2</v>
      </c>
      <c r="Y61" s="37"/>
      <c r="Z61" s="201"/>
      <c r="AA61" s="201"/>
    </row>
    <row r="62" spans="1:67" ht="16.5" hidden="1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hidden="1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200</v>
      </c>
      <c r="X65" s="199">
        <f>IFERROR(IF(W65="","",W65),"")</f>
        <v>200</v>
      </c>
      <c r="Y65" s="36">
        <f>IFERROR(IF(W65="","",W65*0.00866),"")</f>
        <v>1.7319999999999998</v>
      </c>
      <c r="Z65" s="56"/>
      <c r="AA65" s="57"/>
      <c r="AE65" s="67"/>
      <c r="BB65" s="90" t="s">
        <v>1</v>
      </c>
      <c r="BL65" s="67">
        <f>IFERROR(W65*I65,"0")</f>
        <v>1042.6399999999999</v>
      </c>
      <c r="BM65" s="67">
        <f>IFERROR(X65*I65,"0")</f>
        <v>1042.6399999999999</v>
      </c>
      <c r="BN65" s="67">
        <f>IFERROR(W65/J65,"0")</f>
        <v>1.3888888888888888</v>
      </c>
      <c r="BO65" s="67">
        <f>IFERROR(X65/J65,"0")</f>
        <v>1.3888888888888888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4" t="s">
        <v>66</v>
      </c>
      <c r="P66" s="215"/>
      <c r="Q66" s="215"/>
      <c r="R66" s="215"/>
      <c r="S66" s="215"/>
      <c r="T66" s="215"/>
      <c r="U66" s="216"/>
      <c r="V66" s="37" t="s">
        <v>65</v>
      </c>
      <c r="W66" s="200">
        <f>IFERROR(SUM(W64:W65),"0")</f>
        <v>200</v>
      </c>
      <c r="X66" s="200">
        <f>IFERROR(SUM(X64:X65),"0")</f>
        <v>200</v>
      </c>
      <c r="Y66" s="200">
        <f>IFERROR(IF(Y64="",0,Y64),"0")+IFERROR(IF(Y65="",0,Y65),"0")</f>
        <v>1.7319999999999998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4" t="s">
        <v>66</v>
      </c>
      <c r="P67" s="215"/>
      <c r="Q67" s="215"/>
      <c r="R67" s="215"/>
      <c r="S67" s="215"/>
      <c r="T67" s="215"/>
      <c r="U67" s="216"/>
      <c r="V67" s="37" t="s">
        <v>67</v>
      </c>
      <c r="W67" s="200">
        <f>IFERROR(SUMPRODUCT(W64:W65*H64:H65),"0")</f>
        <v>1000</v>
      </c>
      <c r="X67" s="200">
        <f>IFERROR(SUMPRODUCT(X64:X65*H64:H65),"0")</f>
        <v>1000</v>
      </c>
      <c r="Y67" s="37"/>
      <c r="Z67" s="201"/>
      <c r="AA67" s="201"/>
    </row>
    <row r="68" spans="1:67" ht="16.5" hidden="1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hidden="1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4" t="s">
        <v>66</v>
      </c>
      <c r="P71" s="215"/>
      <c r="Q71" s="215"/>
      <c r="R71" s="215"/>
      <c r="S71" s="215"/>
      <c r="T71" s="215"/>
      <c r="U71" s="216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hidden="1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4" t="s">
        <v>66</v>
      </c>
      <c r="P72" s="215"/>
      <c r="Q72" s="215"/>
      <c r="R72" s="215"/>
      <c r="S72" s="215"/>
      <c r="T72" s="215"/>
      <c r="U72" s="216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hidden="1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hidden="1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15</v>
      </c>
      <c r="X75" s="199">
        <f>IFERROR(IF(W75="","",W75),"")</f>
        <v>15</v>
      </c>
      <c r="Y75" s="36">
        <f>IFERROR(IF(W75="","",W75*0.01788),"")</f>
        <v>0.26819999999999999</v>
      </c>
      <c r="Z75" s="56"/>
      <c r="AA75" s="57"/>
      <c r="AE75" s="67"/>
      <c r="BB75" s="92" t="s">
        <v>74</v>
      </c>
      <c r="BL75" s="67">
        <f>IFERROR(W75*I75,"0")</f>
        <v>64.554000000000002</v>
      </c>
      <c r="BM75" s="67">
        <f>IFERROR(X75*I75,"0")</f>
        <v>64.554000000000002</v>
      </c>
      <c r="BN75" s="67">
        <f>IFERROR(W75/J75,"0")</f>
        <v>0.21428571428571427</v>
      </c>
      <c r="BO75" s="67">
        <f>IFERROR(X75/J75,"0")</f>
        <v>0.21428571428571427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15</v>
      </c>
      <c r="X76" s="199">
        <f>IFERROR(IF(W76="","",W76),"")</f>
        <v>15</v>
      </c>
      <c r="Y76" s="36">
        <f>IFERROR(IF(W76="","",W76*0.01788),"")</f>
        <v>0.26819999999999999</v>
      </c>
      <c r="Z76" s="56"/>
      <c r="AA76" s="57"/>
      <c r="AE76" s="67"/>
      <c r="BB76" s="93" t="s">
        <v>74</v>
      </c>
      <c r="BL76" s="67">
        <f>IFERROR(W76*I76,"0")</f>
        <v>64.554000000000002</v>
      </c>
      <c r="BM76" s="67">
        <f>IFERROR(X76*I76,"0")</f>
        <v>64.554000000000002</v>
      </c>
      <c r="BN76" s="67">
        <f>IFERROR(W76/J76,"0")</f>
        <v>0.21428571428571427</v>
      </c>
      <c r="BO76" s="67">
        <f>IFERROR(X76/J76,"0")</f>
        <v>0.21428571428571427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4" t="s">
        <v>66</v>
      </c>
      <c r="P77" s="215"/>
      <c r="Q77" s="215"/>
      <c r="R77" s="215"/>
      <c r="S77" s="215"/>
      <c r="T77" s="215"/>
      <c r="U77" s="216"/>
      <c r="V77" s="37" t="s">
        <v>65</v>
      </c>
      <c r="W77" s="200">
        <f>IFERROR(SUM(W75:W76),"0")</f>
        <v>30</v>
      </c>
      <c r="X77" s="200">
        <f>IFERROR(SUM(X75:X76),"0")</f>
        <v>30</v>
      </c>
      <c r="Y77" s="200">
        <f>IFERROR(IF(Y75="",0,Y75),"0")+IFERROR(IF(Y76="",0,Y76),"0")</f>
        <v>0.53639999999999999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4" t="s">
        <v>66</v>
      </c>
      <c r="P78" s="215"/>
      <c r="Q78" s="215"/>
      <c r="R78" s="215"/>
      <c r="S78" s="215"/>
      <c r="T78" s="215"/>
      <c r="U78" s="216"/>
      <c r="V78" s="37" t="s">
        <v>67</v>
      </c>
      <c r="W78" s="200">
        <f>IFERROR(SUMPRODUCT(W75:W76*H75:H76),"0")</f>
        <v>108</v>
      </c>
      <c r="X78" s="200">
        <f>IFERROR(SUMPRODUCT(X75:X76*H75:H76),"0")</f>
        <v>108</v>
      </c>
      <c r="Y78" s="37"/>
      <c r="Z78" s="201"/>
      <c r="AA78" s="201"/>
    </row>
    <row r="79" spans="1:67" ht="16.5" hidden="1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hidden="1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15</v>
      </c>
      <c r="X82" s="199">
        <f t="shared" si="12"/>
        <v>15</v>
      </c>
      <c r="Y82" s="36">
        <f t="shared" si="13"/>
        <v>0.26819999999999999</v>
      </c>
      <c r="Z82" s="56"/>
      <c r="AA82" s="57"/>
      <c r="AE82" s="67"/>
      <c r="BB82" s="95" t="s">
        <v>74</v>
      </c>
      <c r="BL82" s="67">
        <f t="shared" si="14"/>
        <v>64.554000000000002</v>
      </c>
      <c r="BM82" s="67">
        <f t="shared" si="15"/>
        <v>64.554000000000002</v>
      </c>
      <c r="BN82" s="67">
        <f t="shared" si="16"/>
        <v>0.21428571428571427</v>
      </c>
      <c r="BO82" s="67">
        <f t="shared" si="17"/>
        <v>0.21428571428571427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50</v>
      </c>
      <c r="X83" s="199">
        <f t="shared" si="12"/>
        <v>50</v>
      </c>
      <c r="Y83" s="36">
        <f t="shared" si="13"/>
        <v>0.89400000000000002</v>
      </c>
      <c r="Z83" s="56"/>
      <c r="AA83" s="57"/>
      <c r="AE83" s="67"/>
      <c r="BB83" s="96" t="s">
        <v>74</v>
      </c>
      <c r="BL83" s="67">
        <f t="shared" si="14"/>
        <v>215.18</v>
      </c>
      <c r="BM83" s="67">
        <f t="shared" si="15"/>
        <v>215.18</v>
      </c>
      <c r="BN83" s="67">
        <f t="shared" si="16"/>
        <v>0.7142857142857143</v>
      </c>
      <c r="BO83" s="67">
        <f t="shared" si="17"/>
        <v>0.7142857142857143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70</v>
      </c>
      <c r="X86" s="199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4" t="s">
        <v>66</v>
      </c>
      <c r="P87" s="215"/>
      <c r="Q87" s="215"/>
      <c r="R87" s="215"/>
      <c r="S87" s="215"/>
      <c r="T87" s="215"/>
      <c r="U87" s="216"/>
      <c r="V87" s="37" t="s">
        <v>65</v>
      </c>
      <c r="W87" s="200">
        <f>IFERROR(SUM(W81:W86),"0")</f>
        <v>135</v>
      </c>
      <c r="X87" s="200">
        <f>IFERROR(SUM(X81:X86),"0")</f>
        <v>135</v>
      </c>
      <c r="Y87" s="200">
        <f>IFERROR(IF(Y81="",0,Y81),"0")+IFERROR(IF(Y82="",0,Y82),"0")+IFERROR(IF(Y83="",0,Y83),"0")+IFERROR(IF(Y84="",0,Y84),"0")+IFERROR(IF(Y85="",0,Y85),"0")+IFERROR(IF(Y86="",0,Y86),"0")</f>
        <v>2.4138000000000002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4" t="s">
        <v>66</v>
      </c>
      <c r="P88" s="215"/>
      <c r="Q88" s="215"/>
      <c r="R88" s="215"/>
      <c r="S88" s="215"/>
      <c r="T88" s="215"/>
      <c r="U88" s="216"/>
      <c r="V88" s="37" t="s">
        <v>67</v>
      </c>
      <c r="W88" s="200">
        <f>IFERROR(SUMPRODUCT(W81:W86*H81:H86),"0")</f>
        <v>486</v>
      </c>
      <c r="X88" s="200">
        <f>IFERROR(SUMPRODUCT(X81:X86*H81:H86),"0")</f>
        <v>486</v>
      </c>
      <c r="Y88" s="37"/>
      <c r="Z88" s="201"/>
      <c r="AA88" s="201"/>
    </row>
    <row r="89" spans="1:67" ht="16.5" hidden="1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hidden="1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5</v>
      </c>
      <c r="X91" s="199">
        <f>IFERROR(IF(W91="","",W91),"")</f>
        <v>5</v>
      </c>
      <c r="Y91" s="36">
        <f>IFERROR(IF(W91="","",W91*0.00936),"")</f>
        <v>4.6800000000000001E-2</v>
      </c>
      <c r="Z91" s="56"/>
      <c r="AA91" s="57"/>
      <c r="AE91" s="67"/>
      <c r="BB91" s="100" t="s">
        <v>74</v>
      </c>
      <c r="BL91" s="67">
        <f>IFERROR(W91*I91,"0")</f>
        <v>12.456</v>
      </c>
      <c r="BM91" s="67">
        <f>IFERROR(X91*I91,"0")</f>
        <v>12.456</v>
      </c>
      <c r="BN91" s="67">
        <f>IFERROR(W91/J91,"0")</f>
        <v>3.968253968253968E-2</v>
      </c>
      <c r="BO91" s="67">
        <f>IFERROR(X91/J91,"0")</f>
        <v>3.968253968253968E-2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0</v>
      </c>
      <c r="X92" s="199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2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4" t="s">
        <v>66</v>
      </c>
      <c r="P94" s="215"/>
      <c r="Q94" s="215"/>
      <c r="R94" s="215"/>
      <c r="S94" s="215"/>
      <c r="T94" s="215"/>
      <c r="U94" s="216"/>
      <c r="V94" s="37" t="s">
        <v>65</v>
      </c>
      <c r="W94" s="200">
        <f>IFERROR(SUM(W91:W93),"0")</f>
        <v>5</v>
      </c>
      <c r="X94" s="200">
        <f>IFERROR(SUM(X91:X93),"0")</f>
        <v>5</v>
      </c>
      <c r="Y94" s="200">
        <f>IFERROR(IF(Y91="",0,Y91),"0")+IFERROR(IF(Y92="",0,Y92),"0")+IFERROR(IF(Y93="",0,Y93),"0")</f>
        <v>4.6800000000000001E-2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4" t="s">
        <v>66</v>
      </c>
      <c r="P95" s="215"/>
      <c r="Q95" s="215"/>
      <c r="R95" s="215"/>
      <c r="S95" s="215"/>
      <c r="T95" s="215"/>
      <c r="U95" s="216"/>
      <c r="V95" s="37" t="s">
        <v>67</v>
      </c>
      <c r="W95" s="200">
        <f>IFERROR(SUMPRODUCT(W91:W93*H91:H93),"0")</f>
        <v>10.8</v>
      </c>
      <c r="X95" s="200">
        <f>IFERROR(SUMPRODUCT(X91:X93*H91:H93),"0")</f>
        <v>10.8</v>
      </c>
      <c r="Y95" s="37"/>
      <c r="Z95" s="201"/>
      <c r="AA95" s="201"/>
    </row>
    <row r="96" spans="1:67" ht="16.5" hidden="1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hidden="1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75</v>
      </c>
      <c r="X98" s="199">
        <f>IFERROR(IF(W98="","",W98),"")</f>
        <v>75</v>
      </c>
      <c r="Y98" s="36">
        <f>IFERROR(IF(W98="","",W98*0.0155),"")</f>
        <v>1.1625000000000001</v>
      </c>
      <c r="Z98" s="56"/>
      <c r="AA98" s="57"/>
      <c r="AE98" s="67"/>
      <c r="BB98" s="103" t="s">
        <v>1</v>
      </c>
      <c r="BL98" s="67">
        <f>IFERROR(W98*I98,"0")</f>
        <v>539.97</v>
      </c>
      <c r="BM98" s="67">
        <f>IFERROR(X98*I98,"0")</f>
        <v>539.97</v>
      </c>
      <c r="BN98" s="67">
        <f>IFERROR(W98/J98,"0")</f>
        <v>0.8928571428571429</v>
      </c>
      <c r="BO98" s="67">
        <f>IFERROR(X98/J98,"0")</f>
        <v>0.8928571428571429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225</v>
      </c>
      <c r="X99" s="199">
        <f>IFERROR(IF(W99="","",W99),"")</f>
        <v>225</v>
      </c>
      <c r="Y99" s="36">
        <f>IFERROR(IF(W99="","",W99*0.0155),"")</f>
        <v>3.4874999999999998</v>
      </c>
      <c r="Z99" s="56"/>
      <c r="AA99" s="57"/>
      <c r="AE99" s="67"/>
      <c r="BB99" s="104" t="s">
        <v>1</v>
      </c>
      <c r="BL99" s="67">
        <f>IFERROR(W99*I99,"0")</f>
        <v>1684.35</v>
      </c>
      <c r="BM99" s="67">
        <f>IFERROR(X99*I99,"0")</f>
        <v>1684.35</v>
      </c>
      <c r="BN99" s="67">
        <f>IFERROR(W99/J99,"0")</f>
        <v>2.6785714285714284</v>
      </c>
      <c r="BO99" s="67">
        <f>IFERROR(X99/J99,"0")</f>
        <v>2.6785714285714284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75</v>
      </c>
      <c r="X100" s="199">
        <f>IFERROR(IF(W100="","",W100),"")</f>
        <v>75</v>
      </c>
      <c r="Y100" s="36">
        <f>IFERROR(IF(W100="","",W100*0.0155),"")</f>
        <v>1.1625000000000001</v>
      </c>
      <c r="Z100" s="56"/>
      <c r="AA100" s="57"/>
      <c r="AE100" s="67"/>
      <c r="BB100" s="105" t="s">
        <v>1</v>
      </c>
      <c r="BL100" s="67">
        <f>IFERROR(W100*I100,"0")</f>
        <v>539.97</v>
      </c>
      <c r="BM100" s="67">
        <f>IFERROR(X100*I100,"0")</f>
        <v>539.97</v>
      </c>
      <c r="BN100" s="67">
        <f>IFERROR(W100/J100,"0")</f>
        <v>0.8928571428571429</v>
      </c>
      <c r="BO100" s="67">
        <f>IFERROR(X100/J100,"0")</f>
        <v>0.8928571428571429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225</v>
      </c>
      <c r="X101" s="199">
        <f>IFERROR(IF(W101="","",W101),"")</f>
        <v>225</v>
      </c>
      <c r="Y101" s="36">
        <f>IFERROR(IF(W101="","",W101*0.0155),"")</f>
        <v>3.4874999999999998</v>
      </c>
      <c r="Z101" s="56"/>
      <c r="AA101" s="57"/>
      <c r="AE101" s="67"/>
      <c r="BB101" s="106" t="s">
        <v>1</v>
      </c>
      <c r="BL101" s="67">
        <f>IFERROR(W101*I101,"0")</f>
        <v>1684.35</v>
      </c>
      <c r="BM101" s="67">
        <f>IFERROR(X101*I101,"0")</f>
        <v>1684.35</v>
      </c>
      <c r="BN101" s="67">
        <f>IFERROR(W101/J101,"0")</f>
        <v>2.6785714285714284</v>
      </c>
      <c r="BO101" s="67">
        <f>IFERROR(X101/J101,"0")</f>
        <v>2.6785714285714284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75</v>
      </c>
      <c r="X102" s="199">
        <f>IFERROR(IF(W102="","",W102),"")</f>
        <v>75</v>
      </c>
      <c r="Y102" s="36">
        <f>IFERROR(IF(W102="","",W102*0.0155),"")</f>
        <v>1.1625000000000001</v>
      </c>
      <c r="Z102" s="56"/>
      <c r="AA102" s="57"/>
      <c r="AE102" s="67"/>
      <c r="BB102" s="107" t="s">
        <v>1</v>
      </c>
      <c r="BL102" s="67">
        <f>IFERROR(W102*I102,"0")</f>
        <v>501.45</v>
      </c>
      <c r="BM102" s="67">
        <f>IFERROR(X102*I102,"0")</f>
        <v>501.45</v>
      </c>
      <c r="BN102" s="67">
        <f>IFERROR(W102/J102,"0")</f>
        <v>0.8928571428571429</v>
      </c>
      <c r="BO102" s="67">
        <f>IFERROR(X102/J102,"0")</f>
        <v>0.8928571428571429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4" t="s">
        <v>66</v>
      </c>
      <c r="P103" s="215"/>
      <c r="Q103" s="215"/>
      <c r="R103" s="215"/>
      <c r="S103" s="215"/>
      <c r="T103" s="215"/>
      <c r="U103" s="216"/>
      <c r="V103" s="37" t="s">
        <v>65</v>
      </c>
      <c r="W103" s="200">
        <f>IFERROR(SUM(W98:W102),"0")</f>
        <v>675</v>
      </c>
      <c r="X103" s="200">
        <f>IFERROR(SUM(X98:X102),"0")</f>
        <v>675</v>
      </c>
      <c r="Y103" s="200">
        <f>IFERROR(IF(Y98="",0,Y98),"0")+IFERROR(IF(Y99="",0,Y99),"0")+IFERROR(IF(Y100="",0,Y100),"0")+IFERROR(IF(Y101="",0,Y101),"0")+IFERROR(IF(Y102="",0,Y102),"0")</f>
        <v>10.4625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4" t="s">
        <v>66</v>
      </c>
      <c r="P104" s="215"/>
      <c r="Q104" s="215"/>
      <c r="R104" s="215"/>
      <c r="S104" s="215"/>
      <c r="T104" s="215"/>
      <c r="U104" s="216"/>
      <c r="V104" s="37" t="s">
        <v>67</v>
      </c>
      <c r="W104" s="200">
        <f>IFERROR(SUMPRODUCT(W98:W102*H98:H102),"0")</f>
        <v>4752</v>
      </c>
      <c r="X104" s="200">
        <f>IFERROR(SUMPRODUCT(X98:X102*H98:H102),"0")</f>
        <v>4752</v>
      </c>
      <c r="Y104" s="37"/>
      <c r="Z104" s="201"/>
      <c r="AA104" s="201"/>
    </row>
    <row r="105" spans="1:67" ht="16.5" hidden="1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hidden="1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70</v>
      </c>
      <c r="X107" s="199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3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100</v>
      </c>
      <c r="X108" s="199">
        <f>IFERROR(IF(W108="","",W108),"")</f>
        <v>100</v>
      </c>
      <c r="Y108" s="36">
        <f>IFERROR(IF(W108="","",W108*0.01788),"")</f>
        <v>1.788</v>
      </c>
      <c r="Z108" s="56"/>
      <c r="AA108" s="57"/>
      <c r="AE108" s="67"/>
      <c r="BB108" s="109" t="s">
        <v>74</v>
      </c>
      <c r="BL108" s="67">
        <f>IFERROR(W108*I108,"0")</f>
        <v>370.35999999999996</v>
      </c>
      <c r="BM108" s="67">
        <f>IFERROR(X108*I108,"0")</f>
        <v>370.35999999999996</v>
      </c>
      <c r="BN108" s="67">
        <f>IFERROR(W108/J108,"0")</f>
        <v>1.4285714285714286</v>
      </c>
      <c r="BO108" s="67">
        <f>IFERROR(X108/J108,"0")</f>
        <v>1.4285714285714286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4" t="s">
        <v>66</v>
      </c>
      <c r="P109" s="215"/>
      <c r="Q109" s="215"/>
      <c r="R109" s="215"/>
      <c r="S109" s="215"/>
      <c r="T109" s="215"/>
      <c r="U109" s="216"/>
      <c r="V109" s="37" t="s">
        <v>65</v>
      </c>
      <c r="W109" s="200">
        <f>IFERROR(SUM(W107:W108),"0")</f>
        <v>170</v>
      </c>
      <c r="X109" s="200">
        <f>IFERROR(SUM(X107:X108),"0")</f>
        <v>170</v>
      </c>
      <c r="Y109" s="200">
        <f>IFERROR(IF(Y107="",0,Y107),"0")+IFERROR(IF(Y108="",0,Y108),"0")</f>
        <v>3.0396000000000001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4" t="s">
        <v>66</v>
      </c>
      <c r="P110" s="215"/>
      <c r="Q110" s="215"/>
      <c r="R110" s="215"/>
      <c r="S110" s="215"/>
      <c r="T110" s="215"/>
      <c r="U110" s="216"/>
      <c r="V110" s="37" t="s">
        <v>67</v>
      </c>
      <c r="W110" s="200">
        <f>IFERROR(SUMPRODUCT(W107:W108*H107:H108),"0")</f>
        <v>510</v>
      </c>
      <c r="X110" s="200">
        <f>IFERROR(SUMPRODUCT(X107:X108*H107:H108),"0")</f>
        <v>510</v>
      </c>
      <c r="Y110" s="37"/>
      <c r="Z110" s="201"/>
      <c r="AA110" s="201"/>
    </row>
    <row r="111" spans="1:67" ht="16.5" hidden="1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hidden="1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100</v>
      </c>
      <c r="X113" s="199">
        <f>IFERROR(IF(W113="","",W113),"")</f>
        <v>100</v>
      </c>
      <c r="Y113" s="36">
        <f>IFERROR(IF(W113="","",W113*0.01788),"")</f>
        <v>1.788</v>
      </c>
      <c r="Z113" s="56"/>
      <c r="AA113" s="57"/>
      <c r="AE113" s="67"/>
      <c r="BB113" s="110" t="s">
        <v>74</v>
      </c>
      <c r="BL113" s="67">
        <f>IFERROR(W113*I113,"0")</f>
        <v>370.35999999999996</v>
      </c>
      <c r="BM113" s="67">
        <f>IFERROR(X113*I113,"0")</f>
        <v>370.35999999999996</v>
      </c>
      <c r="BN113" s="67">
        <f>IFERROR(W113/J113,"0")</f>
        <v>1.4285714285714286</v>
      </c>
      <c r="BO113" s="67">
        <f>IFERROR(X113/J113,"0")</f>
        <v>1.4285714285714286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4" t="s">
        <v>66</v>
      </c>
      <c r="P114" s="215"/>
      <c r="Q114" s="215"/>
      <c r="R114" s="215"/>
      <c r="S114" s="215"/>
      <c r="T114" s="215"/>
      <c r="U114" s="216"/>
      <c r="V114" s="37" t="s">
        <v>65</v>
      </c>
      <c r="W114" s="200">
        <f>IFERROR(SUM(W113:W113),"0")</f>
        <v>100</v>
      </c>
      <c r="X114" s="200">
        <f>IFERROR(SUM(X113:X113),"0")</f>
        <v>100</v>
      </c>
      <c r="Y114" s="200">
        <f>IFERROR(IF(Y113="",0,Y113),"0")</f>
        <v>1.788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4" t="s">
        <v>66</v>
      </c>
      <c r="P115" s="215"/>
      <c r="Q115" s="215"/>
      <c r="R115" s="215"/>
      <c r="S115" s="215"/>
      <c r="T115" s="215"/>
      <c r="U115" s="216"/>
      <c r="V115" s="37" t="s">
        <v>67</v>
      </c>
      <c r="W115" s="200">
        <f>IFERROR(SUMPRODUCT(W113:W113*H113:H113),"0")</f>
        <v>300</v>
      </c>
      <c r="X115" s="200">
        <f>IFERROR(SUMPRODUCT(X113:X113*H113:H113),"0")</f>
        <v>300</v>
      </c>
      <c r="Y115" s="37"/>
      <c r="Z115" s="201"/>
      <c r="AA115" s="201"/>
    </row>
    <row r="116" spans="1:67" ht="16.5" hidden="1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hidden="1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1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1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20</v>
      </c>
      <c r="X120" s="199">
        <f>IFERROR(IF(W120="","",W120),"")</f>
        <v>20</v>
      </c>
      <c r="Y120" s="36">
        <f>IFERROR(IF(W120="","",W120*0.01788),"")</f>
        <v>0.35760000000000003</v>
      </c>
      <c r="Z120" s="56"/>
      <c r="AA120" s="57"/>
      <c r="AE120" s="67"/>
      <c r="BB120" s="113" t="s">
        <v>74</v>
      </c>
      <c r="BL120" s="67">
        <f>IFERROR(W120*I120,"0")</f>
        <v>65.599999999999994</v>
      </c>
      <c r="BM120" s="67">
        <f>IFERROR(X120*I120,"0")</f>
        <v>65.599999999999994</v>
      </c>
      <c r="BN120" s="67">
        <f>IFERROR(W120/J120,"0")</f>
        <v>0.2857142857142857</v>
      </c>
      <c r="BO120" s="67">
        <f>IFERROR(X120/J120,"0")</f>
        <v>0.2857142857142857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24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30</v>
      </c>
      <c r="X121" s="199">
        <f>IFERROR(IF(W121="","",W121),"")</f>
        <v>30</v>
      </c>
      <c r="Y121" s="36">
        <f>IFERROR(IF(W121="","",W121*0.01788),"")</f>
        <v>0.53639999999999999</v>
      </c>
      <c r="Z121" s="56"/>
      <c r="AA121" s="57"/>
      <c r="AE121" s="67"/>
      <c r="BB121" s="114" t="s">
        <v>74</v>
      </c>
      <c r="BL121" s="67">
        <f>IFERROR(W121*I121,"0")</f>
        <v>98.399999999999991</v>
      </c>
      <c r="BM121" s="67">
        <f>IFERROR(X121*I121,"0")</f>
        <v>98.399999999999991</v>
      </c>
      <c r="BN121" s="67">
        <f>IFERROR(W121/J121,"0")</f>
        <v>0.42857142857142855</v>
      </c>
      <c r="BO121" s="67">
        <f>IFERROR(X121/J121,"0")</f>
        <v>0.42857142857142855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4" t="s">
        <v>66</v>
      </c>
      <c r="P122" s="215"/>
      <c r="Q122" s="215"/>
      <c r="R122" s="215"/>
      <c r="S122" s="215"/>
      <c r="T122" s="215"/>
      <c r="U122" s="216"/>
      <c r="V122" s="37" t="s">
        <v>65</v>
      </c>
      <c r="W122" s="200">
        <f>IFERROR(SUM(W118:W121),"0")</f>
        <v>50</v>
      </c>
      <c r="X122" s="200">
        <f>IFERROR(SUM(X118:X121),"0")</f>
        <v>50</v>
      </c>
      <c r="Y122" s="200">
        <f>IFERROR(IF(Y118="",0,Y118),"0")+IFERROR(IF(Y119="",0,Y119),"0")+IFERROR(IF(Y120="",0,Y120),"0")+IFERROR(IF(Y121="",0,Y121),"0")</f>
        <v>0.89400000000000002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4" t="s">
        <v>66</v>
      </c>
      <c r="P123" s="215"/>
      <c r="Q123" s="215"/>
      <c r="R123" s="215"/>
      <c r="S123" s="215"/>
      <c r="T123" s="215"/>
      <c r="U123" s="216"/>
      <c r="V123" s="37" t="s">
        <v>67</v>
      </c>
      <c r="W123" s="200">
        <f>IFERROR(SUMPRODUCT(W118:W121*H118:H121),"0")</f>
        <v>150</v>
      </c>
      <c r="X123" s="200">
        <f>IFERROR(SUMPRODUCT(X118:X121*H118:H121),"0")</f>
        <v>150</v>
      </c>
      <c r="Y123" s="37"/>
      <c r="Z123" s="201"/>
      <c r="AA123" s="201"/>
    </row>
    <row r="124" spans="1:67" ht="16.5" hidden="1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hidden="1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4" t="s">
        <v>66</v>
      </c>
      <c r="P127" s="215"/>
      <c r="Q127" s="215"/>
      <c r="R127" s="215"/>
      <c r="S127" s="215"/>
      <c r="T127" s="215"/>
      <c r="U127" s="216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hidden="1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4" t="s">
        <v>66</v>
      </c>
      <c r="P128" s="215"/>
      <c r="Q128" s="215"/>
      <c r="R128" s="215"/>
      <c r="S128" s="215"/>
      <c r="T128" s="215"/>
      <c r="U128" s="216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hidden="1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hidden="1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4" t="s">
        <v>66</v>
      </c>
      <c r="P133" s="215"/>
      <c r="Q133" s="215"/>
      <c r="R133" s="215"/>
      <c r="S133" s="215"/>
      <c r="T133" s="215"/>
      <c r="U133" s="216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hidden="1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4" t="s">
        <v>66</v>
      </c>
      <c r="P134" s="215"/>
      <c r="Q134" s="215"/>
      <c r="R134" s="215"/>
      <c r="S134" s="215"/>
      <c r="T134" s="215"/>
      <c r="U134" s="216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hidden="1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hidden="1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4" t="s">
        <v>66</v>
      </c>
      <c r="P138" s="215"/>
      <c r="Q138" s="215"/>
      <c r="R138" s="215"/>
      <c r="S138" s="215"/>
      <c r="T138" s="215"/>
      <c r="U138" s="216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hidden="1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4" t="s">
        <v>66</v>
      </c>
      <c r="P139" s="215"/>
      <c r="Q139" s="215"/>
      <c r="R139" s="215"/>
      <c r="S139" s="215"/>
      <c r="T139" s="215"/>
      <c r="U139" s="216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hidden="1" customHeight="1" x14ac:dyDescent="0.2">
      <c r="A140" s="300" t="s">
        <v>198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48"/>
      <c r="AA140" s="48"/>
    </row>
    <row r="141" spans="1:67" ht="16.5" hidden="1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hidden="1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hidden="1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4" t="s">
        <v>66</v>
      </c>
      <c r="P144" s="215"/>
      <c r="Q144" s="215"/>
      <c r="R144" s="215"/>
      <c r="S144" s="215"/>
      <c r="T144" s="215"/>
      <c r="U144" s="216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hidden="1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4" t="s">
        <v>66</v>
      </c>
      <c r="P145" s="215"/>
      <c r="Q145" s="215"/>
      <c r="R145" s="215"/>
      <c r="S145" s="215"/>
      <c r="T145" s="215"/>
      <c r="U145" s="216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hidden="1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hidden="1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hidden="1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4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4" t="s">
        <v>66</v>
      </c>
      <c r="P149" s="215"/>
      <c r="Q149" s="215"/>
      <c r="R149" s="215"/>
      <c r="S149" s="215"/>
      <c r="T149" s="215"/>
      <c r="U149" s="216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hidden="1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4" t="s">
        <v>66</v>
      </c>
      <c r="P150" s="215"/>
      <c r="Q150" s="215"/>
      <c r="R150" s="215"/>
      <c r="S150" s="215"/>
      <c r="T150" s="215"/>
      <c r="U150" s="216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hidden="1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hidden="1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8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33</v>
      </c>
      <c r="X153" s="199">
        <f>IFERROR(IF(W153="","",W153),"")</f>
        <v>33</v>
      </c>
      <c r="Y153" s="36">
        <f>IFERROR(IF(W153="","",W153*0.00502),"")</f>
        <v>0.16566</v>
      </c>
      <c r="Z153" s="56"/>
      <c r="AA153" s="57"/>
      <c r="AE153" s="67"/>
      <c r="BB153" s="123" t="s">
        <v>74</v>
      </c>
      <c r="BL153" s="67">
        <f>IFERROR(W153*I153,"0")</f>
        <v>62.699999999999996</v>
      </c>
      <c r="BM153" s="67">
        <f>IFERROR(X153*I153,"0")</f>
        <v>62.699999999999996</v>
      </c>
      <c r="BN153" s="67">
        <f>IFERROR(W153/J153,"0")</f>
        <v>0.14102564102564102</v>
      </c>
      <c r="BO153" s="67">
        <f>IFERROR(X153/J153,"0")</f>
        <v>0.14102564102564102</v>
      </c>
    </row>
    <row r="154" spans="1:67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4" t="s">
        <v>66</v>
      </c>
      <c r="P154" s="215"/>
      <c r="Q154" s="215"/>
      <c r="R154" s="215"/>
      <c r="S154" s="215"/>
      <c r="T154" s="215"/>
      <c r="U154" s="216"/>
      <c r="V154" s="37" t="s">
        <v>65</v>
      </c>
      <c r="W154" s="200">
        <f>IFERROR(SUM(W152:W153),"0")</f>
        <v>33</v>
      </c>
      <c r="X154" s="200">
        <f>IFERROR(SUM(X152:X153),"0")</f>
        <v>33</v>
      </c>
      <c r="Y154" s="200">
        <f>IFERROR(IF(Y152="",0,Y152),"0")+IFERROR(IF(Y153="",0,Y153),"0")</f>
        <v>0.16566</v>
      </c>
      <c r="Z154" s="201"/>
      <c r="AA154" s="201"/>
    </row>
    <row r="155" spans="1:67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4" t="s">
        <v>66</v>
      </c>
      <c r="P155" s="215"/>
      <c r="Q155" s="215"/>
      <c r="R155" s="215"/>
      <c r="S155" s="215"/>
      <c r="T155" s="215"/>
      <c r="U155" s="216"/>
      <c r="V155" s="37" t="s">
        <v>67</v>
      </c>
      <c r="W155" s="200">
        <f>IFERROR(SUMPRODUCT(W152:W153*H152:H153),"0")</f>
        <v>59.4</v>
      </c>
      <c r="X155" s="200">
        <f>IFERROR(SUMPRODUCT(X152:X153*H152:H153),"0")</f>
        <v>59.4</v>
      </c>
      <c r="Y155" s="37"/>
      <c r="Z155" s="201"/>
      <c r="AA155" s="201"/>
    </row>
    <row r="156" spans="1:67" ht="16.5" hidden="1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hidden="1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hidden="1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4" t="s">
        <v>66</v>
      </c>
      <c r="P159" s="215"/>
      <c r="Q159" s="215"/>
      <c r="R159" s="215"/>
      <c r="S159" s="215"/>
      <c r="T159" s="215"/>
      <c r="U159" s="216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hidden="1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4" t="s">
        <v>66</v>
      </c>
      <c r="P160" s="215"/>
      <c r="Q160" s="215"/>
      <c r="R160" s="215"/>
      <c r="S160" s="215"/>
      <c r="T160" s="215"/>
      <c r="U160" s="216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hidden="1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hidden="1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hidden="1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1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hidden="1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1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70</v>
      </c>
      <c r="X165" s="199">
        <f>IFERROR(IF(W165="","",W165),"")</f>
        <v>70</v>
      </c>
      <c r="Y165" s="36">
        <f>IFERROR(IF(W165="","",W165*0.00866),"")</f>
        <v>0.60619999999999996</v>
      </c>
      <c r="Z165" s="56"/>
      <c r="AA165" s="57"/>
      <c r="AE165" s="67"/>
      <c r="BB165" s="127" t="s">
        <v>1</v>
      </c>
      <c r="BL165" s="67">
        <f>IFERROR(W165*I165,"0")</f>
        <v>368.62</v>
      </c>
      <c r="BM165" s="67">
        <f>IFERROR(X165*I165,"0")</f>
        <v>368.62</v>
      </c>
      <c r="BN165" s="67">
        <f>IFERROR(W165/J165,"0")</f>
        <v>0.4861111111111111</v>
      </c>
      <c r="BO165" s="67">
        <f>IFERROR(X165/J165,"0")</f>
        <v>0.4861111111111111</v>
      </c>
    </row>
    <row r="166" spans="1:67" ht="27" hidden="1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295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4" t="s">
        <v>66</v>
      </c>
      <c r="P167" s="215"/>
      <c r="Q167" s="215"/>
      <c r="R167" s="215"/>
      <c r="S167" s="215"/>
      <c r="T167" s="215"/>
      <c r="U167" s="216"/>
      <c r="V167" s="37" t="s">
        <v>65</v>
      </c>
      <c r="W167" s="200">
        <f>IFERROR(SUM(W163:W166),"0")</f>
        <v>70</v>
      </c>
      <c r="X167" s="200">
        <f>IFERROR(SUM(X163:X166),"0")</f>
        <v>70</v>
      </c>
      <c r="Y167" s="200">
        <f>IFERROR(IF(Y163="",0,Y163),"0")+IFERROR(IF(Y164="",0,Y164),"0")+IFERROR(IF(Y165="",0,Y165),"0")+IFERROR(IF(Y166="",0,Y166),"0")</f>
        <v>0.60619999999999996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4" t="s">
        <v>66</v>
      </c>
      <c r="P168" s="215"/>
      <c r="Q168" s="215"/>
      <c r="R168" s="215"/>
      <c r="S168" s="215"/>
      <c r="T168" s="215"/>
      <c r="U168" s="216"/>
      <c r="V168" s="37" t="s">
        <v>67</v>
      </c>
      <c r="W168" s="200">
        <f>IFERROR(SUMPRODUCT(W163:W166*H163:H166),"0")</f>
        <v>350</v>
      </c>
      <c r="X168" s="200">
        <f>IFERROR(SUMPRODUCT(X163:X166*H163:H166),"0")</f>
        <v>350</v>
      </c>
      <c r="Y168" s="37"/>
      <c r="Z168" s="201"/>
      <c r="AA168" s="201"/>
    </row>
    <row r="169" spans="1:67" ht="14.25" hidden="1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hidden="1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3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hidden="1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hidden="1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4" t="s">
        <v>66</v>
      </c>
      <c r="P172" s="215"/>
      <c r="Q172" s="215"/>
      <c r="R172" s="215"/>
      <c r="S172" s="215"/>
      <c r="T172" s="215"/>
      <c r="U172" s="216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hidden="1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4" t="s">
        <v>66</v>
      </c>
      <c r="P173" s="215"/>
      <c r="Q173" s="215"/>
      <c r="R173" s="215"/>
      <c r="S173" s="215"/>
      <c r="T173" s="215"/>
      <c r="U173" s="216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hidden="1" customHeight="1" x14ac:dyDescent="0.2">
      <c r="A174" s="300" t="s">
        <v>231</v>
      </c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48"/>
      <c r="AA174" s="48"/>
    </row>
    <row r="175" spans="1:67" ht="16.5" hidden="1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hidden="1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100</v>
      </c>
      <c r="X177" s="199">
        <f>IFERROR(IF(W177="","",W177),"")</f>
        <v>100</v>
      </c>
      <c r="Y177" s="36">
        <f>IFERROR(IF(W177="","",W177*0.01788),"")</f>
        <v>1.788</v>
      </c>
      <c r="Z177" s="56"/>
      <c r="AA177" s="57"/>
      <c r="AE177" s="67"/>
      <c r="BB177" s="131" t="s">
        <v>74</v>
      </c>
      <c r="BL177" s="67">
        <f>IFERROR(W177*I177,"0")</f>
        <v>338.8</v>
      </c>
      <c r="BM177" s="67">
        <f>IFERROR(X177*I177,"0")</f>
        <v>338.8</v>
      </c>
      <c r="BN177" s="67">
        <f>IFERROR(W177/J177,"0")</f>
        <v>1.4285714285714286</v>
      </c>
      <c r="BO177" s="67">
        <f>IFERROR(X177/J177,"0")</f>
        <v>1.4285714285714286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100</v>
      </c>
      <c r="X178" s="199">
        <f>IFERROR(IF(W178="","",W178),"")</f>
        <v>100</v>
      </c>
      <c r="Y178" s="36">
        <f>IFERROR(IF(W178="","",W178*0.01788),"")</f>
        <v>1.788</v>
      </c>
      <c r="Z178" s="56"/>
      <c r="AA178" s="57"/>
      <c r="AE178" s="67"/>
      <c r="BB178" s="132" t="s">
        <v>74</v>
      </c>
      <c r="BL178" s="67">
        <f>IFERROR(W178*I178,"0")</f>
        <v>338.8</v>
      </c>
      <c r="BM178" s="67">
        <f>IFERROR(X178*I178,"0")</f>
        <v>338.8</v>
      </c>
      <c r="BN178" s="67">
        <f>IFERROR(W178/J178,"0")</f>
        <v>1.4285714285714286</v>
      </c>
      <c r="BO178" s="67">
        <f>IFERROR(X178/J178,"0")</f>
        <v>1.4285714285714286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4" t="s">
        <v>66</v>
      </c>
      <c r="P179" s="215"/>
      <c r="Q179" s="215"/>
      <c r="R179" s="215"/>
      <c r="S179" s="215"/>
      <c r="T179" s="215"/>
      <c r="U179" s="216"/>
      <c r="V179" s="37" t="s">
        <v>65</v>
      </c>
      <c r="W179" s="200">
        <f>IFERROR(SUM(W177:W178),"0")</f>
        <v>200</v>
      </c>
      <c r="X179" s="200">
        <f>IFERROR(SUM(X177:X178),"0")</f>
        <v>200</v>
      </c>
      <c r="Y179" s="200">
        <f>IFERROR(IF(Y177="",0,Y177),"0")+IFERROR(IF(Y178="",0,Y178),"0")</f>
        <v>3.5760000000000001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4" t="s">
        <v>66</v>
      </c>
      <c r="P180" s="215"/>
      <c r="Q180" s="215"/>
      <c r="R180" s="215"/>
      <c r="S180" s="215"/>
      <c r="T180" s="215"/>
      <c r="U180" s="216"/>
      <c r="V180" s="37" t="s">
        <v>67</v>
      </c>
      <c r="W180" s="200">
        <f>IFERROR(SUMPRODUCT(W177:W178*H177:H178),"0")</f>
        <v>600</v>
      </c>
      <c r="X180" s="200">
        <f>IFERROR(SUMPRODUCT(X177:X178*H177:H178),"0")</f>
        <v>600</v>
      </c>
      <c r="Y180" s="37"/>
      <c r="Z180" s="201"/>
      <c r="AA180" s="201"/>
    </row>
    <row r="181" spans="1:67" ht="16.5" hidden="1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hidden="1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hidden="1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39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4" t="s">
        <v>66</v>
      </c>
      <c r="P184" s="215"/>
      <c r="Q184" s="215"/>
      <c r="R184" s="215"/>
      <c r="S184" s="215"/>
      <c r="T184" s="215"/>
      <c r="U184" s="216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hidden="1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4" t="s">
        <v>66</v>
      </c>
      <c r="P185" s="215"/>
      <c r="Q185" s="215"/>
      <c r="R185" s="215"/>
      <c r="S185" s="215"/>
      <c r="T185" s="215"/>
      <c r="U185" s="216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hidden="1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hidden="1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hidden="1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4" t="s">
        <v>66</v>
      </c>
      <c r="P189" s="215"/>
      <c r="Q189" s="215"/>
      <c r="R189" s="215"/>
      <c r="S189" s="215"/>
      <c r="T189" s="215"/>
      <c r="U189" s="216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hidden="1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4" t="s">
        <v>66</v>
      </c>
      <c r="P190" s="215"/>
      <c r="Q190" s="215"/>
      <c r="R190" s="215"/>
      <c r="S190" s="215"/>
      <c r="T190" s="215"/>
      <c r="U190" s="216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hidden="1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hidden="1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40</v>
      </c>
      <c r="X193" s="199">
        <f>IFERROR(IF(W193="","",W193),"")</f>
        <v>40</v>
      </c>
      <c r="Y193" s="36">
        <f>IFERROR(IF(W193="","",W193*0.01788),"")</f>
        <v>0.71520000000000006</v>
      </c>
      <c r="Z193" s="56"/>
      <c r="AA193" s="57"/>
      <c r="AE193" s="67"/>
      <c r="BB193" s="135" t="s">
        <v>74</v>
      </c>
      <c r="BL193" s="67">
        <f>IFERROR(W193*I193,"0")</f>
        <v>149.44</v>
      </c>
      <c r="BM193" s="67">
        <f>IFERROR(X193*I193,"0")</f>
        <v>149.44</v>
      </c>
      <c r="BN193" s="67">
        <f>IFERROR(W193/J193,"0")</f>
        <v>0.5714285714285714</v>
      </c>
      <c r="BO193" s="67">
        <f>IFERROR(X193/J193,"0")</f>
        <v>0.5714285714285714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4" t="s">
        <v>66</v>
      </c>
      <c r="P194" s="215"/>
      <c r="Q194" s="215"/>
      <c r="R194" s="215"/>
      <c r="S194" s="215"/>
      <c r="T194" s="215"/>
      <c r="U194" s="216"/>
      <c r="V194" s="37" t="s">
        <v>65</v>
      </c>
      <c r="W194" s="200">
        <f>IFERROR(SUM(W193:W193),"0")</f>
        <v>40</v>
      </c>
      <c r="X194" s="200">
        <f>IFERROR(SUM(X193:X193),"0")</f>
        <v>40</v>
      </c>
      <c r="Y194" s="200">
        <f>IFERROR(IF(Y193="",0,Y193),"0")</f>
        <v>0.71520000000000006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4" t="s">
        <v>66</v>
      </c>
      <c r="P195" s="215"/>
      <c r="Q195" s="215"/>
      <c r="R195" s="215"/>
      <c r="S195" s="215"/>
      <c r="T195" s="215"/>
      <c r="U195" s="216"/>
      <c r="V195" s="37" t="s">
        <v>67</v>
      </c>
      <c r="W195" s="200">
        <f>IFERROR(SUMPRODUCT(W193:W193*H193:H193),"0")</f>
        <v>120</v>
      </c>
      <c r="X195" s="200">
        <f>IFERROR(SUMPRODUCT(X193:X193*H193:H193),"0")</f>
        <v>120</v>
      </c>
      <c r="Y195" s="37"/>
      <c r="Z195" s="201"/>
      <c r="AA195" s="201"/>
    </row>
    <row r="196" spans="1:67" ht="27.75" hidden="1" customHeight="1" x14ac:dyDescent="0.2">
      <c r="A196" s="300" t="s">
        <v>248</v>
      </c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48"/>
      <c r="AA196" s="48"/>
    </row>
    <row r="197" spans="1:67" ht="16.5" hidden="1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hidden="1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hidden="1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hidden="1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hidden="1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4" t="s">
        <v>66</v>
      </c>
      <c r="P201" s="215"/>
      <c r="Q201" s="215"/>
      <c r="R201" s="215"/>
      <c r="S201" s="215"/>
      <c r="T201" s="215"/>
      <c r="U201" s="216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hidden="1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4" t="s">
        <v>66</v>
      </c>
      <c r="P202" s="215"/>
      <c r="Q202" s="215"/>
      <c r="R202" s="215"/>
      <c r="S202" s="215"/>
      <c r="T202" s="215"/>
      <c r="U202" s="216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hidden="1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hidden="1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120</v>
      </c>
      <c r="X205" s="199">
        <f>IFERROR(IF(W205="","",W205),"")</f>
        <v>120</v>
      </c>
      <c r="Y205" s="36">
        <f>IFERROR(IF(W205="","",W205*0.0155),"")</f>
        <v>1.8599999999999999</v>
      </c>
      <c r="Z205" s="56"/>
      <c r="AA205" s="57"/>
      <c r="AE205" s="67"/>
      <c r="BB205" s="138" t="s">
        <v>1</v>
      </c>
      <c r="BL205" s="67">
        <f>IFERROR(W205*I205,"0")</f>
        <v>704.4</v>
      </c>
      <c r="BM205" s="67">
        <f>IFERROR(X205*I205,"0")</f>
        <v>704.4</v>
      </c>
      <c r="BN205" s="67">
        <f>IFERROR(W205/J205,"0")</f>
        <v>1.4285714285714286</v>
      </c>
      <c r="BO205" s="67">
        <f>IFERROR(X205/J205,"0")</f>
        <v>1.4285714285714286</v>
      </c>
    </row>
    <row r="206" spans="1:67" ht="27" hidden="1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20</v>
      </c>
      <c r="X207" s="199">
        <f>IFERROR(IF(W207="","",W207),"")</f>
        <v>20</v>
      </c>
      <c r="Y207" s="36">
        <f>IFERROR(IF(W207="","",W207*0.0155),"")</f>
        <v>0.31</v>
      </c>
      <c r="Z207" s="56"/>
      <c r="AA207" s="57"/>
      <c r="AE207" s="67"/>
      <c r="BB207" s="140" t="s">
        <v>1</v>
      </c>
      <c r="BL207" s="67">
        <f>IFERROR(W207*I207,"0")</f>
        <v>117.4</v>
      </c>
      <c r="BM207" s="67">
        <f>IFERROR(X207*I207,"0")</f>
        <v>117.4</v>
      </c>
      <c r="BN207" s="67">
        <f>IFERROR(W207/J207,"0")</f>
        <v>0.23809523809523808</v>
      </c>
      <c r="BO207" s="67">
        <f>IFERROR(X207/J207,"0")</f>
        <v>0.23809523809523808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4" t="s">
        <v>66</v>
      </c>
      <c r="P208" s="215"/>
      <c r="Q208" s="215"/>
      <c r="R208" s="215"/>
      <c r="S208" s="215"/>
      <c r="T208" s="215"/>
      <c r="U208" s="216"/>
      <c r="V208" s="37" t="s">
        <v>65</v>
      </c>
      <c r="W208" s="200">
        <f>IFERROR(SUM(W205:W207),"0")</f>
        <v>140</v>
      </c>
      <c r="X208" s="200">
        <f>IFERROR(SUM(X205:X207),"0")</f>
        <v>140</v>
      </c>
      <c r="Y208" s="200">
        <f>IFERROR(IF(Y205="",0,Y205),"0")+IFERROR(IF(Y206="",0,Y206),"0")+IFERROR(IF(Y207="",0,Y207),"0")</f>
        <v>2.17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4" t="s">
        <v>66</v>
      </c>
      <c r="P209" s="215"/>
      <c r="Q209" s="215"/>
      <c r="R209" s="215"/>
      <c r="S209" s="215"/>
      <c r="T209" s="215"/>
      <c r="U209" s="216"/>
      <c r="V209" s="37" t="s">
        <v>67</v>
      </c>
      <c r="W209" s="200">
        <f>IFERROR(SUMPRODUCT(W205:W207*H205:H207),"0")</f>
        <v>784</v>
      </c>
      <c r="X209" s="200">
        <f>IFERROR(SUMPRODUCT(X205:X207*H205:H207),"0")</f>
        <v>784</v>
      </c>
      <c r="Y209" s="37"/>
      <c r="Z209" s="201"/>
      <c r="AA209" s="201"/>
    </row>
    <row r="210" spans="1:67" ht="16.5" hidden="1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hidden="1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hidden="1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10</v>
      </c>
      <c r="X213" s="199">
        <f t="shared" si="18"/>
        <v>10</v>
      </c>
      <c r="Y213" s="36">
        <f t="shared" si="19"/>
        <v>0.155</v>
      </c>
      <c r="Z213" s="56"/>
      <c r="AA213" s="57"/>
      <c r="AE213" s="67"/>
      <c r="BB213" s="142" t="s">
        <v>1</v>
      </c>
      <c r="BL213" s="67">
        <f t="shared" si="20"/>
        <v>58.3</v>
      </c>
      <c r="BM213" s="67">
        <f t="shared" si="21"/>
        <v>58.3</v>
      </c>
      <c r="BN213" s="67">
        <f t="shared" si="22"/>
        <v>0.11904761904761904</v>
      </c>
      <c r="BO213" s="67">
        <f t="shared" si="23"/>
        <v>0.11904761904761904</v>
      </c>
    </row>
    <row r="214" spans="1:67" ht="27" hidden="1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hidden="1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hidden="1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10</v>
      </c>
      <c r="X217" s="199">
        <f t="shared" si="18"/>
        <v>10</v>
      </c>
      <c r="Y217" s="36">
        <f t="shared" si="19"/>
        <v>0.155</v>
      </c>
      <c r="Z217" s="56"/>
      <c r="AA217" s="57"/>
      <c r="AE217" s="67"/>
      <c r="BB217" s="146" t="s">
        <v>1</v>
      </c>
      <c r="BL217" s="67">
        <f t="shared" si="20"/>
        <v>58.7</v>
      </c>
      <c r="BM217" s="67">
        <f t="shared" si="21"/>
        <v>58.7</v>
      </c>
      <c r="BN217" s="67">
        <f t="shared" si="22"/>
        <v>0.11904761904761904</v>
      </c>
      <c r="BO217" s="67">
        <f t="shared" si="23"/>
        <v>0.11904761904761904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4" t="s">
        <v>66</v>
      </c>
      <c r="P218" s="215"/>
      <c r="Q218" s="215"/>
      <c r="R218" s="215"/>
      <c r="S218" s="215"/>
      <c r="T218" s="215"/>
      <c r="U218" s="216"/>
      <c r="V218" s="37" t="s">
        <v>65</v>
      </c>
      <c r="W218" s="200">
        <f>IFERROR(SUM(W212:W217),"0")</f>
        <v>20</v>
      </c>
      <c r="X218" s="200">
        <f>IFERROR(SUM(X212:X217),"0")</f>
        <v>20</v>
      </c>
      <c r="Y218" s="200">
        <f>IFERROR(IF(Y212="",0,Y212),"0")+IFERROR(IF(Y213="",0,Y213),"0")+IFERROR(IF(Y214="",0,Y214),"0")+IFERROR(IF(Y215="",0,Y215),"0")+IFERROR(IF(Y216="",0,Y216),"0")+IFERROR(IF(Y217="",0,Y217),"0")</f>
        <v>0.31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4" t="s">
        <v>66</v>
      </c>
      <c r="P219" s="215"/>
      <c r="Q219" s="215"/>
      <c r="R219" s="215"/>
      <c r="S219" s="215"/>
      <c r="T219" s="215"/>
      <c r="U219" s="216"/>
      <c r="V219" s="37" t="s">
        <v>67</v>
      </c>
      <c r="W219" s="200">
        <f>IFERROR(SUMPRODUCT(W212:W217*H212:H217),"0")</f>
        <v>112</v>
      </c>
      <c r="X219" s="200">
        <f>IFERROR(SUMPRODUCT(X212:X217*H212:H217),"0")</f>
        <v>112</v>
      </c>
      <c r="Y219" s="37"/>
      <c r="Z219" s="201"/>
      <c r="AA219" s="201"/>
    </row>
    <row r="220" spans="1:67" ht="16.5" hidden="1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hidden="1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hidden="1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hidden="1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0</v>
      </c>
      <c r="X223" s="199">
        <f>IFERROR(IF(W223="","",W223),"")</f>
        <v>0</v>
      </c>
      <c r="Y223" s="36">
        <f>IFERROR(IF(W223="","",W223*0.0155),"")</f>
        <v>0</v>
      </c>
      <c r="Z223" s="56"/>
      <c r="AA223" s="57"/>
      <c r="AE223" s="67"/>
      <c r="BB223" s="148" t="s">
        <v>1</v>
      </c>
      <c r="BL223" s="67">
        <f>IFERROR(W223*I223,"0")</f>
        <v>0</v>
      </c>
      <c r="BM223" s="67">
        <f>IFERROR(X223*I223,"0")</f>
        <v>0</v>
      </c>
      <c r="BN223" s="67">
        <f>IFERROR(W223/J223,"0")</f>
        <v>0</v>
      </c>
      <c r="BO223" s="67">
        <f>IFERROR(X223/J223,"0")</f>
        <v>0</v>
      </c>
    </row>
    <row r="224" spans="1:67" ht="27" hidden="1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85</v>
      </c>
      <c r="X225" s="199">
        <f>IFERROR(IF(W225="","",W225),"")</f>
        <v>85</v>
      </c>
      <c r="Y225" s="36">
        <f>IFERROR(IF(W225="","",W225*0.0155),"")</f>
        <v>1.3174999999999999</v>
      </c>
      <c r="Z225" s="56"/>
      <c r="AA225" s="57"/>
      <c r="AE225" s="67"/>
      <c r="BB225" s="150" t="s">
        <v>1</v>
      </c>
      <c r="BL225" s="67">
        <f>IFERROR(W225*I225,"0")</f>
        <v>634.94999999999993</v>
      </c>
      <c r="BM225" s="67">
        <f>IFERROR(X225*I225,"0")</f>
        <v>634.94999999999993</v>
      </c>
      <c r="BN225" s="67">
        <f>IFERROR(W225/J225,"0")</f>
        <v>1.0119047619047619</v>
      </c>
      <c r="BO225" s="67">
        <f>IFERROR(X225/J225,"0")</f>
        <v>1.0119047619047619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4" t="s">
        <v>66</v>
      </c>
      <c r="P226" s="215"/>
      <c r="Q226" s="215"/>
      <c r="R226" s="215"/>
      <c r="S226" s="215"/>
      <c r="T226" s="215"/>
      <c r="U226" s="216"/>
      <c r="V226" s="37" t="s">
        <v>65</v>
      </c>
      <c r="W226" s="200">
        <f>IFERROR(SUM(W222:W225),"0")</f>
        <v>85</v>
      </c>
      <c r="X226" s="200">
        <f>IFERROR(SUM(X222:X225),"0")</f>
        <v>85</v>
      </c>
      <c r="Y226" s="200">
        <f>IFERROR(IF(Y222="",0,Y222),"0")+IFERROR(IF(Y223="",0,Y223),"0")+IFERROR(IF(Y224="",0,Y224),"0")+IFERROR(IF(Y225="",0,Y225),"0")</f>
        <v>1.3174999999999999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4" t="s">
        <v>66</v>
      </c>
      <c r="P227" s="215"/>
      <c r="Q227" s="215"/>
      <c r="R227" s="215"/>
      <c r="S227" s="215"/>
      <c r="T227" s="215"/>
      <c r="U227" s="216"/>
      <c r="V227" s="37" t="s">
        <v>67</v>
      </c>
      <c r="W227" s="200">
        <f>IFERROR(SUMPRODUCT(W222:W225*H222:H225),"0")</f>
        <v>612</v>
      </c>
      <c r="X227" s="200">
        <f>IFERROR(SUMPRODUCT(X222:X225*H222:H225),"0")</f>
        <v>612</v>
      </c>
      <c r="Y227" s="37"/>
      <c r="Z227" s="201"/>
      <c r="AA227" s="201"/>
    </row>
    <row r="228" spans="1:67" ht="16.5" hidden="1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hidden="1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hidden="1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2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idden="1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4" t="s">
        <v>66</v>
      </c>
      <c r="P231" s="215"/>
      <c r="Q231" s="215"/>
      <c r="R231" s="215"/>
      <c r="S231" s="215"/>
      <c r="T231" s="215"/>
      <c r="U231" s="216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hidden="1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4" t="s">
        <v>66</v>
      </c>
      <c r="P232" s="215"/>
      <c r="Q232" s="215"/>
      <c r="R232" s="215"/>
      <c r="S232" s="215"/>
      <c r="T232" s="215"/>
      <c r="U232" s="216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hidden="1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hidden="1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hidden="1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hidden="1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3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idden="1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4" t="s">
        <v>66</v>
      </c>
      <c r="P237" s="215"/>
      <c r="Q237" s="215"/>
      <c r="R237" s="215"/>
      <c r="S237" s="215"/>
      <c r="T237" s="215"/>
      <c r="U237" s="216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hidden="1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4" t="s">
        <v>66</v>
      </c>
      <c r="P238" s="215"/>
      <c r="Q238" s="215"/>
      <c r="R238" s="215"/>
      <c r="S238" s="215"/>
      <c r="T238" s="215"/>
      <c r="U238" s="216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hidden="1" customHeight="1" x14ac:dyDescent="0.2">
      <c r="A239" s="300" t="s">
        <v>291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48"/>
      <c r="AA239" s="48"/>
    </row>
    <row r="240" spans="1:67" ht="16.5" hidden="1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hidden="1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hidden="1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hidden="1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4" t="s">
        <v>66</v>
      </c>
      <c r="P243" s="215"/>
      <c r="Q243" s="215"/>
      <c r="R243" s="215"/>
      <c r="S243" s="215"/>
      <c r="T243" s="215"/>
      <c r="U243" s="216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hidden="1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4" t="s">
        <v>66</v>
      </c>
      <c r="P244" s="215"/>
      <c r="Q244" s="215"/>
      <c r="R244" s="215"/>
      <c r="S244" s="215"/>
      <c r="T244" s="215"/>
      <c r="U244" s="216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hidden="1" customHeight="1" x14ac:dyDescent="0.2">
      <c r="A245" s="300" t="s">
        <v>295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48"/>
      <c r="AA245" s="48"/>
    </row>
    <row r="246" spans="1:67" ht="16.5" hidden="1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hidden="1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7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110</v>
      </c>
      <c r="X248" s="199">
        <f>IFERROR(IF(W248="","",W248),"")</f>
        <v>110</v>
      </c>
      <c r="Y248" s="36">
        <f>IFERROR(IF(W248="","",W248*0.0155),"")</f>
        <v>1.7050000000000001</v>
      </c>
      <c r="Z248" s="56"/>
      <c r="AA248" s="57"/>
      <c r="AE248" s="67"/>
      <c r="BB248" s="155" t="s">
        <v>1</v>
      </c>
      <c r="BL248" s="67">
        <f>IFERROR(W248*I248,"0")</f>
        <v>578.81999999999994</v>
      </c>
      <c r="BM248" s="67">
        <f>IFERROR(X248*I248,"0")</f>
        <v>578.81999999999994</v>
      </c>
      <c r="BN248" s="67">
        <f>IFERROR(W248/J248,"0")</f>
        <v>1.3095238095238095</v>
      </c>
      <c r="BO248" s="67">
        <f>IFERROR(X248/J248,"0")</f>
        <v>1.3095238095238095</v>
      </c>
    </row>
    <row r="249" spans="1:67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4" t="s">
        <v>66</v>
      </c>
      <c r="P249" s="215"/>
      <c r="Q249" s="215"/>
      <c r="R249" s="215"/>
      <c r="S249" s="215"/>
      <c r="T249" s="215"/>
      <c r="U249" s="216"/>
      <c r="V249" s="37" t="s">
        <v>65</v>
      </c>
      <c r="W249" s="200">
        <f>IFERROR(SUM(W248:W248),"0")</f>
        <v>110</v>
      </c>
      <c r="X249" s="200">
        <f>IFERROR(SUM(X248:X248),"0")</f>
        <v>110</v>
      </c>
      <c r="Y249" s="200">
        <f>IFERROR(IF(Y248="",0,Y248),"0")</f>
        <v>1.7050000000000001</v>
      </c>
      <c r="Z249" s="201"/>
      <c r="AA249" s="201"/>
    </row>
    <row r="250" spans="1:67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4" t="s">
        <v>66</v>
      </c>
      <c r="P250" s="215"/>
      <c r="Q250" s="215"/>
      <c r="R250" s="215"/>
      <c r="S250" s="215"/>
      <c r="T250" s="215"/>
      <c r="U250" s="216"/>
      <c r="V250" s="37" t="s">
        <v>67</v>
      </c>
      <c r="W250" s="200">
        <f>IFERROR(SUMPRODUCT(W248:W248*H248:H248),"0")</f>
        <v>550</v>
      </c>
      <c r="X250" s="200">
        <f>IFERROR(SUMPRODUCT(X248:X248*H248:H248),"0")</f>
        <v>550</v>
      </c>
      <c r="Y250" s="37"/>
      <c r="Z250" s="201"/>
      <c r="AA250" s="201"/>
    </row>
    <row r="251" spans="1:67" ht="16.5" hidden="1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hidden="1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hidden="1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4" t="s">
        <v>66</v>
      </c>
      <c r="P254" s="215"/>
      <c r="Q254" s="215"/>
      <c r="R254" s="215"/>
      <c r="S254" s="215"/>
      <c r="T254" s="215"/>
      <c r="U254" s="216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hidden="1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4" t="s">
        <v>66</v>
      </c>
      <c r="P255" s="215"/>
      <c r="Q255" s="215"/>
      <c r="R255" s="215"/>
      <c r="S255" s="215"/>
      <c r="T255" s="215"/>
      <c r="U255" s="216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hidden="1" customHeight="1" x14ac:dyDescent="0.2">
      <c r="A256" s="300" t="s">
        <v>302</v>
      </c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48"/>
      <c r="AA256" s="48"/>
    </row>
    <row r="257" spans="1:67" ht="16.5" hidden="1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hidden="1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59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15</v>
      </c>
      <c r="X259" s="199">
        <f>IFERROR(IF(W259="","",W259),"")</f>
        <v>15</v>
      </c>
      <c r="Y259" s="36">
        <f>IFERROR(IF(W259="","",W259*0.0155),"")</f>
        <v>0.23249999999999998</v>
      </c>
      <c r="Z259" s="56"/>
      <c r="AA259" s="57"/>
      <c r="AE259" s="67"/>
      <c r="BB259" s="157" t="s">
        <v>1</v>
      </c>
      <c r="BL259" s="67">
        <f>IFERROR(W259*I259,"0")</f>
        <v>109.2</v>
      </c>
      <c r="BM259" s="67">
        <f>IFERROR(X259*I259,"0")</f>
        <v>109.2</v>
      </c>
      <c r="BN259" s="67">
        <f>IFERROR(W259/J259,"0")</f>
        <v>0.17857142857142858</v>
      </c>
      <c r="BO259" s="67">
        <f>IFERROR(X259/J259,"0")</f>
        <v>0.17857142857142858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6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15</v>
      </c>
      <c r="X260" s="199">
        <f>IFERROR(IF(W260="","",W260),"")</f>
        <v>15</v>
      </c>
      <c r="Y260" s="36">
        <f>IFERROR(IF(W260="","",W260*0.0155),"")</f>
        <v>0.23249999999999998</v>
      </c>
      <c r="Z260" s="56"/>
      <c r="AA260" s="57"/>
      <c r="AE260" s="67"/>
      <c r="BB260" s="158" t="s">
        <v>1</v>
      </c>
      <c r="BL260" s="67">
        <f>IFERROR(W260*I260,"0")</f>
        <v>109.2</v>
      </c>
      <c r="BM260" s="67">
        <f>IFERROR(X260*I260,"0")</f>
        <v>109.2</v>
      </c>
      <c r="BN260" s="67">
        <f>IFERROR(W260/J260,"0")</f>
        <v>0.17857142857142858</v>
      </c>
      <c r="BO260" s="67">
        <f>IFERROR(X260/J260,"0")</f>
        <v>0.17857142857142858</v>
      </c>
    </row>
    <row r="261" spans="1:67" ht="27" hidden="1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18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4" t="s">
        <v>66</v>
      </c>
      <c r="P262" s="215"/>
      <c r="Q262" s="215"/>
      <c r="R262" s="215"/>
      <c r="S262" s="215"/>
      <c r="T262" s="215"/>
      <c r="U262" s="216"/>
      <c r="V262" s="37" t="s">
        <v>65</v>
      </c>
      <c r="W262" s="200">
        <f>IFERROR(SUM(W259:W261),"0")</f>
        <v>30</v>
      </c>
      <c r="X262" s="200">
        <f>IFERROR(SUM(X259:X261),"0")</f>
        <v>30</v>
      </c>
      <c r="Y262" s="200">
        <f>IFERROR(IF(Y259="",0,Y259),"0")+IFERROR(IF(Y260="",0,Y260),"0")+IFERROR(IF(Y261="",0,Y261),"0")</f>
        <v>0.46499999999999997</v>
      </c>
      <c r="Z262" s="201"/>
      <c r="AA262" s="201"/>
    </row>
    <row r="263" spans="1:67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4" t="s">
        <v>66</v>
      </c>
      <c r="P263" s="215"/>
      <c r="Q263" s="215"/>
      <c r="R263" s="215"/>
      <c r="S263" s="215"/>
      <c r="T263" s="215"/>
      <c r="U263" s="216"/>
      <c r="V263" s="37" t="s">
        <v>67</v>
      </c>
      <c r="W263" s="200">
        <f>IFERROR(SUMPRODUCT(W259:W261*H259:H261),"0")</f>
        <v>210</v>
      </c>
      <c r="X263" s="200">
        <f>IFERROR(SUMPRODUCT(X259:X261*H259:H261),"0")</f>
        <v>210</v>
      </c>
      <c r="Y263" s="37"/>
      <c r="Z263" s="201"/>
      <c r="AA263" s="201"/>
    </row>
    <row r="264" spans="1:67" ht="16.5" hidden="1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hidden="1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hidden="1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07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0</v>
      </c>
      <c r="X266" s="199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idden="1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4" t="s">
        <v>66</v>
      </c>
      <c r="P267" s="215"/>
      <c r="Q267" s="215"/>
      <c r="R267" s="215"/>
      <c r="S267" s="215"/>
      <c r="T267" s="215"/>
      <c r="U267" s="216"/>
      <c r="V267" s="37" t="s">
        <v>65</v>
      </c>
      <c r="W267" s="200">
        <f>IFERROR(SUM(W266:W266),"0")</f>
        <v>0</v>
      </c>
      <c r="X267" s="200">
        <f>IFERROR(SUM(X266:X266),"0")</f>
        <v>0</v>
      </c>
      <c r="Y267" s="200">
        <f>IFERROR(IF(Y266="",0,Y266),"0")</f>
        <v>0</v>
      </c>
      <c r="Z267" s="201"/>
      <c r="AA267" s="201"/>
    </row>
    <row r="268" spans="1:67" hidden="1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4" t="s">
        <v>66</v>
      </c>
      <c r="P268" s="215"/>
      <c r="Q268" s="215"/>
      <c r="R268" s="215"/>
      <c r="S268" s="215"/>
      <c r="T268" s="215"/>
      <c r="U268" s="216"/>
      <c r="V268" s="37" t="s">
        <v>67</v>
      </c>
      <c r="W268" s="200">
        <f>IFERROR(SUMPRODUCT(W266:W266*H266:H266),"0")</f>
        <v>0</v>
      </c>
      <c r="X268" s="200">
        <f>IFERROR(SUMPRODUCT(X266:X266*H266:H266),"0")</f>
        <v>0</v>
      </c>
      <c r="Y268" s="37"/>
      <c r="Z268" s="201"/>
      <c r="AA268" s="201"/>
    </row>
    <row r="269" spans="1:67" ht="14.25" hidden="1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33</v>
      </c>
      <c r="X270" s="199">
        <f>IFERROR(IF(W270="","",W270),"")</f>
        <v>33</v>
      </c>
      <c r="Y270" s="36">
        <f>IFERROR(IF(W270="","",W270*0.0155),"")</f>
        <v>0.51149999999999995</v>
      </c>
      <c r="Z270" s="56"/>
      <c r="AA270" s="57"/>
      <c r="AE270" s="67"/>
      <c r="BB270" s="161" t="s">
        <v>74</v>
      </c>
      <c r="BL270" s="67">
        <f>IFERROR(W270*I270,"0")</f>
        <v>206.57999999999998</v>
      </c>
      <c r="BM270" s="67">
        <f>IFERROR(X270*I270,"0")</f>
        <v>206.57999999999998</v>
      </c>
      <c r="BN270" s="67">
        <f>IFERROR(W270/J270,"0")</f>
        <v>0.39285714285714285</v>
      </c>
      <c r="BO270" s="67">
        <f>IFERROR(X270/J270,"0")</f>
        <v>0.39285714285714285</v>
      </c>
    </row>
    <row r="271" spans="1:67" ht="27" hidden="1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5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4" t="s">
        <v>66</v>
      </c>
      <c r="P272" s="215"/>
      <c r="Q272" s="215"/>
      <c r="R272" s="215"/>
      <c r="S272" s="215"/>
      <c r="T272" s="215"/>
      <c r="U272" s="216"/>
      <c r="V272" s="37" t="s">
        <v>65</v>
      </c>
      <c r="W272" s="200">
        <f>IFERROR(SUM(W270:W271),"0")</f>
        <v>33</v>
      </c>
      <c r="X272" s="200">
        <f>IFERROR(SUM(X270:X271),"0")</f>
        <v>33</v>
      </c>
      <c r="Y272" s="200">
        <f>IFERROR(IF(Y270="",0,Y270),"0")+IFERROR(IF(Y271="",0,Y271),"0")</f>
        <v>0.51149999999999995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4" t="s">
        <v>66</v>
      </c>
      <c r="P273" s="215"/>
      <c r="Q273" s="215"/>
      <c r="R273" s="215"/>
      <c r="S273" s="215"/>
      <c r="T273" s="215"/>
      <c r="U273" s="216"/>
      <c r="V273" s="37" t="s">
        <v>67</v>
      </c>
      <c r="W273" s="200">
        <f>IFERROR(SUMPRODUCT(W270:W271*H270:H271),"0")</f>
        <v>198</v>
      </c>
      <c r="X273" s="200">
        <f>IFERROR(SUMPRODUCT(X270:X271*H270:H271),"0")</f>
        <v>198</v>
      </c>
      <c r="Y273" s="37"/>
      <c r="Z273" s="201"/>
      <c r="AA273" s="201"/>
    </row>
    <row r="274" spans="1:67" ht="14.25" hidden="1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hidden="1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hidden="1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hidden="1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0</v>
      </c>
      <c r="X277" s="199">
        <f>IFERROR(IF(W277="","",W277),"")</f>
        <v>0</v>
      </c>
      <c r="Y277" s="36">
        <f>IFERROR(IF(W277="","",W277*0.0155),"")</f>
        <v>0</v>
      </c>
      <c r="Z277" s="56"/>
      <c r="AA277" s="57"/>
      <c r="AE277" s="67"/>
      <c r="BB277" s="165" t="s">
        <v>74</v>
      </c>
      <c r="BL277" s="67">
        <f>IFERROR(W277*I277,"0")</f>
        <v>0</v>
      </c>
      <c r="BM277" s="67">
        <f>IFERROR(X277*I277,"0")</f>
        <v>0</v>
      </c>
      <c r="BN277" s="67">
        <f>IFERROR(W277/J277,"0")</f>
        <v>0</v>
      </c>
      <c r="BO277" s="67">
        <f>IFERROR(X277/J277,"0")</f>
        <v>0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36</v>
      </c>
      <c r="X278" s="199">
        <f>IFERROR(IF(W278="","",W278),"")</f>
        <v>36</v>
      </c>
      <c r="Y278" s="36">
        <f>IFERROR(IF(W278="","",W278*0.00936),"")</f>
        <v>0.33696000000000004</v>
      </c>
      <c r="Z278" s="56"/>
      <c r="AA278" s="57"/>
      <c r="AE278" s="67"/>
      <c r="BB278" s="166" t="s">
        <v>74</v>
      </c>
      <c r="BL278" s="67">
        <f>IFERROR(W278*I278,"0")</f>
        <v>87.551999999999992</v>
      </c>
      <c r="BM278" s="67">
        <f>IFERROR(X278*I278,"0")</f>
        <v>87.551999999999992</v>
      </c>
      <c r="BN278" s="67">
        <f>IFERROR(W278/J278,"0")</f>
        <v>0.2857142857142857</v>
      </c>
      <c r="BO278" s="67">
        <f>IFERROR(X278/J278,"0")</f>
        <v>0.2857142857142857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4" t="s">
        <v>66</v>
      </c>
      <c r="P279" s="215"/>
      <c r="Q279" s="215"/>
      <c r="R279" s="215"/>
      <c r="S279" s="215"/>
      <c r="T279" s="215"/>
      <c r="U279" s="216"/>
      <c r="V279" s="37" t="s">
        <v>65</v>
      </c>
      <c r="W279" s="200">
        <f>IFERROR(SUM(W275:W278),"0")</f>
        <v>36</v>
      </c>
      <c r="X279" s="200">
        <f>IFERROR(SUM(X275:X278),"0")</f>
        <v>36</v>
      </c>
      <c r="Y279" s="200">
        <f>IFERROR(IF(Y275="",0,Y275),"0")+IFERROR(IF(Y276="",0,Y276),"0")+IFERROR(IF(Y277="",0,Y277),"0")+IFERROR(IF(Y278="",0,Y278),"0")</f>
        <v>0.33696000000000004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4" t="s">
        <v>66</v>
      </c>
      <c r="P280" s="215"/>
      <c r="Q280" s="215"/>
      <c r="R280" s="215"/>
      <c r="S280" s="215"/>
      <c r="T280" s="215"/>
      <c r="U280" s="216"/>
      <c r="V280" s="37" t="s">
        <v>67</v>
      </c>
      <c r="W280" s="200">
        <f>IFERROR(SUMPRODUCT(W275:W278*H275:H278),"0")</f>
        <v>80.640000000000015</v>
      </c>
      <c r="X280" s="200">
        <f>IFERROR(SUMPRODUCT(X275:X278*H275:H278),"0")</f>
        <v>80.640000000000015</v>
      </c>
      <c r="Y280" s="37"/>
      <c r="Z280" s="201"/>
      <c r="AA280" s="201"/>
    </row>
    <row r="281" spans="1:67" ht="14.25" hidden="1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6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50</v>
      </c>
      <c r="X282" s="199">
        <f t="shared" ref="X282:X303" si="24">IFERROR(IF(W282="","",W282),"")</f>
        <v>50</v>
      </c>
      <c r="Y282" s="36">
        <f t="shared" ref="Y282:Y287" si="25">IFERROR(IF(W282="","",W282*0.00936),"")</f>
        <v>0.46800000000000003</v>
      </c>
      <c r="Z282" s="56"/>
      <c r="AA282" s="57"/>
      <c r="AE282" s="67"/>
      <c r="BB282" s="167" t="s">
        <v>74</v>
      </c>
      <c r="BL282" s="67">
        <f t="shared" ref="BL282:BL303" si="26">IFERROR(W282*I282,"0")</f>
        <v>159.60000000000002</v>
      </c>
      <c r="BM282" s="67">
        <f t="shared" ref="BM282:BM303" si="27">IFERROR(X282*I282,"0")</f>
        <v>159.60000000000002</v>
      </c>
      <c r="BN282" s="67">
        <f t="shared" ref="BN282:BN303" si="28">IFERROR(W282/J282,"0")</f>
        <v>0.3968253968253968</v>
      </c>
      <c r="BO282" s="67">
        <f t="shared" ref="BO282:BO303" si="29">IFERROR(X282/J282,"0")</f>
        <v>0.3968253968253968</v>
      </c>
    </row>
    <row r="283" spans="1:67" ht="27" hidden="1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63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32</v>
      </c>
      <c r="X284" s="199">
        <f t="shared" si="24"/>
        <v>32</v>
      </c>
      <c r="Y284" s="36">
        <f t="shared" si="25"/>
        <v>0.29952000000000001</v>
      </c>
      <c r="Z284" s="56"/>
      <c r="AA284" s="57"/>
      <c r="AE284" s="67"/>
      <c r="BB284" s="169" t="s">
        <v>74</v>
      </c>
      <c r="BL284" s="67">
        <f t="shared" si="26"/>
        <v>124.544</v>
      </c>
      <c r="BM284" s="67">
        <f t="shared" si="27"/>
        <v>124.544</v>
      </c>
      <c r="BN284" s="67">
        <f t="shared" si="28"/>
        <v>0.25396825396825395</v>
      </c>
      <c r="BO284" s="67">
        <f t="shared" si="29"/>
        <v>0.25396825396825395</v>
      </c>
    </row>
    <row r="285" spans="1:67" ht="37.5" hidden="1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hidden="1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30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hidden="1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90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44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11</v>
      </c>
      <c r="X288" s="199">
        <f t="shared" si="24"/>
        <v>11</v>
      </c>
      <c r="Y288" s="36">
        <f>IFERROR(IF(W288="","",W288*0.0155),"")</f>
        <v>0.17049999999999998</v>
      </c>
      <c r="Z288" s="56"/>
      <c r="AA288" s="57"/>
      <c r="AE288" s="67"/>
      <c r="BB288" s="173" t="s">
        <v>74</v>
      </c>
      <c r="BL288" s="67">
        <f t="shared" si="26"/>
        <v>63.085000000000001</v>
      </c>
      <c r="BM288" s="67">
        <f t="shared" si="27"/>
        <v>63.085000000000001</v>
      </c>
      <c r="BN288" s="67">
        <f t="shared" si="28"/>
        <v>0.13095238095238096</v>
      </c>
      <c r="BO288" s="67">
        <f t="shared" si="29"/>
        <v>0.13095238095238096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17</v>
      </c>
      <c r="X289" s="199">
        <f t="shared" si="24"/>
        <v>17</v>
      </c>
      <c r="Y289" s="36">
        <f>IFERROR(IF(W289="","",W289*0.00502),"")</f>
        <v>8.5339999999999999E-2</v>
      </c>
      <c r="Z289" s="56"/>
      <c r="AA289" s="57"/>
      <c r="AE289" s="67"/>
      <c r="BB289" s="174" t="s">
        <v>74</v>
      </c>
      <c r="BL289" s="67">
        <f t="shared" si="26"/>
        <v>32.503999999999998</v>
      </c>
      <c r="BM289" s="67">
        <f t="shared" si="27"/>
        <v>32.503999999999998</v>
      </c>
      <c r="BN289" s="67">
        <f t="shared" si="28"/>
        <v>7.2649572649572655E-2</v>
      </c>
      <c r="BO289" s="67">
        <f t="shared" si="29"/>
        <v>7.2649572649572655E-2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299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32</v>
      </c>
      <c r="X290" s="199">
        <f t="shared" si="24"/>
        <v>32</v>
      </c>
      <c r="Y290" s="36">
        <f>IFERROR(IF(W290="","",W290*0.00936),"")</f>
        <v>0.29952000000000001</v>
      </c>
      <c r="Z290" s="56"/>
      <c r="AA290" s="57"/>
      <c r="AE290" s="67"/>
      <c r="BB290" s="175" t="s">
        <v>74</v>
      </c>
      <c r="BL290" s="67">
        <f t="shared" si="26"/>
        <v>124.544</v>
      </c>
      <c r="BM290" s="67">
        <f t="shared" si="27"/>
        <v>124.544</v>
      </c>
      <c r="BN290" s="67">
        <f t="shared" si="28"/>
        <v>0.25396825396825395</v>
      </c>
      <c r="BO290" s="67">
        <f t="shared" si="29"/>
        <v>0.25396825396825395</v>
      </c>
    </row>
    <row r="291" spans="1:67" ht="27" hidden="1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0</v>
      </c>
      <c r="X291" s="199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0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87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4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53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17</v>
      </c>
      <c r="X296" s="199">
        <f t="shared" si="24"/>
        <v>17</v>
      </c>
      <c r="Y296" s="36">
        <f t="shared" si="30"/>
        <v>8.5339999999999999E-2</v>
      </c>
      <c r="Z296" s="56"/>
      <c r="AA296" s="57"/>
      <c r="AE296" s="67"/>
      <c r="BB296" s="181" t="s">
        <v>74</v>
      </c>
      <c r="BL296" s="67">
        <f t="shared" si="26"/>
        <v>49.436</v>
      </c>
      <c r="BM296" s="67">
        <f t="shared" si="27"/>
        <v>49.436</v>
      </c>
      <c r="BN296" s="67">
        <f t="shared" si="28"/>
        <v>7.2649572649572655E-2</v>
      </c>
      <c r="BO296" s="67">
        <f t="shared" si="29"/>
        <v>7.2649572649572655E-2</v>
      </c>
    </row>
    <row r="297" spans="1:67" ht="27" hidden="1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0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34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17</v>
      </c>
      <c r="X298" s="199">
        <f t="shared" si="24"/>
        <v>17</v>
      </c>
      <c r="Y298" s="36">
        <f t="shared" si="30"/>
        <v>8.5339999999999999E-2</v>
      </c>
      <c r="Z298" s="56"/>
      <c r="AA298" s="57"/>
      <c r="AE298" s="67"/>
      <c r="BB298" s="183" t="s">
        <v>74</v>
      </c>
      <c r="BL298" s="67">
        <f t="shared" si="26"/>
        <v>49.436</v>
      </c>
      <c r="BM298" s="67">
        <f t="shared" si="27"/>
        <v>49.436</v>
      </c>
      <c r="BN298" s="67">
        <f t="shared" si="28"/>
        <v>7.2649572649572655E-2</v>
      </c>
      <c r="BO298" s="67">
        <f t="shared" si="29"/>
        <v>7.2649572649572655E-2</v>
      </c>
    </row>
    <row r="299" spans="1:67" ht="27" hidden="1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1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94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4" t="s">
        <v>66</v>
      </c>
      <c r="P304" s="215"/>
      <c r="Q304" s="215"/>
      <c r="R304" s="215"/>
      <c r="S304" s="215"/>
      <c r="T304" s="215"/>
      <c r="U304" s="216"/>
      <c r="V304" s="37" t="s">
        <v>65</v>
      </c>
      <c r="W304" s="200">
        <f>IFERROR(SUM(W282:W303),"0")</f>
        <v>176</v>
      </c>
      <c r="X304" s="200">
        <f>IFERROR(SUM(X282:X303),"0")</f>
        <v>176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1.49356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4" t="s">
        <v>66</v>
      </c>
      <c r="P305" s="215"/>
      <c r="Q305" s="215"/>
      <c r="R305" s="215"/>
      <c r="S305" s="215"/>
      <c r="T305" s="215"/>
      <c r="U305" s="216"/>
      <c r="V305" s="37" t="s">
        <v>67</v>
      </c>
      <c r="W305" s="200">
        <f>IFERROR(SUMPRODUCT(W282:W303*H282:H303),"0")</f>
        <v>569.69999999999993</v>
      </c>
      <c r="X305" s="200">
        <f>IFERROR(SUMPRODUCT(X282:X303*H282:H303),"0")</f>
        <v>569.69999999999993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51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13341.74</v>
      </c>
      <c r="X306" s="200">
        <f>IFERROR(X24+X33+X41+X51+X61+X67+X72+X78+X88+X95+X104+X110+X115+X123+X128+X134+X139+X145+X150+X155+X160+X168+X173+X180+X185+X190+X195+X202+X209+X219+X227+X232+X238+X244+X250+X255+X263+X268+X273+X280+X305,"0")</f>
        <v>13341.74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51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14325.577000000003</v>
      </c>
      <c r="X307" s="200">
        <f>IFERROR(SUM(BM22:BM303),"0")</f>
        <v>14325.577000000003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51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32</v>
      </c>
      <c r="X308" s="38">
        <f>ROUNDUP(SUM(BO22:BO303),0)</f>
        <v>32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51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15125.577000000003</v>
      </c>
      <c r="X309" s="200">
        <f>GrossWeightTotalR+PalletQtyTotalR*25</f>
        <v>15125.577000000003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51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2753</v>
      </c>
      <c r="X310" s="200">
        <f>IFERROR(X23+X32+X40+X50+X60+X66+X71+X77+X87+X94+X103+X109+X114+X122+X127+X133+X138+X144+X149+X154+X159+X167+X172+X179+X184+X189+X194+X201+X208+X218+X226+X231+X237+X243+X249+X254+X262+X267+X272+X279+X304,"0")</f>
        <v>2753</v>
      </c>
      <c r="Y310" s="37"/>
      <c r="Z310" s="201"/>
      <c r="AA310" s="201"/>
    </row>
    <row r="311" spans="1:37" ht="14.25" hidden="1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51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39.498580000000004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7" t="s">
        <v>68</v>
      </c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4"/>
      <c r="T313" s="247" t="s">
        <v>198</v>
      </c>
      <c r="U313" s="283"/>
      <c r="V313" s="284"/>
      <c r="W313" s="247" t="s">
        <v>231</v>
      </c>
      <c r="X313" s="283"/>
      <c r="Y313" s="283"/>
      <c r="Z313" s="284"/>
      <c r="AA313" s="247" t="s">
        <v>248</v>
      </c>
      <c r="AB313" s="283"/>
      <c r="AC313" s="283"/>
      <c r="AD313" s="283"/>
      <c r="AE313" s="283"/>
      <c r="AF313" s="284"/>
      <c r="AG313" s="195" t="s">
        <v>291</v>
      </c>
      <c r="AH313" s="247" t="s">
        <v>295</v>
      </c>
      <c r="AI313" s="284"/>
      <c r="AJ313" s="247" t="s">
        <v>302</v>
      </c>
      <c r="AK313" s="284"/>
    </row>
    <row r="314" spans="1:37" ht="14.25" customHeight="1" thickTop="1" x14ac:dyDescent="0.2">
      <c r="A314" s="322" t="s">
        <v>403</v>
      </c>
      <c r="B314" s="247" t="s">
        <v>59</v>
      </c>
      <c r="C314" s="247" t="s">
        <v>69</v>
      </c>
      <c r="D314" s="247" t="s">
        <v>81</v>
      </c>
      <c r="E314" s="247" t="s">
        <v>91</v>
      </c>
      <c r="F314" s="247" t="s">
        <v>106</v>
      </c>
      <c r="G314" s="247" t="s">
        <v>119</v>
      </c>
      <c r="H314" s="247" t="s">
        <v>125</v>
      </c>
      <c r="I314" s="247" t="s">
        <v>129</v>
      </c>
      <c r="J314" s="247" t="s">
        <v>135</v>
      </c>
      <c r="K314" s="247" t="s">
        <v>148</v>
      </c>
      <c r="L314" s="247" t="s">
        <v>155</v>
      </c>
      <c r="M314" s="196"/>
      <c r="N314" s="247" t="s">
        <v>166</v>
      </c>
      <c r="O314" s="247" t="s">
        <v>171</v>
      </c>
      <c r="P314" s="247" t="s">
        <v>174</v>
      </c>
      <c r="Q314" s="247" t="s">
        <v>184</v>
      </c>
      <c r="R314" s="247" t="s">
        <v>187</v>
      </c>
      <c r="S314" s="247" t="s">
        <v>195</v>
      </c>
      <c r="T314" s="247" t="s">
        <v>199</v>
      </c>
      <c r="U314" s="247" t="s">
        <v>211</v>
      </c>
      <c r="V314" s="247" t="s">
        <v>214</v>
      </c>
      <c r="W314" s="247" t="s">
        <v>232</v>
      </c>
      <c r="X314" s="247" t="s">
        <v>237</v>
      </c>
      <c r="Y314" s="247" t="s">
        <v>231</v>
      </c>
      <c r="Z314" s="247" t="s">
        <v>245</v>
      </c>
      <c r="AA314" s="247" t="s">
        <v>249</v>
      </c>
      <c r="AB314" s="247" t="s">
        <v>254</v>
      </c>
      <c r="AC314" s="247" t="s">
        <v>261</v>
      </c>
      <c r="AD314" s="247" t="s">
        <v>274</v>
      </c>
      <c r="AE314" s="247" t="s">
        <v>283</v>
      </c>
      <c r="AF314" s="247" t="s">
        <v>286</v>
      </c>
      <c r="AG314" s="247" t="s">
        <v>292</v>
      </c>
      <c r="AH314" s="247" t="s">
        <v>296</v>
      </c>
      <c r="AI314" s="247" t="s">
        <v>299</v>
      </c>
      <c r="AJ314" s="247" t="s">
        <v>303</v>
      </c>
      <c r="AK314" s="247" t="s">
        <v>313</v>
      </c>
    </row>
    <row r="315" spans="1:37" ht="13.5" customHeight="1" thickBot="1" x14ac:dyDescent="0.25">
      <c r="A315" s="323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196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210</v>
      </c>
      <c r="D316" s="46">
        <f>IFERROR(W36*H36,"0")+IFERROR(W37*H37,"0")+IFERROR(W38*H38,"0")+IFERROR(W39*H39,"0")</f>
        <v>150</v>
      </c>
      <c r="E316" s="46">
        <f>IFERROR(W44*H44,"0")+IFERROR(W45*H45,"0")+IFERROR(W46*H46,"0")+IFERROR(W47*H47,"0")+IFERROR(W48*H48,"0")+IFERROR(W49*H49,"0")</f>
        <v>72</v>
      </c>
      <c r="F316" s="46">
        <f>IFERROR(W54*H54,"0")+IFERROR(W55*H55,"0")+IFERROR(W56*H56,"0")+IFERROR(W57*H57,"0")+IFERROR(W58*H58,"0")+IFERROR(W59*H59,"0")</f>
        <v>1347.2</v>
      </c>
      <c r="G316" s="46">
        <f>IFERROR(W64*H64,"0")+IFERROR(W65*H65,"0")</f>
        <v>1000</v>
      </c>
      <c r="H316" s="46">
        <f>IFERROR(W70*H70,"0")</f>
        <v>0</v>
      </c>
      <c r="I316" s="46">
        <f>IFERROR(W75*H75,"0")+IFERROR(W76*H76,"0")</f>
        <v>108</v>
      </c>
      <c r="J316" s="46">
        <f>IFERROR(W81*H81,"0")+IFERROR(W82*H82,"0")+IFERROR(W83*H83,"0")+IFERROR(W84*H84,"0")+IFERROR(W85*H85,"0")+IFERROR(W86*H86,"0")</f>
        <v>486</v>
      </c>
      <c r="K316" s="46">
        <f>IFERROR(W91*H91,"0")+IFERROR(W92*H92,"0")+IFERROR(W93*H93,"0")</f>
        <v>10.8</v>
      </c>
      <c r="L316" s="46">
        <f>IFERROR(W98*H98,"0")+IFERROR(W99*H99,"0")+IFERROR(W100*H100,"0")+IFERROR(W101*H101,"0")+IFERROR(W102*H102,"0")</f>
        <v>4752</v>
      </c>
      <c r="M316" s="196"/>
      <c r="N316" s="46">
        <f>IFERROR(W107*H107,"0")+IFERROR(W108*H108,"0")</f>
        <v>510</v>
      </c>
      <c r="O316" s="46">
        <f>IFERROR(W113*H113,"0")</f>
        <v>300</v>
      </c>
      <c r="P316" s="46">
        <f>IFERROR(W118*H118,"0")+IFERROR(W119*H119,"0")+IFERROR(W120*H120,"0")+IFERROR(W121*H121,"0")</f>
        <v>150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59.4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350</v>
      </c>
      <c r="W316" s="46">
        <f>IFERROR(W177*H177,"0")+IFERROR(W178*H178,"0")</f>
        <v>600</v>
      </c>
      <c r="X316" s="46">
        <f>IFERROR(W183*H183,"0")</f>
        <v>0</v>
      </c>
      <c r="Y316" s="46">
        <f>IFERROR(W188*H188,"0")</f>
        <v>0</v>
      </c>
      <c r="Z316" s="46">
        <f>IFERROR(W193*H193,"0")</f>
        <v>120</v>
      </c>
      <c r="AA316" s="46">
        <f>IFERROR(W199*H199,"0")+IFERROR(W200*H200,"0")</f>
        <v>0</v>
      </c>
      <c r="AB316" s="46">
        <f>IFERROR(W205*H205,"0")+IFERROR(W206*H206,"0")+IFERROR(W207*H207,"0")</f>
        <v>784</v>
      </c>
      <c r="AC316" s="46">
        <f>IFERROR(W212*H212,"0")+IFERROR(W213*H213,"0")+IFERROR(W214*H214,"0")+IFERROR(W215*H215,"0")+IFERROR(W216*H216,"0")+IFERROR(W217*H217,"0")</f>
        <v>112</v>
      </c>
      <c r="AD316" s="46">
        <f>IFERROR(W222*H222,"0")+IFERROR(W223*H223,"0")+IFERROR(W224*H224,"0")+IFERROR(W225*H225,"0")</f>
        <v>612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550</v>
      </c>
      <c r="AI316" s="46">
        <f>IFERROR(W253*H253,"0")</f>
        <v>0</v>
      </c>
      <c r="AJ316" s="46">
        <f>IFERROR(W259*H259,"0")+IFERROR(W260*H260,"0")+IFERROR(W261*H261,"0")</f>
        <v>210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848.33999999999992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9867.2000000000007</v>
      </c>
      <c r="B319" s="60">
        <f>SUMPRODUCT(--(BB:BB="ПГП"),--(V:V="кор"),H:H,X:X)+SUMPRODUCT(--(BB:BB="ПГП"),--(V:V="кг"),X:X)</f>
        <v>3474.54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31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47,20"/>
        <filter val="10,00"/>
        <filter val="10,80"/>
        <filter val="100,00"/>
        <filter val="108,00"/>
        <filter val="11,00"/>
        <filter val="110,00"/>
        <filter val="112,00"/>
        <filter val="120,00"/>
        <filter val="13 341,74"/>
        <filter val="135,00"/>
        <filter val="14 325,58"/>
        <filter val="140,00"/>
        <filter val="15 125,58"/>
        <filter val="15,00"/>
        <filter val="150,00"/>
        <filter val="17,00"/>
        <filter val="170,00"/>
        <filter val="176,00"/>
        <filter val="190,00"/>
        <filter val="198,00"/>
        <filter val="2 753,00"/>
        <filter val="20,00"/>
        <filter val="200,00"/>
        <filter val="210,00"/>
        <filter val="225,00"/>
        <filter val="25,00"/>
        <filter val="30,00"/>
        <filter val="300,00"/>
        <filter val="32"/>
        <filter val="32,00"/>
        <filter val="33,00"/>
        <filter val="35,00"/>
        <filter val="350,00"/>
        <filter val="36,00"/>
        <filter val="4 752,00"/>
        <filter val="40,00"/>
        <filter val="486,00"/>
        <filter val="5,00"/>
        <filter val="50,00"/>
        <filter val="510,00"/>
        <filter val="550,00"/>
        <filter val="569,70"/>
        <filter val="59,40"/>
        <filter val="60,00"/>
        <filter val="600,00"/>
        <filter val="612,00"/>
        <filter val="675,00"/>
        <filter val="70,00"/>
        <filter val="72,00"/>
        <filter val="75,00"/>
        <filter val="784,00"/>
        <filter val="80,64"/>
        <filter val="85,00"/>
      </filters>
    </filterColumn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A13:L13"/>
    <mergeCell ref="D242:E242"/>
    <mergeCell ref="Q314:Q315"/>
    <mergeCell ref="D278:E278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120:E120"/>
    <mergeCell ref="O87:U87"/>
    <mergeCell ref="F17:F18"/>
    <mergeCell ref="Z17:Z18"/>
    <mergeCell ref="D75:E75"/>
    <mergeCell ref="D39:E39"/>
    <mergeCell ref="AA17:AA18"/>
    <mergeCell ref="O49:S49"/>
    <mergeCell ref="O33:U33"/>
    <mergeCell ref="AE17:AE18"/>
    <mergeCell ref="D55:E55"/>
    <mergeCell ref="O24:U24"/>
    <mergeCell ref="D171:E171"/>
    <mergeCell ref="O183:S183"/>
    <mergeCell ref="A198:Y198"/>
    <mergeCell ref="O301:S301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O206:S206"/>
    <mergeCell ref="O155:U155"/>
    <mergeCell ref="D296:E296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AC314:AC315"/>
    <mergeCell ref="O59:S59"/>
    <mergeCell ref="O295:S295"/>
    <mergeCell ref="O46:S46"/>
    <mergeCell ref="A281:Y281"/>
    <mergeCell ref="O282:S282"/>
    <mergeCell ref="A256:Y256"/>
    <mergeCell ref="O48:S48"/>
    <mergeCell ref="O153:S153"/>
    <mergeCell ref="A264:Y264"/>
    <mergeCell ref="A89:Y89"/>
    <mergeCell ref="O50:U50"/>
    <mergeCell ref="O273:U273"/>
    <mergeCell ref="O104:U104"/>
    <mergeCell ref="D275:E275"/>
    <mergeCell ref="A122:N123"/>
    <mergeCell ref="A258:Y258"/>
    <mergeCell ref="O259:S259"/>
    <mergeCell ref="O137:S137"/>
    <mergeCell ref="D277:E277"/>
    <mergeCell ref="A73:Y73"/>
    <mergeCell ref="S314:S315"/>
    <mergeCell ref="D163:E163"/>
    <mergeCell ref="D107:E107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V314:V315"/>
    <mergeCell ref="D282:E282"/>
    <mergeCell ref="X314:X315"/>
    <mergeCell ref="O267:U267"/>
    <mergeCell ref="O205:S205"/>
    <mergeCell ref="A265:Y265"/>
    <mergeCell ref="D248:E248"/>
    <mergeCell ref="D206:E206"/>
    <mergeCell ref="O158:S158"/>
    <mergeCell ref="D298:E298"/>
    <mergeCell ref="A130:Y130"/>
    <mergeCell ref="O195:U195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O122:U122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AG314:AG315"/>
    <mergeCell ref="A26:Y26"/>
    <mergeCell ref="AI314:AI315"/>
    <mergeCell ref="A189:N190"/>
    <mergeCell ref="D261:E261"/>
    <mergeCell ref="O243:U243"/>
    <mergeCell ref="O39:S39"/>
    <mergeCell ref="A304:N305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261:S261"/>
    <mergeCell ref="O55:S55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O67:U67"/>
    <mergeCell ref="O159:U159"/>
    <mergeCell ref="A77:N78"/>
    <mergeCell ref="O286:S286"/>
    <mergeCell ref="D214:E214"/>
    <mergeCell ref="D284:E284"/>
    <mergeCell ref="O236:S236"/>
    <mergeCell ref="O223:S223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  <mergeCell ref="O266:S266"/>
    <mergeCell ref="D36:E36"/>
    <mergeCell ref="O98:S98"/>
    <mergeCell ref="O225:S225"/>
    <mergeCell ref="O93:S93"/>
    <mergeCell ref="D91:E91"/>
    <mergeCell ref="O113:S113"/>
    <mergeCell ref="D93:E93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