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1ECAB7F1-EF4E-4FBD-ADF1-C4219471F008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заказа'!$B$18:$Y$311</definedName>
    <definedName name="CodeProxySet">Setting!$E$15:$E$16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Setting!$B$6:$B$8</definedName>
    <definedName name="DeliveryCodeAdressList">Setting!$C$6:$C$8</definedName>
    <definedName name="DeliveryConditions">'Бланк заказа'!$U$12</definedName>
    <definedName name="DeliveryConditionsList">Setting!$B$16:$B$26</definedName>
    <definedName name="DeliveryDate">'Бланк заказа'!$P$9</definedName>
    <definedName name="DeliveryMethodList">Setting!$B$3:$B$4</definedName>
    <definedName name="DeliveryNumAdressList">Setting!$D$6:$D$8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Setting!$C$15:$C$16</definedName>
    <definedName name="GrossWeightTotal">'Бланк заказа'!$W$307:$W$307</definedName>
    <definedName name="GrossWeightTotalR">'Бланк заказа'!$X$307:$X$307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Setting!$B$15:$B$16</definedName>
    <definedName name="PalletQtyTotal">'Бланк заказа'!$W$308:$W$308</definedName>
    <definedName name="PalletQtyTotalR">'Бланк заказа'!$X$308:$X$308</definedName>
    <definedName name="PassportProxy">'Бланк заказа'!$J$9:$L$9</definedName>
    <definedName name="PassportProxySet">Setting!$D$15:$D$16</definedName>
    <definedName name="ProductId1">'Бланк заказа'!$B$22:$B$22</definedName>
    <definedName name="ProductId10">'Бланк заказа'!$B$44:$B$44</definedName>
    <definedName name="ProductId100">'Бланк заказа'!$B$282:$B$282</definedName>
    <definedName name="ProductId101">'Бланк заказа'!$B$283:$B$283</definedName>
    <definedName name="ProductId102">'Бланк заказа'!$B$284:$B$284</definedName>
    <definedName name="ProductId103">'Бланк заказа'!$B$285:$B$285</definedName>
    <definedName name="ProductId104">'Бланк заказа'!$B$286:$B$286</definedName>
    <definedName name="ProductId105">'Бланк заказа'!$B$287:$B$287</definedName>
    <definedName name="ProductId106">'Бланк заказа'!$B$288:$B$288</definedName>
    <definedName name="ProductId107">'Бланк заказа'!$B$289:$B$289</definedName>
    <definedName name="ProductId108">'Бланк заказа'!$B$290:$B$290</definedName>
    <definedName name="ProductId109">'Бланк заказа'!$B$291:$B$291</definedName>
    <definedName name="ProductId11">'Бланк заказа'!$B$45:$B$45</definedName>
    <definedName name="ProductId110">'Бланк заказа'!$B$292:$B$292</definedName>
    <definedName name="ProductId111">'Бланк заказа'!$B$293:$B$293</definedName>
    <definedName name="ProductId112">'Бланк заказа'!$B$294:$B$294</definedName>
    <definedName name="ProductId113">'Бланк заказа'!$B$295:$B$295</definedName>
    <definedName name="ProductId114">'Бланк заказа'!$B$296:$B$296</definedName>
    <definedName name="ProductId115">'Бланк заказа'!$B$297:$B$297</definedName>
    <definedName name="ProductId116">'Бланк заказа'!$B$298:$B$298</definedName>
    <definedName name="ProductId117">'Бланк заказа'!$B$299:$B$299</definedName>
    <definedName name="ProductId118">'Бланк заказа'!$B$300:$B$300</definedName>
    <definedName name="ProductId119">'Бланк заказа'!$B$301:$B$301</definedName>
    <definedName name="ProductId12">'Бланк заказа'!$B$46:$B$46</definedName>
    <definedName name="ProductId120">'Бланк заказа'!$B$302:$B$302</definedName>
    <definedName name="ProductId121">'Бланк заказа'!$B$303:$B$303</definedName>
    <definedName name="ProductId13">'Бланк заказа'!$B$47:$B$47</definedName>
    <definedName name="ProductId14">'Бланк заказа'!$B$48:$B$48</definedName>
    <definedName name="ProductId15">'Бланк заказа'!$B$49:$B$49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заказа'!$B$64:$B$64</definedName>
    <definedName name="ProductId23">'Бланк заказа'!$B$65:$B$65</definedName>
    <definedName name="ProductId24">'Бланк заказа'!$B$70:$B$70</definedName>
    <definedName name="ProductId25">'Бланк заказа'!$B$75:$B$75</definedName>
    <definedName name="ProductId26">'Бланк заказа'!$B$76:$B$76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заказа'!$B$85:$B$85</definedName>
    <definedName name="ProductId32">'Бланк заказа'!$B$86:$B$86</definedName>
    <definedName name="ProductId33">'Бланк заказа'!$B$91:$B$91</definedName>
    <definedName name="ProductId34">'Бланк заказа'!$B$92:$B$92</definedName>
    <definedName name="ProductId35">'Бланк заказа'!$B$93:$B$93</definedName>
    <definedName name="ProductId36">'Бланк заказа'!$B$98:$B$98</definedName>
    <definedName name="ProductId37">'Бланк заказа'!$B$99:$B$99</definedName>
    <definedName name="ProductId38">'Бланк заказа'!$B$100:$B$100</definedName>
    <definedName name="ProductId39">'Бланк заказа'!$B$101:$B$101</definedName>
    <definedName name="ProductId4">'Бланк заказа'!$B$30:$B$30</definedName>
    <definedName name="ProductId40">'Бланк заказа'!$B$102:$B$102</definedName>
    <definedName name="ProductId41">'Бланк заказа'!$B$107:$B$107</definedName>
    <definedName name="ProductId42">'Бланк заказа'!$B$108:$B$108</definedName>
    <definedName name="ProductId43">'Бланк заказа'!$B$113:$B$113</definedName>
    <definedName name="ProductId44">'Бланк заказа'!$B$118:$B$118</definedName>
    <definedName name="ProductId45">'Бланк заказа'!$B$119:$B$119</definedName>
    <definedName name="ProductId46">'Бланк заказа'!$B$120:$B$120</definedName>
    <definedName name="ProductId47">'Бланк заказа'!$B$121:$B$121</definedName>
    <definedName name="ProductId48">'Бланк заказа'!$B$126:$B$126</definedName>
    <definedName name="ProductId49">'Бланк заказа'!$B$131:$B$131</definedName>
    <definedName name="ProductId5">'Бланк заказа'!$B$31:$B$31</definedName>
    <definedName name="ProductId50">'Бланк заказа'!$B$132:$B$132</definedName>
    <definedName name="ProductId51">'Бланк заказа'!$B$137:$B$137</definedName>
    <definedName name="ProductId52">'Бланк заказа'!$B$143:$B$143</definedName>
    <definedName name="ProductId53">'Бланк заказа'!$B$147:$B$147</definedName>
    <definedName name="ProductId54">'Бланк заказа'!$B$148:$B$148</definedName>
    <definedName name="ProductId55">'Бланк заказа'!$B$152:$B$152</definedName>
    <definedName name="ProductId56">'Бланк заказа'!$B$153:$B$153</definedName>
    <definedName name="ProductId57">'Бланк заказа'!$B$158:$B$158</definedName>
    <definedName name="ProductId58">'Бланк заказа'!$B$163:$B$163</definedName>
    <definedName name="ProductId59">'Бланк заказа'!$B$164:$B$164</definedName>
    <definedName name="ProductId6">'Бланк заказа'!$B$36:$B$36</definedName>
    <definedName name="ProductId60">'Бланк заказа'!$B$165:$B$165</definedName>
    <definedName name="ProductId61">'Бланк заказа'!$B$166:$B$166</definedName>
    <definedName name="ProductId62">'Бланк заказа'!$B$170:$B$170</definedName>
    <definedName name="ProductId63">'Бланк заказа'!$B$171:$B$171</definedName>
    <definedName name="ProductId64">'Бланк заказа'!$B$177:$B$177</definedName>
    <definedName name="ProductId65">'Бланк заказа'!$B$178:$B$178</definedName>
    <definedName name="ProductId66">'Бланк заказа'!$B$183:$B$183</definedName>
    <definedName name="ProductId67">'Бланк заказа'!$B$188:$B$188</definedName>
    <definedName name="ProductId68">'Бланк заказа'!$B$193:$B$193</definedName>
    <definedName name="ProductId69">'Бланк заказа'!$B$199:$B$199</definedName>
    <definedName name="ProductId7">'Бланк заказа'!$B$37:$B$37</definedName>
    <definedName name="ProductId70">'Бланк заказа'!$B$200:$B$200</definedName>
    <definedName name="ProductId71">'Бланк заказа'!$B$205:$B$205</definedName>
    <definedName name="ProductId72">'Бланк заказа'!$B$206:$B$206</definedName>
    <definedName name="ProductId73">'Бланк заказа'!$B$207:$B$207</definedName>
    <definedName name="ProductId74">'Бланк заказа'!$B$212:$B$212</definedName>
    <definedName name="ProductId75">'Бланк заказа'!$B$213:$B$213</definedName>
    <definedName name="ProductId76">'Бланк заказа'!$B$214:$B$214</definedName>
    <definedName name="ProductId77">'Бланк заказа'!$B$215:$B$215</definedName>
    <definedName name="ProductId78">'Бланк заказа'!$B$216:$B$216</definedName>
    <definedName name="ProductId79">'Бланк заказа'!$B$217:$B$217</definedName>
    <definedName name="ProductId8">'Бланк заказа'!$B$38:$B$38</definedName>
    <definedName name="ProductId80">'Бланк заказа'!$B$222:$B$222</definedName>
    <definedName name="ProductId81">'Бланк заказа'!$B$223:$B$223</definedName>
    <definedName name="ProductId82">'Бланк заказа'!$B$224:$B$224</definedName>
    <definedName name="ProductId83">'Бланк заказа'!$B$225:$B$225</definedName>
    <definedName name="ProductId84">'Бланк заказа'!$B$230:$B$230</definedName>
    <definedName name="ProductId85">'Бланк заказа'!$B$235:$B$235</definedName>
    <definedName name="ProductId86">'Бланк заказа'!$B$236:$B$236</definedName>
    <definedName name="ProductId87">'Бланк заказа'!$B$242:$B$242</definedName>
    <definedName name="ProductId88">'Бланк заказа'!$B$248:$B$248</definedName>
    <definedName name="ProductId89">'Бланк заказа'!$B$253:$B$253</definedName>
    <definedName name="ProductId9">'Бланк заказа'!$B$39:$B$39</definedName>
    <definedName name="ProductId90">'Бланк заказа'!$B$259:$B$259</definedName>
    <definedName name="ProductId91">'Бланк заказа'!$B$260:$B$260</definedName>
    <definedName name="ProductId92">'Бланк заказа'!$B$261:$B$261</definedName>
    <definedName name="ProductId93">'Бланк заказа'!$B$266:$B$266</definedName>
    <definedName name="ProductId94">'Бланк заказа'!$B$270:$B$270</definedName>
    <definedName name="ProductId95">'Бланк заказа'!$B$271:$B$271</definedName>
    <definedName name="ProductId96">'Бланк заказа'!$B$275:$B$275</definedName>
    <definedName name="ProductId97">'Бланк заказа'!$B$276:$B$276</definedName>
    <definedName name="ProductId98">'Бланк заказа'!$B$277:$B$277</definedName>
    <definedName name="ProductId99">'Бланк заказа'!$B$278:$B$278</definedName>
    <definedName name="Proxy">Setting!$B$15:$E$16</definedName>
    <definedName name="Ref_UnloadCodeAdressList0001">Setting!$C$10:$C$10</definedName>
    <definedName name="Ref_UnloadCodeAdressList0002">Setting!$C$12:$C$12</definedName>
    <definedName name="Ref_UnloadCodeAdressList0003">Setting!$C$14:$C$14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заказа'!$W$282:$W$282</definedName>
    <definedName name="SalesQty101">'Бланк заказа'!$W$283:$W$283</definedName>
    <definedName name="SalesQty102">'Бланк заказа'!$W$284:$W$284</definedName>
    <definedName name="SalesQty103">'Бланк заказа'!$W$285:$W$285</definedName>
    <definedName name="SalesQty104">'Бланк заказа'!$W$286:$W$286</definedName>
    <definedName name="SalesQty105">'Бланк заказа'!$W$287:$W$287</definedName>
    <definedName name="SalesQty106">'Бланк заказа'!$W$288:$W$288</definedName>
    <definedName name="SalesQty107">'Бланк заказа'!$W$289:$W$289</definedName>
    <definedName name="SalesQty108">'Бланк заказа'!$W$290:$W$290</definedName>
    <definedName name="SalesQty109">'Бланк заказа'!$W$291:$W$291</definedName>
    <definedName name="SalesQty11">'Бланк заказа'!$W$45:$W$45</definedName>
    <definedName name="SalesQty110">'Бланк заказа'!$W$292:$W$292</definedName>
    <definedName name="SalesQty111">'Бланк заказа'!$W$293:$W$293</definedName>
    <definedName name="SalesQty112">'Бланк заказа'!$W$294:$W$294</definedName>
    <definedName name="SalesQty113">'Бланк заказа'!$W$295:$W$295</definedName>
    <definedName name="SalesQty114">'Бланк заказа'!$W$296:$W$296</definedName>
    <definedName name="SalesQty115">'Бланк заказа'!$W$297:$W$297</definedName>
    <definedName name="SalesQty116">'Бланк заказа'!$W$298:$W$298</definedName>
    <definedName name="SalesQty117">'Бланк заказа'!$W$299:$W$299</definedName>
    <definedName name="SalesQty118">'Бланк заказа'!$W$300:$W$300</definedName>
    <definedName name="SalesQty119">'Бланк заказа'!$W$301:$W$301</definedName>
    <definedName name="SalesQty12">'Бланк заказа'!$W$46:$W$46</definedName>
    <definedName name="SalesQty120">'Бланк заказа'!$W$302:$W$302</definedName>
    <definedName name="SalesQty121">'Бланк заказа'!$W$303:$W$303</definedName>
    <definedName name="SalesQty13">'Бланк заказа'!$W$47:$W$47</definedName>
    <definedName name="SalesQty14">'Бланк заказа'!$W$48:$W$48</definedName>
    <definedName name="SalesQty15">'Бланк заказа'!$W$49:$W$49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заказа'!$W$57:$W$57</definedName>
    <definedName name="SalesQty2">'Бланк заказа'!$W$28:$W$28</definedName>
    <definedName name="SalesQty20">'Бланк заказа'!$W$58:$W$58</definedName>
    <definedName name="SalesQty21">'Бланк заказа'!$W$59:$W$59</definedName>
    <definedName name="SalesQty22">'Бланк заказа'!$W$64:$W$64</definedName>
    <definedName name="SalesQty23">'Бланк заказа'!$W$65:$W$65</definedName>
    <definedName name="SalesQty24">'Бланк заказа'!$W$70:$W$70</definedName>
    <definedName name="SalesQty25">'Бланк заказа'!$W$75:$W$75</definedName>
    <definedName name="SalesQty26">'Бланк заказа'!$W$76:$W$76</definedName>
    <definedName name="SalesQty27">'Бланк заказа'!$W$81:$W$81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заказа'!$W$84:$W$84</definedName>
    <definedName name="SalesQty31">'Бланк заказа'!$W$85:$W$85</definedName>
    <definedName name="SalesQty32">'Бланк заказа'!$W$86:$W$86</definedName>
    <definedName name="SalesQty33">'Бланк заказа'!$W$91:$W$91</definedName>
    <definedName name="SalesQty34">'Бланк заказа'!$W$92:$W$92</definedName>
    <definedName name="SalesQty35">'Бланк заказа'!$W$93:$W$93</definedName>
    <definedName name="SalesQty36">'Бланк заказа'!$W$98:$W$98</definedName>
    <definedName name="SalesQty37">'Бланк заказа'!$W$99:$W$99</definedName>
    <definedName name="SalesQty38">'Бланк заказа'!$W$100:$W$100</definedName>
    <definedName name="SalesQty39">'Бланк заказа'!$W$101:$W$101</definedName>
    <definedName name="SalesQty4">'Бланк заказа'!$W$30:$W$30</definedName>
    <definedName name="SalesQty40">'Бланк заказа'!$W$102:$W$102</definedName>
    <definedName name="SalesQty41">'Бланк заказа'!$W$107:$W$107</definedName>
    <definedName name="SalesQty42">'Бланк заказа'!$W$108:$W$108</definedName>
    <definedName name="SalesQty43">'Бланк заказа'!$W$113:$W$113</definedName>
    <definedName name="SalesQty44">'Бланк заказа'!$W$118:$W$118</definedName>
    <definedName name="SalesQty45">'Бланк заказа'!$W$119:$W$119</definedName>
    <definedName name="SalesQty46">'Бланк заказа'!$W$120:$W$120</definedName>
    <definedName name="SalesQty47">'Бланк заказа'!$W$121:$W$121</definedName>
    <definedName name="SalesQty48">'Бланк заказа'!$W$126:$W$126</definedName>
    <definedName name="SalesQty49">'Бланк заказа'!$W$131:$W$131</definedName>
    <definedName name="SalesQty5">'Бланк заказа'!$W$31:$W$31</definedName>
    <definedName name="SalesQty50">'Бланк заказа'!$W$132:$W$132</definedName>
    <definedName name="SalesQty51">'Бланк заказа'!$W$137:$W$137</definedName>
    <definedName name="SalesQty52">'Бланк заказа'!$W$143:$W$143</definedName>
    <definedName name="SalesQty53">'Бланк заказа'!$W$147:$W$147</definedName>
    <definedName name="SalesQty54">'Бланк заказа'!$W$148:$W$148</definedName>
    <definedName name="SalesQty55">'Бланк заказа'!$W$152:$W$152</definedName>
    <definedName name="SalesQty56">'Бланк заказа'!$W$153:$W$153</definedName>
    <definedName name="SalesQty57">'Бланк заказа'!$W$158:$W$158</definedName>
    <definedName name="SalesQty58">'Бланк заказа'!$W$163:$W$163</definedName>
    <definedName name="SalesQty59">'Бланк заказа'!$W$164:$W$164</definedName>
    <definedName name="SalesQty6">'Бланк заказа'!$W$36:$W$36</definedName>
    <definedName name="SalesQty60">'Бланк заказа'!$W$165:$W$165</definedName>
    <definedName name="SalesQty61">'Бланк заказа'!$W$166:$W$166</definedName>
    <definedName name="SalesQty62">'Бланк заказа'!$W$170:$W$170</definedName>
    <definedName name="SalesQty63">'Бланк заказа'!$W$171:$W$171</definedName>
    <definedName name="SalesQty64">'Бланк заказа'!$W$177:$W$177</definedName>
    <definedName name="SalesQty65">'Бланк заказа'!$W$178:$W$178</definedName>
    <definedName name="SalesQty66">'Бланк заказа'!$W$183:$W$183</definedName>
    <definedName name="SalesQty67">'Бланк заказа'!$W$188:$W$188</definedName>
    <definedName name="SalesQty68">'Бланк заказа'!$W$193:$W$193</definedName>
    <definedName name="SalesQty69">'Бланк заказа'!$W$199:$W$199</definedName>
    <definedName name="SalesQty7">'Бланк заказа'!$W$37:$W$37</definedName>
    <definedName name="SalesQty70">'Бланк заказа'!$W$200:$W$200</definedName>
    <definedName name="SalesQty71">'Бланк заказа'!$W$205:$W$205</definedName>
    <definedName name="SalesQty72">'Бланк заказа'!$W$206:$W$206</definedName>
    <definedName name="SalesQty73">'Бланк заказа'!$W$207:$W$207</definedName>
    <definedName name="SalesQty74">'Бланк заказа'!$W$212:$W$212</definedName>
    <definedName name="SalesQty75">'Бланк заказа'!$W$213:$W$213</definedName>
    <definedName name="SalesQty76">'Бланк заказа'!$W$214:$W$214</definedName>
    <definedName name="SalesQty77">'Бланк заказа'!$W$215:$W$215</definedName>
    <definedName name="SalesQty78">'Бланк заказа'!$W$216:$W$216</definedName>
    <definedName name="SalesQty79">'Бланк заказа'!$W$217:$W$217</definedName>
    <definedName name="SalesQty8">'Бланк заказа'!$W$38:$W$38</definedName>
    <definedName name="SalesQty80">'Бланк заказа'!$W$222:$W$222</definedName>
    <definedName name="SalesQty81">'Бланк заказа'!$W$223:$W$223</definedName>
    <definedName name="SalesQty82">'Бланк заказа'!$W$224:$W$224</definedName>
    <definedName name="SalesQty83">'Бланк заказа'!$W$225:$W$225</definedName>
    <definedName name="SalesQty84">'Бланк заказа'!$W$230:$W$230</definedName>
    <definedName name="SalesQty85">'Бланк заказа'!$W$235:$W$235</definedName>
    <definedName name="SalesQty86">'Бланк заказа'!$W$236:$W$236</definedName>
    <definedName name="SalesQty87">'Бланк заказа'!$W$242:$W$242</definedName>
    <definedName name="SalesQty88">'Бланк заказа'!$W$248:$W$248</definedName>
    <definedName name="SalesQty89">'Бланк заказа'!$W$253:$W$253</definedName>
    <definedName name="SalesQty9">'Бланк заказа'!$W$39:$W$39</definedName>
    <definedName name="SalesQty90">'Бланк заказа'!$W$259:$W$259</definedName>
    <definedName name="SalesQty91">'Бланк заказа'!$W$260:$W$260</definedName>
    <definedName name="SalesQty92">'Бланк заказа'!$W$261:$W$261</definedName>
    <definedName name="SalesQty93">'Бланк заказа'!$W$266:$W$266</definedName>
    <definedName name="SalesQty94">'Бланк заказа'!$W$270:$W$270</definedName>
    <definedName name="SalesQty95">'Бланк заказа'!$W$271:$W$271</definedName>
    <definedName name="SalesQty96">'Бланк заказа'!$W$275:$W$275</definedName>
    <definedName name="SalesQty97">'Бланк заказа'!$W$276:$W$276</definedName>
    <definedName name="SalesQty98">'Бланк заказа'!$W$277:$W$277</definedName>
    <definedName name="SalesQty99">'Бланк заказа'!$W$278:$W$278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заказа'!$X$282:$X$282</definedName>
    <definedName name="SalesRoundBox101">'Бланк заказа'!$X$283:$X$283</definedName>
    <definedName name="SalesRoundBox102">'Бланк заказа'!$X$284:$X$284</definedName>
    <definedName name="SalesRoundBox103">'Бланк заказа'!$X$285:$X$285</definedName>
    <definedName name="SalesRoundBox104">'Бланк заказа'!$X$286:$X$286</definedName>
    <definedName name="SalesRoundBox105">'Бланк заказа'!$X$287:$X$287</definedName>
    <definedName name="SalesRoundBox106">'Бланк заказа'!$X$288:$X$288</definedName>
    <definedName name="SalesRoundBox107">'Бланк заказа'!$X$289:$X$289</definedName>
    <definedName name="SalesRoundBox108">'Бланк заказа'!$X$290:$X$290</definedName>
    <definedName name="SalesRoundBox109">'Бланк заказа'!$X$291:$X$291</definedName>
    <definedName name="SalesRoundBox11">'Бланк заказа'!$X$45:$X$45</definedName>
    <definedName name="SalesRoundBox110">'Бланк заказа'!$X$292:$X$292</definedName>
    <definedName name="SalesRoundBox111">'Бланк заказа'!$X$293:$X$293</definedName>
    <definedName name="SalesRoundBox112">'Бланк заказа'!$X$294:$X$294</definedName>
    <definedName name="SalesRoundBox113">'Бланк заказа'!$X$295:$X$295</definedName>
    <definedName name="SalesRoundBox114">'Бланк заказа'!$X$296:$X$296</definedName>
    <definedName name="SalesRoundBox115">'Бланк заказа'!$X$297:$X$297</definedName>
    <definedName name="SalesRoundBox116">'Бланк заказа'!$X$298:$X$298</definedName>
    <definedName name="SalesRoundBox117">'Бланк заказа'!$X$299:$X$299</definedName>
    <definedName name="SalesRoundBox118">'Бланк заказа'!$X$300:$X$300</definedName>
    <definedName name="SalesRoundBox119">'Бланк заказа'!$X$301:$X$301</definedName>
    <definedName name="SalesRoundBox12">'Бланк заказа'!$X$46:$X$46</definedName>
    <definedName name="SalesRoundBox120">'Бланк заказа'!$X$302:$X$302</definedName>
    <definedName name="SalesRoundBox121">'Бланк заказа'!$X$303:$X$303</definedName>
    <definedName name="SalesRoundBox13">'Бланк заказа'!$X$47:$X$47</definedName>
    <definedName name="SalesRoundBox14">'Бланк заказа'!$X$48:$X$48</definedName>
    <definedName name="SalesRoundBox15">'Бланк заказа'!$X$49:$X$49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заказа'!$X$57:$X$57</definedName>
    <definedName name="SalesRoundBox2">'Бланк заказа'!$X$28:$X$28</definedName>
    <definedName name="SalesRoundBox20">'Бланк заказа'!$X$58:$X$58</definedName>
    <definedName name="SalesRoundBox21">'Бланк заказа'!$X$59:$X$59</definedName>
    <definedName name="SalesRoundBox22">'Бланк заказа'!$X$64:$X$64</definedName>
    <definedName name="SalesRoundBox23">'Бланк заказа'!$X$65:$X$65</definedName>
    <definedName name="SalesRoundBox24">'Бланк заказа'!$X$70:$X$70</definedName>
    <definedName name="SalesRoundBox25">'Бланк заказа'!$X$75:$X$75</definedName>
    <definedName name="SalesRoundBox26">'Бланк заказа'!$X$76:$X$76</definedName>
    <definedName name="SalesRoundBox27">'Бланк заказа'!$X$81:$X$81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заказа'!$X$84:$X$84</definedName>
    <definedName name="SalesRoundBox31">'Бланк заказа'!$X$85:$X$85</definedName>
    <definedName name="SalesRoundBox32">'Бланк заказа'!$X$86:$X$86</definedName>
    <definedName name="SalesRoundBox33">'Бланк заказа'!$X$91:$X$91</definedName>
    <definedName name="SalesRoundBox34">'Бланк заказа'!$X$92:$X$92</definedName>
    <definedName name="SalesRoundBox35">'Бланк заказа'!$X$93:$X$93</definedName>
    <definedName name="SalesRoundBox36">'Бланк заказа'!$X$98:$X$98</definedName>
    <definedName name="SalesRoundBox37">'Бланк заказа'!$X$99:$X$99</definedName>
    <definedName name="SalesRoundBox38">'Бланк заказа'!$X$100:$X$100</definedName>
    <definedName name="SalesRoundBox39">'Бланк заказа'!$X$101:$X$101</definedName>
    <definedName name="SalesRoundBox4">'Бланк заказа'!$X$30:$X$30</definedName>
    <definedName name="SalesRoundBox40">'Бланк заказа'!$X$102:$X$102</definedName>
    <definedName name="SalesRoundBox41">'Бланк заказа'!$X$107:$X$107</definedName>
    <definedName name="SalesRoundBox42">'Бланк заказа'!$X$108:$X$108</definedName>
    <definedName name="SalesRoundBox43">'Бланк заказа'!$X$113:$X$113</definedName>
    <definedName name="SalesRoundBox44">'Бланк заказа'!$X$118:$X$118</definedName>
    <definedName name="SalesRoundBox45">'Бланк заказа'!$X$119:$X$119</definedName>
    <definedName name="SalesRoundBox46">'Бланк заказа'!$X$120:$X$120</definedName>
    <definedName name="SalesRoundBox47">'Бланк заказа'!$X$121:$X$121</definedName>
    <definedName name="SalesRoundBox48">'Бланк заказа'!$X$126:$X$126</definedName>
    <definedName name="SalesRoundBox49">'Бланк заказа'!$X$131:$X$131</definedName>
    <definedName name="SalesRoundBox5">'Бланк заказа'!$X$31:$X$31</definedName>
    <definedName name="SalesRoundBox50">'Бланк заказа'!$X$132:$X$132</definedName>
    <definedName name="SalesRoundBox51">'Бланк заказа'!$X$137:$X$137</definedName>
    <definedName name="SalesRoundBox52">'Бланк заказа'!$X$143:$X$143</definedName>
    <definedName name="SalesRoundBox53">'Бланк заказа'!$X$147:$X$147</definedName>
    <definedName name="SalesRoundBox54">'Бланк заказа'!$X$148:$X$148</definedName>
    <definedName name="SalesRoundBox55">'Бланк заказа'!$X$152:$X$152</definedName>
    <definedName name="SalesRoundBox56">'Бланк заказа'!$X$153:$X$153</definedName>
    <definedName name="SalesRoundBox57">'Бланк заказа'!$X$158:$X$158</definedName>
    <definedName name="SalesRoundBox58">'Бланк заказа'!$X$163:$X$163</definedName>
    <definedName name="SalesRoundBox59">'Бланк заказа'!$X$164:$X$164</definedName>
    <definedName name="SalesRoundBox6">'Бланк заказа'!$X$36:$X$36</definedName>
    <definedName name="SalesRoundBox60">'Бланк заказа'!$X$165:$X$165</definedName>
    <definedName name="SalesRoundBox61">'Бланк заказа'!$X$166:$X$166</definedName>
    <definedName name="SalesRoundBox62">'Бланк заказа'!$X$170:$X$170</definedName>
    <definedName name="SalesRoundBox63">'Бланк заказа'!$X$171:$X$171</definedName>
    <definedName name="SalesRoundBox64">'Бланк заказа'!$X$177:$X$177</definedName>
    <definedName name="SalesRoundBox65">'Бланк заказа'!$X$178:$X$178</definedName>
    <definedName name="SalesRoundBox66">'Бланк заказа'!$X$183:$X$183</definedName>
    <definedName name="SalesRoundBox67">'Бланк заказа'!$X$188:$X$188</definedName>
    <definedName name="SalesRoundBox68">'Бланк заказа'!$X$193:$X$193</definedName>
    <definedName name="SalesRoundBox69">'Бланк заказа'!$X$199:$X$199</definedName>
    <definedName name="SalesRoundBox7">'Бланк заказа'!$X$37:$X$37</definedName>
    <definedName name="SalesRoundBox70">'Бланк заказа'!$X$200:$X$200</definedName>
    <definedName name="SalesRoundBox71">'Бланк заказа'!$X$205:$X$205</definedName>
    <definedName name="SalesRoundBox72">'Бланк заказа'!$X$206:$X$206</definedName>
    <definedName name="SalesRoundBox73">'Бланк заказа'!$X$207:$X$207</definedName>
    <definedName name="SalesRoundBox74">'Бланк заказа'!$X$212:$X$212</definedName>
    <definedName name="SalesRoundBox75">'Бланк заказа'!$X$213:$X$213</definedName>
    <definedName name="SalesRoundBox76">'Бланк заказа'!$X$214:$X$214</definedName>
    <definedName name="SalesRoundBox77">'Бланк заказа'!$X$215:$X$215</definedName>
    <definedName name="SalesRoundBox78">'Бланк заказа'!$X$216:$X$216</definedName>
    <definedName name="SalesRoundBox79">'Бланк заказа'!$X$217:$X$217</definedName>
    <definedName name="SalesRoundBox8">'Бланк заказа'!$X$38:$X$38</definedName>
    <definedName name="SalesRoundBox80">'Бланк заказа'!$X$222:$X$222</definedName>
    <definedName name="SalesRoundBox81">'Бланк заказа'!$X$223:$X$223</definedName>
    <definedName name="SalesRoundBox82">'Бланк заказа'!$X$224:$X$224</definedName>
    <definedName name="SalesRoundBox83">'Бланк заказа'!$X$225:$X$225</definedName>
    <definedName name="SalesRoundBox84">'Бланк заказа'!$X$230:$X$230</definedName>
    <definedName name="SalesRoundBox85">'Бланк заказа'!$X$235:$X$235</definedName>
    <definedName name="SalesRoundBox86">'Бланк заказа'!$X$236:$X$236</definedName>
    <definedName name="SalesRoundBox87">'Бланк заказа'!$X$242:$X$242</definedName>
    <definedName name="SalesRoundBox88">'Бланк заказа'!$X$248:$X$248</definedName>
    <definedName name="SalesRoundBox89">'Бланк заказа'!$X$253:$X$253</definedName>
    <definedName name="SalesRoundBox9">'Бланк заказа'!$X$39:$X$39</definedName>
    <definedName name="SalesRoundBox90">'Бланк заказа'!$X$259:$X$259</definedName>
    <definedName name="SalesRoundBox91">'Бланк заказа'!$X$260:$X$260</definedName>
    <definedName name="SalesRoundBox92">'Бланк заказа'!$X$261:$X$261</definedName>
    <definedName name="SalesRoundBox93">'Бланк заказа'!$X$266:$X$266</definedName>
    <definedName name="SalesRoundBox94">'Бланк заказа'!$X$270:$X$270</definedName>
    <definedName name="SalesRoundBox95">'Бланк заказа'!$X$271:$X$271</definedName>
    <definedName name="SalesRoundBox96">'Бланк заказа'!$X$275:$X$275</definedName>
    <definedName name="SalesRoundBox97">'Бланк заказа'!$X$276:$X$276</definedName>
    <definedName name="SalesRoundBox98">'Бланк заказа'!$X$277:$X$277</definedName>
    <definedName name="SalesRoundBox99">'Бланк заказа'!$X$278:$X$278</definedName>
    <definedName name="Table">Setting!$B$6:$D$8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заказа'!$V$282:$V$282</definedName>
    <definedName name="UnitOfMeasure101">'Бланк заказа'!$V$283:$V$283</definedName>
    <definedName name="UnitOfMeasure102">'Бланк заказа'!$V$284:$V$284</definedName>
    <definedName name="UnitOfMeasure103">'Бланк заказа'!$V$285:$V$285</definedName>
    <definedName name="UnitOfMeasure104">'Бланк заказа'!$V$286:$V$286</definedName>
    <definedName name="UnitOfMeasure105">'Бланк заказа'!$V$287:$V$287</definedName>
    <definedName name="UnitOfMeasure106">'Бланк заказа'!$V$288:$V$288</definedName>
    <definedName name="UnitOfMeasure107">'Бланк заказа'!$V$289:$V$289</definedName>
    <definedName name="UnitOfMeasure108">'Бланк заказа'!$V$290:$V$290</definedName>
    <definedName name="UnitOfMeasure109">'Бланк заказа'!$V$291:$V$291</definedName>
    <definedName name="UnitOfMeasure11">'Бланк заказа'!$V$45:$V$45</definedName>
    <definedName name="UnitOfMeasure110">'Бланк заказа'!$V$292:$V$292</definedName>
    <definedName name="UnitOfMeasure111">'Бланк заказа'!$V$293:$V$293</definedName>
    <definedName name="UnitOfMeasure112">'Бланк заказа'!$V$294:$V$294</definedName>
    <definedName name="UnitOfMeasure113">'Бланк заказа'!$V$295:$V$295</definedName>
    <definedName name="UnitOfMeasure114">'Бланк заказа'!$V$296:$V$296</definedName>
    <definedName name="UnitOfMeasure115">'Бланк заказа'!$V$297:$V$297</definedName>
    <definedName name="UnitOfMeasure116">'Бланк заказа'!$V$298:$V$298</definedName>
    <definedName name="UnitOfMeasure117">'Бланк заказа'!$V$299:$V$299</definedName>
    <definedName name="UnitOfMeasure118">'Бланк заказа'!$V$300:$V$300</definedName>
    <definedName name="UnitOfMeasure119">'Бланк заказа'!$V$301:$V$301</definedName>
    <definedName name="UnitOfMeasure12">'Бланк заказа'!$V$46:$V$46</definedName>
    <definedName name="UnitOfMeasure120">'Бланк заказа'!$V$302:$V$302</definedName>
    <definedName name="UnitOfMeasure121">'Бланк заказа'!$V$303:$V$303</definedName>
    <definedName name="UnitOfMeasure13">'Бланк заказа'!$V$47:$V$47</definedName>
    <definedName name="UnitOfMeasure14">'Бланк заказа'!$V$48:$V$48</definedName>
    <definedName name="UnitOfMeasure15">'Бланк заказа'!$V$49:$V$49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заказа'!$V$57:$V$57</definedName>
    <definedName name="UnitOfMeasure2">'Бланк заказа'!$V$28:$V$28</definedName>
    <definedName name="UnitOfMeasure20">'Бланк заказа'!$V$58:$V$58</definedName>
    <definedName name="UnitOfMeasure21">'Бланк заказа'!$V$59:$V$59</definedName>
    <definedName name="UnitOfMeasure22">'Бланк заказа'!$V$64:$V$64</definedName>
    <definedName name="UnitOfMeasure23">'Бланк заказа'!$V$65:$V$65</definedName>
    <definedName name="UnitOfMeasure24">'Бланк заказа'!$V$70:$V$70</definedName>
    <definedName name="UnitOfMeasure25">'Бланк заказа'!$V$75:$V$75</definedName>
    <definedName name="UnitOfMeasure26">'Бланк заказа'!$V$76:$V$76</definedName>
    <definedName name="UnitOfMeasure27">'Бланк заказа'!$V$81:$V$81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заказа'!$V$84:$V$84</definedName>
    <definedName name="UnitOfMeasure31">'Бланк заказа'!$V$85:$V$85</definedName>
    <definedName name="UnitOfMeasure32">'Бланк заказа'!$V$86:$V$86</definedName>
    <definedName name="UnitOfMeasure33">'Бланк заказа'!$V$91:$V$91</definedName>
    <definedName name="UnitOfMeasure34">'Бланк заказа'!$V$92:$V$92</definedName>
    <definedName name="UnitOfMeasure35">'Бланк заказа'!$V$93:$V$93</definedName>
    <definedName name="UnitOfMeasure36">'Бланк заказа'!$V$98:$V$98</definedName>
    <definedName name="UnitOfMeasure37">'Бланк заказа'!$V$99:$V$99</definedName>
    <definedName name="UnitOfMeasure38">'Бланк заказа'!$V$100:$V$100</definedName>
    <definedName name="UnitOfMeasure39">'Бланк заказа'!$V$101:$V$101</definedName>
    <definedName name="UnitOfMeasure4">'Бланк заказа'!$V$30:$V$30</definedName>
    <definedName name="UnitOfMeasure40">'Бланк заказа'!$V$102:$V$102</definedName>
    <definedName name="UnitOfMeasure41">'Бланк заказа'!$V$107:$V$107</definedName>
    <definedName name="UnitOfMeasure42">'Бланк заказа'!$V$108:$V$108</definedName>
    <definedName name="UnitOfMeasure43">'Бланк заказа'!$V$113:$V$113</definedName>
    <definedName name="UnitOfMeasure44">'Бланк заказа'!$V$118:$V$118</definedName>
    <definedName name="UnitOfMeasure45">'Бланк заказа'!$V$119:$V$119</definedName>
    <definedName name="UnitOfMeasure46">'Бланк заказа'!$V$120:$V$120</definedName>
    <definedName name="UnitOfMeasure47">'Бланк заказа'!$V$121:$V$121</definedName>
    <definedName name="UnitOfMeasure48">'Бланк заказа'!$V$126:$V$126</definedName>
    <definedName name="UnitOfMeasure49">'Бланк заказа'!$V$131:$V$131</definedName>
    <definedName name="UnitOfMeasure5">'Бланк заказа'!$V$31:$V$31</definedName>
    <definedName name="UnitOfMeasure50">'Бланк заказа'!$V$132:$V$132</definedName>
    <definedName name="UnitOfMeasure51">'Бланк заказа'!$V$137:$V$137</definedName>
    <definedName name="UnitOfMeasure52">'Бланк заказа'!$V$143:$V$143</definedName>
    <definedName name="UnitOfMeasure53">'Бланк заказа'!$V$147:$V$147</definedName>
    <definedName name="UnitOfMeasure54">'Бланк заказа'!$V$148:$V$148</definedName>
    <definedName name="UnitOfMeasure55">'Бланк заказа'!$V$152:$V$152</definedName>
    <definedName name="UnitOfMeasure56">'Бланк заказа'!$V$153:$V$153</definedName>
    <definedName name="UnitOfMeasure57">'Бланк заказа'!$V$158:$V$158</definedName>
    <definedName name="UnitOfMeasure58">'Бланк заказа'!$V$163:$V$163</definedName>
    <definedName name="UnitOfMeasure59">'Бланк заказа'!$V$164:$V$164</definedName>
    <definedName name="UnitOfMeasure6">'Бланк заказа'!$V$36:$V$36</definedName>
    <definedName name="UnitOfMeasure60">'Бланк заказа'!$V$165:$V$165</definedName>
    <definedName name="UnitOfMeasure61">'Бланк заказа'!$V$166:$V$166</definedName>
    <definedName name="UnitOfMeasure62">'Бланк заказа'!$V$170:$V$170</definedName>
    <definedName name="UnitOfMeasure63">'Бланк заказа'!$V$171:$V$171</definedName>
    <definedName name="UnitOfMeasure64">'Бланк заказа'!$V$177:$V$177</definedName>
    <definedName name="UnitOfMeasure65">'Бланк заказа'!$V$178:$V$178</definedName>
    <definedName name="UnitOfMeasure66">'Бланк заказа'!$V$183:$V$183</definedName>
    <definedName name="UnitOfMeasure67">'Бланк заказа'!$V$188:$V$188</definedName>
    <definedName name="UnitOfMeasure68">'Бланк заказа'!$V$193:$V$193</definedName>
    <definedName name="UnitOfMeasure69">'Бланк заказа'!$V$199:$V$199</definedName>
    <definedName name="UnitOfMeasure7">'Бланк заказа'!$V$37:$V$37</definedName>
    <definedName name="UnitOfMeasure70">'Бланк заказа'!$V$200:$V$200</definedName>
    <definedName name="UnitOfMeasure71">'Бланк заказа'!$V$205:$V$205</definedName>
    <definedName name="UnitOfMeasure72">'Бланк заказа'!$V$206:$V$206</definedName>
    <definedName name="UnitOfMeasure73">'Бланк заказа'!$V$207:$V$207</definedName>
    <definedName name="UnitOfMeasure74">'Бланк заказа'!$V$212:$V$212</definedName>
    <definedName name="UnitOfMeasure75">'Бланк заказа'!$V$213:$V$213</definedName>
    <definedName name="UnitOfMeasure76">'Бланк заказа'!$V$214:$V$214</definedName>
    <definedName name="UnitOfMeasure77">'Бланк заказа'!$V$215:$V$215</definedName>
    <definedName name="UnitOfMeasure78">'Бланк заказа'!$V$216:$V$216</definedName>
    <definedName name="UnitOfMeasure79">'Бланк заказа'!$V$217:$V$217</definedName>
    <definedName name="UnitOfMeasure8">'Бланк заказа'!$V$38:$V$38</definedName>
    <definedName name="UnitOfMeasure80">'Бланк заказа'!$V$222:$V$222</definedName>
    <definedName name="UnitOfMeasure81">'Бланк заказа'!$V$223:$V$223</definedName>
    <definedName name="UnitOfMeasure82">'Бланк заказа'!$V$224:$V$224</definedName>
    <definedName name="UnitOfMeasure83">'Бланк заказа'!$V$225:$V$225</definedName>
    <definedName name="UnitOfMeasure84">'Бланк заказа'!$V$230:$V$230</definedName>
    <definedName name="UnitOfMeasure85">'Бланк заказа'!$V$235:$V$235</definedName>
    <definedName name="UnitOfMeasure86">'Бланк заказа'!$V$236:$V$236</definedName>
    <definedName name="UnitOfMeasure87">'Бланк заказа'!$V$242:$V$242</definedName>
    <definedName name="UnitOfMeasure88">'Бланк заказа'!$V$248:$V$248</definedName>
    <definedName name="UnitOfMeasure89">'Бланк заказа'!$V$253:$V$253</definedName>
    <definedName name="UnitOfMeasure9">'Бланк заказа'!$V$39:$V$39</definedName>
    <definedName name="UnitOfMeasure90">'Бланк заказа'!$V$259:$V$259</definedName>
    <definedName name="UnitOfMeasure91">'Бланк заказа'!$V$260:$V$260</definedName>
    <definedName name="UnitOfMeasure92">'Бланк заказа'!$V$261:$V$261</definedName>
    <definedName name="UnitOfMeasure93">'Бланк заказа'!$V$266:$V$266</definedName>
    <definedName name="UnitOfMeasure94">'Бланк заказа'!$V$270:$V$270</definedName>
    <definedName name="UnitOfMeasure95">'Бланк заказа'!$V$271:$V$271</definedName>
    <definedName name="UnitOfMeasure96">'Бланк заказа'!$V$275:$V$275</definedName>
    <definedName name="UnitOfMeasure97">'Бланк заказа'!$V$276:$V$276</definedName>
    <definedName name="UnitOfMeasure98">'Бланк заказа'!$V$277:$V$277</definedName>
    <definedName name="UnitOfMeasure99">'Бланк заказа'!$V$278:$V$278</definedName>
    <definedName name="UnloadAddress">'Бланк заказа'!$D$8</definedName>
    <definedName name="UnloadAdressList0001">Setting!$B$10:$B$10</definedName>
    <definedName name="UnloadAdressList0002">Setting!$B$12:$B$12</definedName>
    <definedName name="UnloadAdressList0003">Setting!$B$14:$B$14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16" i="1" l="1"/>
  <c r="AJ316" i="1"/>
  <c r="AI316" i="1"/>
  <c r="AH316" i="1"/>
  <c r="AG316" i="1"/>
  <c r="AF316" i="1"/>
  <c r="AE316" i="1"/>
  <c r="AD316" i="1"/>
  <c r="AC316" i="1"/>
  <c r="AB316" i="1"/>
  <c r="AA316" i="1"/>
  <c r="Z316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L316" i="1"/>
  <c r="K316" i="1"/>
  <c r="J316" i="1"/>
  <c r="I316" i="1"/>
  <c r="H316" i="1"/>
  <c r="G316" i="1"/>
  <c r="F316" i="1"/>
  <c r="E316" i="1"/>
  <c r="D316" i="1"/>
  <c r="C316" i="1"/>
  <c r="B316" i="1"/>
  <c r="W305" i="1"/>
  <c r="W304" i="1"/>
  <c r="BO303" i="1"/>
  <c r="BN303" i="1"/>
  <c r="BM303" i="1"/>
  <c r="BL303" i="1"/>
  <c r="Y303" i="1"/>
  <c r="X303" i="1"/>
  <c r="BO302" i="1"/>
  <c r="BN302" i="1"/>
  <c r="BM302" i="1"/>
  <c r="BL302" i="1"/>
  <c r="Y302" i="1"/>
  <c r="X302" i="1"/>
  <c r="O302" i="1"/>
  <c r="BN301" i="1"/>
  <c r="BL301" i="1"/>
  <c r="Y301" i="1"/>
  <c r="X301" i="1"/>
  <c r="BN300" i="1"/>
  <c r="BL300" i="1"/>
  <c r="Y300" i="1"/>
  <c r="X300" i="1"/>
  <c r="O300" i="1"/>
  <c r="BO299" i="1"/>
  <c r="BN299" i="1"/>
  <c r="BM299" i="1"/>
  <c r="BL299" i="1"/>
  <c r="Y299" i="1"/>
  <c r="X299" i="1"/>
  <c r="BO298" i="1"/>
  <c r="BN298" i="1"/>
  <c r="BM298" i="1"/>
  <c r="BL298" i="1"/>
  <c r="Y298" i="1"/>
  <c r="X298" i="1"/>
  <c r="BO297" i="1"/>
  <c r="BN297" i="1"/>
  <c r="BM297" i="1"/>
  <c r="BL297" i="1"/>
  <c r="Y297" i="1"/>
  <c r="X297" i="1"/>
  <c r="BO296" i="1"/>
  <c r="BN296" i="1"/>
  <c r="BM296" i="1"/>
  <c r="BL296" i="1"/>
  <c r="Y296" i="1"/>
  <c r="X296" i="1"/>
  <c r="BO295" i="1"/>
  <c r="BN295" i="1"/>
  <c r="BM295" i="1"/>
  <c r="BL295" i="1"/>
  <c r="Y295" i="1"/>
  <c r="X295" i="1"/>
  <c r="BO294" i="1"/>
  <c r="BN294" i="1"/>
  <c r="BM294" i="1"/>
  <c r="BL294" i="1"/>
  <c r="Y294" i="1"/>
  <c r="X294" i="1"/>
  <c r="BO293" i="1"/>
  <c r="BN293" i="1"/>
  <c r="BM293" i="1"/>
  <c r="BL293" i="1"/>
  <c r="Y293" i="1"/>
  <c r="X293" i="1"/>
  <c r="BO292" i="1"/>
  <c r="BN292" i="1"/>
  <c r="BM292" i="1"/>
  <c r="BL292" i="1"/>
  <c r="Y292" i="1"/>
  <c r="X292" i="1"/>
  <c r="BO291" i="1"/>
  <c r="BN291" i="1"/>
  <c r="BM291" i="1"/>
  <c r="BL291" i="1"/>
  <c r="Y291" i="1"/>
  <c r="X291" i="1"/>
  <c r="BO290" i="1"/>
  <c r="BN290" i="1"/>
  <c r="BM290" i="1"/>
  <c r="BL290" i="1"/>
  <c r="Y290" i="1"/>
  <c r="X290" i="1"/>
  <c r="BO289" i="1"/>
  <c r="BN289" i="1"/>
  <c r="BM289" i="1"/>
  <c r="BL289" i="1"/>
  <c r="Y289" i="1"/>
  <c r="X289" i="1"/>
  <c r="BO288" i="1"/>
  <c r="BN288" i="1"/>
  <c r="BM288" i="1"/>
  <c r="BL288" i="1"/>
  <c r="Y288" i="1"/>
  <c r="X288" i="1"/>
  <c r="BO287" i="1"/>
  <c r="BN287" i="1"/>
  <c r="BM287" i="1"/>
  <c r="BL287" i="1"/>
  <c r="Y287" i="1"/>
  <c r="X287" i="1"/>
  <c r="BO286" i="1"/>
  <c r="BN286" i="1"/>
  <c r="BM286" i="1"/>
  <c r="BL286" i="1"/>
  <c r="Y286" i="1"/>
  <c r="X286" i="1"/>
  <c r="BO285" i="1"/>
  <c r="BN285" i="1"/>
  <c r="BM285" i="1"/>
  <c r="BL285" i="1"/>
  <c r="Y285" i="1"/>
  <c r="X285" i="1"/>
  <c r="O285" i="1"/>
  <c r="BN284" i="1"/>
  <c r="BL284" i="1"/>
  <c r="Y284" i="1"/>
  <c r="X284" i="1"/>
  <c r="BN283" i="1"/>
  <c r="BL283" i="1"/>
  <c r="Y283" i="1"/>
  <c r="X283" i="1"/>
  <c r="BN282" i="1"/>
  <c r="BL282" i="1"/>
  <c r="Y282" i="1"/>
  <c r="X282" i="1"/>
  <c r="W280" i="1"/>
  <c r="W279" i="1"/>
  <c r="BN278" i="1"/>
  <c r="BL278" i="1"/>
  <c r="Y278" i="1"/>
  <c r="X278" i="1"/>
  <c r="BO278" i="1" s="1"/>
  <c r="O278" i="1"/>
  <c r="BN277" i="1"/>
  <c r="BL277" i="1"/>
  <c r="Y277" i="1"/>
  <c r="X277" i="1"/>
  <c r="BN276" i="1"/>
  <c r="BL276" i="1"/>
  <c r="Y276" i="1"/>
  <c r="X276" i="1"/>
  <c r="O276" i="1"/>
  <c r="BN275" i="1"/>
  <c r="BL275" i="1"/>
  <c r="Y275" i="1"/>
  <c r="X275" i="1"/>
  <c r="X280" i="1" s="1"/>
  <c r="W273" i="1"/>
  <c r="W272" i="1"/>
  <c r="BN271" i="1"/>
  <c r="BL271" i="1"/>
  <c r="Y271" i="1"/>
  <c r="X271" i="1"/>
  <c r="BN270" i="1"/>
  <c r="BL270" i="1"/>
  <c r="Y270" i="1"/>
  <c r="Y272" i="1" s="1"/>
  <c r="X270" i="1"/>
  <c r="W268" i="1"/>
  <c r="W267" i="1"/>
  <c r="BN266" i="1"/>
  <c r="BL266" i="1"/>
  <c r="Y266" i="1"/>
  <c r="Y267" i="1" s="1"/>
  <c r="X266" i="1"/>
  <c r="X268" i="1" s="1"/>
  <c r="W263" i="1"/>
  <c r="W262" i="1"/>
  <c r="BN261" i="1"/>
  <c r="BL261" i="1"/>
  <c r="Y261" i="1"/>
  <c r="X261" i="1"/>
  <c r="BN260" i="1"/>
  <c r="BL260" i="1"/>
  <c r="Y260" i="1"/>
  <c r="X260" i="1"/>
  <c r="BN259" i="1"/>
  <c r="BL259" i="1"/>
  <c r="Y259" i="1"/>
  <c r="Y262" i="1" s="1"/>
  <c r="X259" i="1"/>
  <c r="X263" i="1" s="1"/>
  <c r="W255" i="1"/>
  <c r="X254" i="1"/>
  <c r="W254" i="1"/>
  <c r="BO253" i="1"/>
  <c r="BN253" i="1"/>
  <c r="BM253" i="1"/>
  <c r="BL253" i="1"/>
  <c r="Y253" i="1"/>
  <c r="Y254" i="1" s="1"/>
  <c r="X253" i="1"/>
  <c r="X255" i="1" s="1"/>
  <c r="O253" i="1"/>
  <c r="W250" i="1"/>
  <c r="X249" i="1"/>
  <c r="W249" i="1"/>
  <c r="BO248" i="1"/>
  <c r="BN248" i="1"/>
  <c r="BM248" i="1"/>
  <c r="BL248" i="1"/>
  <c r="Y248" i="1"/>
  <c r="Y249" i="1" s="1"/>
  <c r="X248" i="1"/>
  <c r="X250" i="1" s="1"/>
  <c r="O248" i="1"/>
  <c r="W244" i="1"/>
  <c r="X243" i="1"/>
  <c r="W243" i="1"/>
  <c r="BO242" i="1"/>
  <c r="BN242" i="1"/>
  <c r="BM242" i="1"/>
  <c r="BL242" i="1"/>
  <c r="Y242" i="1"/>
  <c r="Y243" i="1" s="1"/>
  <c r="X242" i="1"/>
  <c r="X244" i="1" s="1"/>
  <c r="O242" i="1"/>
  <c r="W238" i="1"/>
  <c r="W237" i="1"/>
  <c r="BN236" i="1"/>
  <c r="BL236" i="1"/>
  <c r="Y236" i="1"/>
  <c r="X236" i="1"/>
  <c r="BO236" i="1" s="1"/>
  <c r="O236" i="1"/>
  <c r="BN235" i="1"/>
  <c r="BL235" i="1"/>
  <c r="Y235" i="1"/>
  <c r="Y237" i="1" s="1"/>
  <c r="X235" i="1"/>
  <c r="O235" i="1"/>
  <c r="W232" i="1"/>
  <c r="W231" i="1"/>
  <c r="BN230" i="1"/>
  <c r="BL230" i="1"/>
  <c r="Y230" i="1"/>
  <c r="Y231" i="1" s="1"/>
  <c r="X230" i="1"/>
  <c r="O230" i="1"/>
  <c r="W227" i="1"/>
  <c r="W226" i="1"/>
  <c r="BN225" i="1"/>
  <c r="BL225" i="1"/>
  <c r="Y225" i="1"/>
  <c r="X225" i="1"/>
  <c r="O225" i="1"/>
  <c r="BN224" i="1"/>
  <c r="BL224" i="1"/>
  <c r="Y224" i="1"/>
  <c r="X224" i="1"/>
  <c r="BO224" i="1" s="1"/>
  <c r="O224" i="1"/>
  <c r="BN223" i="1"/>
  <c r="BL223" i="1"/>
  <c r="Y223" i="1"/>
  <c r="X223" i="1"/>
  <c r="O223" i="1"/>
  <c r="BN222" i="1"/>
  <c r="BL222" i="1"/>
  <c r="Y222" i="1"/>
  <c r="X222" i="1"/>
  <c r="BO222" i="1" s="1"/>
  <c r="O222" i="1"/>
  <c r="W219" i="1"/>
  <c r="W218" i="1"/>
  <c r="BN217" i="1"/>
  <c r="BL217" i="1"/>
  <c r="Y217" i="1"/>
  <c r="X217" i="1"/>
  <c r="BO217" i="1" s="1"/>
  <c r="O217" i="1"/>
  <c r="BN216" i="1"/>
  <c r="BL216" i="1"/>
  <c r="Y216" i="1"/>
  <c r="X216" i="1"/>
  <c r="O216" i="1"/>
  <c r="BN215" i="1"/>
  <c r="BL215" i="1"/>
  <c r="Y215" i="1"/>
  <c r="X215" i="1"/>
  <c r="BO215" i="1" s="1"/>
  <c r="O215" i="1"/>
  <c r="BN214" i="1"/>
  <c r="BL214" i="1"/>
  <c r="Y214" i="1"/>
  <c r="X214" i="1"/>
  <c r="O214" i="1"/>
  <c r="BN213" i="1"/>
  <c r="BL213" i="1"/>
  <c r="Y213" i="1"/>
  <c r="X213" i="1"/>
  <c r="BO213" i="1" s="1"/>
  <c r="O213" i="1"/>
  <c r="BN212" i="1"/>
  <c r="BL212" i="1"/>
  <c r="Y212" i="1"/>
  <c r="X212" i="1"/>
  <c r="O212" i="1"/>
  <c r="W209" i="1"/>
  <c r="W208" i="1"/>
  <c r="BN207" i="1"/>
  <c r="BL207" i="1"/>
  <c r="Y207" i="1"/>
  <c r="X207" i="1"/>
  <c r="O207" i="1"/>
  <c r="BN206" i="1"/>
  <c r="BL206" i="1"/>
  <c r="Y206" i="1"/>
  <c r="X206" i="1"/>
  <c r="BO206" i="1" s="1"/>
  <c r="O206" i="1"/>
  <c r="BN205" i="1"/>
  <c r="BL205" i="1"/>
  <c r="Y205" i="1"/>
  <c r="Y208" i="1" s="1"/>
  <c r="X205" i="1"/>
  <c r="O205" i="1"/>
  <c r="W202" i="1"/>
  <c r="W201" i="1"/>
  <c r="BN200" i="1"/>
  <c r="BL200" i="1"/>
  <c r="Y200" i="1"/>
  <c r="X200" i="1"/>
  <c r="O200" i="1"/>
  <c r="BN199" i="1"/>
  <c r="BL199" i="1"/>
  <c r="Y199" i="1"/>
  <c r="X199" i="1"/>
  <c r="BO199" i="1" s="1"/>
  <c r="O199" i="1"/>
  <c r="W195" i="1"/>
  <c r="W194" i="1"/>
  <c r="BN193" i="1"/>
  <c r="BL193" i="1"/>
  <c r="Y193" i="1"/>
  <c r="Y194" i="1" s="1"/>
  <c r="X193" i="1"/>
  <c r="X195" i="1" s="1"/>
  <c r="O193" i="1"/>
  <c r="W190" i="1"/>
  <c r="W189" i="1"/>
  <c r="BN188" i="1"/>
  <c r="BL188" i="1"/>
  <c r="Y188" i="1"/>
  <c r="Y189" i="1" s="1"/>
  <c r="X188" i="1"/>
  <c r="X190" i="1" s="1"/>
  <c r="O188" i="1"/>
  <c r="W185" i="1"/>
  <c r="W184" i="1"/>
  <c r="BN183" i="1"/>
  <c r="BL183" i="1"/>
  <c r="Y183" i="1"/>
  <c r="Y184" i="1" s="1"/>
  <c r="X183" i="1"/>
  <c r="X185" i="1" s="1"/>
  <c r="O183" i="1"/>
  <c r="W180" i="1"/>
  <c r="W179" i="1"/>
  <c r="BO178" i="1"/>
  <c r="BN178" i="1"/>
  <c r="BM178" i="1"/>
  <c r="BL178" i="1"/>
  <c r="Y178" i="1"/>
  <c r="X178" i="1"/>
  <c r="O178" i="1"/>
  <c r="BN177" i="1"/>
  <c r="BL177" i="1"/>
  <c r="Y177" i="1"/>
  <c r="X177" i="1"/>
  <c r="O177" i="1"/>
  <c r="W173" i="1"/>
  <c r="W172" i="1"/>
  <c r="BN171" i="1"/>
  <c r="BL171" i="1"/>
  <c r="Y171" i="1"/>
  <c r="Y172" i="1" s="1"/>
  <c r="X171" i="1"/>
  <c r="O171" i="1"/>
  <c r="BN170" i="1"/>
  <c r="BL170" i="1"/>
  <c r="Y170" i="1"/>
  <c r="X170" i="1"/>
  <c r="X172" i="1" s="1"/>
  <c r="O170" i="1"/>
  <c r="W168" i="1"/>
  <c r="W167" i="1"/>
  <c r="BN166" i="1"/>
  <c r="BL166" i="1"/>
  <c r="Y166" i="1"/>
  <c r="X166" i="1"/>
  <c r="BO166" i="1" s="1"/>
  <c r="BN165" i="1"/>
  <c r="BL165" i="1"/>
  <c r="Y165" i="1"/>
  <c r="X165" i="1"/>
  <c r="O165" i="1"/>
  <c r="BN164" i="1"/>
  <c r="BL164" i="1"/>
  <c r="Y164" i="1"/>
  <c r="X164" i="1"/>
  <c r="BO164" i="1" s="1"/>
  <c r="BN163" i="1"/>
  <c r="BL163" i="1"/>
  <c r="Y163" i="1"/>
  <c r="X163" i="1"/>
  <c r="X167" i="1" s="1"/>
  <c r="W160" i="1"/>
  <c r="W159" i="1"/>
  <c r="BN158" i="1"/>
  <c r="BL158" i="1"/>
  <c r="Y158" i="1"/>
  <c r="Y159" i="1" s="1"/>
  <c r="X158" i="1"/>
  <c r="X160" i="1" s="1"/>
  <c r="O158" i="1"/>
  <c r="W155" i="1"/>
  <c r="W154" i="1"/>
  <c r="BN153" i="1"/>
  <c r="BL153" i="1"/>
  <c r="Y153" i="1"/>
  <c r="X153" i="1"/>
  <c r="BO153" i="1" s="1"/>
  <c r="BN152" i="1"/>
  <c r="BL152" i="1"/>
  <c r="Y152" i="1"/>
  <c r="Y154" i="1" s="1"/>
  <c r="X152" i="1"/>
  <c r="X155" i="1" s="1"/>
  <c r="O152" i="1"/>
  <c r="W150" i="1"/>
  <c r="W149" i="1"/>
  <c r="BN148" i="1"/>
  <c r="BL148" i="1"/>
  <c r="Y148" i="1"/>
  <c r="X148" i="1"/>
  <c r="X150" i="1" s="1"/>
  <c r="O148" i="1"/>
  <c r="BO147" i="1"/>
  <c r="BN147" i="1"/>
  <c r="BM147" i="1"/>
  <c r="BL147" i="1"/>
  <c r="Y147" i="1"/>
  <c r="Y149" i="1" s="1"/>
  <c r="X147" i="1"/>
  <c r="O147" i="1"/>
  <c r="W145" i="1"/>
  <c r="X144" i="1"/>
  <c r="W144" i="1"/>
  <c r="BO143" i="1"/>
  <c r="BN143" i="1"/>
  <c r="BM143" i="1"/>
  <c r="BL143" i="1"/>
  <c r="Y143" i="1"/>
  <c r="Y144" i="1" s="1"/>
  <c r="X143" i="1"/>
  <c r="X145" i="1" s="1"/>
  <c r="O143" i="1"/>
  <c r="W139" i="1"/>
  <c r="X138" i="1"/>
  <c r="W138" i="1"/>
  <c r="BO137" i="1"/>
  <c r="BN137" i="1"/>
  <c r="BM137" i="1"/>
  <c r="BL137" i="1"/>
  <c r="Y137" i="1"/>
  <c r="Y138" i="1" s="1"/>
  <c r="X137" i="1"/>
  <c r="X139" i="1" s="1"/>
  <c r="O137" i="1"/>
  <c r="W134" i="1"/>
  <c r="W133" i="1"/>
  <c r="BN132" i="1"/>
  <c r="BL132" i="1"/>
  <c r="Y132" i="1"/>
  <c r="X132" i="1"/>
  <c r="BO132" i="1" s="1"/>
  <c r="O132" i="1"/>
  <c r="BN131" i="1"/>
  <c r="BL131" i="1"/>
  <c r="Y131" i="1"/>
  <c r="Y133" i="1" s="1"/>
  <c r="X131" i="1"/>
  <c r="O131" i="1"/>
  <c r="W128" i="1"/>
  <c r="W127" i="1"/>
  <c r="BN126" i="1"/>
  <c r="BL126" i="1"/>
  <c r="Y126" i="1"/>
  <c r="Y127" i="1" s="1"/>
  <c r="X126" i="1"/>
  <c r="X128" i="1" s="1"/>
  <c r="O126" i="1"/>
  <c r="W123" i="1"/>
  <c r="W122" i="1"/>
  <c r="BN121" i="1"/>
  <c r="BL121" i="1"/>
  <c r="Y121" i="1"/>
  <c r="X121" i="1"/>
  <c r="BO121" i="1" s="1"/>
  <c r="O121" i="1"/>
  <c r="BN120" i="1"/>
  <c r="BL120" i="1"/>
  <c r="Y120" i="1"/>
  <c r="X120" i="1"/>
  <c r="BO120" i="1" s="1"/>
  <c r="O120" i="1"/>
  <c r="BN119" i="1"/>
  <c r="BL119" i="1"/>
  <c r="Y119" i="1"/>
  <c r="X119" i="1"/>
  <c r="O119" i="1"/>
  <c r="BN118" i="1"/>
  <c r="BL118" i="1"/>
  <c r="Y118" i="1"/>
  <c r="X118" i="1"/>
  <c r="BO118" i="1" s="1"/>
  <c r="O118" i="1"/>
  <c r="W115" i="1"/>
  <c r="W114" i="1"/>
  <c r="BN113" i="1"/>
  <c r="BL113" i="1"/>
  <c r="Y113" i="1"/>
  <c r="Y114" i="1" s="1"/>
  <c r="X113" i="1"/>
  <c r="X115" i="1" s="1"/>
  <c r="O113" i="1"/>
  <c r="W110" i="1"/>
  <c r="W109" i="1"/>
  <c r="BN108" i="1"/>
  <c r="BL108" i="1"/>
  <c r="Y108" i="1"/>
  <c r="X108" i="1"/>
  <c r="BO108" i="1" s="1"/>
  <c r="O108" i="1"/>
  <c r="BN107" i="1"/>
  <c r="BL107" i="1"/>
  <c r="Y107" i="1"/>
  <c r="X107" i="1"/>
  <c r="O107" i="1"/>
  <c r="W104" i="1"/>
  <c r="W103" i="1"/>
  <c r="BN102" i="1"/>
  <c r="BL102" i="1"/>
  <c r="Y102" i="1"/>
  <c r="X102" i="1"/>
  <c r="BO102" i="1" s="1"/>
  <c r="O102" i="1"/>
  <c r="BN101" i="1"/>
  <c r="BL101" i="1"/>
  <c r="Y101" i="1"/>
  <c r="X101" i="1"/>
  <c r="BO101" i="1" s="1"/>
  <c r="O101" i="1"/>
  <c r="BN100" i="1"/>
  <c r="BL100" i="1"/>
  <c r="Y100" i="1"/>
  <c r="X100" i="1"/>
  <c r="BO100" i="1" s="1"/>
  <c r="O100" i="1"/>
  <c r="BN99" i="1"/>
  <c r="BL99" i="1"/>
  <c r="Y99" i="1"/>
  <c r="X99" i="1"/>
  <c r="BO99" i="1" s="1"/>
  <c r="O99" i="1"/>
  <c r="BN98" i="1"/>
  <c r="BL98" i="1"/>
  <c r="Y98" i="1"/>
  <c r="X98" i="1"/>
  <c r="O98" i="1"/>
  <c r="W95" i="1"/>
  <c r="W94" i="1"/>
  <c r="BN93" i="1"/>
  <c r="BL93" i="1"/>
  <c r="Y93" i="1"/>
  <c r="X93" i="1"/>
  <c r="BO93" i="1" s="1"/>
  <c r="O93" i="1"/>
  <c r="BN92" i="1"/>
  <c r="BL92" i="1"/>
  <c r="Y92" i="1"/>
  <c r="X92" i="1"/>
  <c r="BO92" i="1" s="1"/>
  <c r="O92" i="1"/>
  <c r="BN91" i="1"/>
  <c r="BL91" i="1"/>
  <c r="Y91" i="1"/>
  <c r="X91" i="1"/>
  <c r="O91" i="1"/>
  <c r="W88" i="1"/>
  <c r="W87" i="1"/>
  <c r="BN86" i="1"/>
  <c r="BL86" i="1"/>
  <c r="Y86" i="1"/>
  <c r="X86" i="1"/>
  <c r="BO86" i="1" s="1"/>
  <c r="O86" i="1"/>
  <c r="BN85" i="1"/>
  <c r="BL85" i="1"/>
  <c r="Y85" i="1"/>
  <c r="X85" i="1"/>
  <c r="BO85" i="1" s="1"/>
  <c r="O85" i="1"/>
  <c r="BN84" i="1"/>
  <c r="BL84" i="1"/>
  <c r="Y84" i="1"/>
  <c r="X84" i="1"/>
  <c r="BO84" i="1" s="1"/>
  <c r="O84" i="1"/>
  <c r="BN83" i="1"/>
  <c r="BL83" i="1"/>
  <c r="Y83" i="1"/>
  <c r="X83" i="1"/>
  <c r="BO83" i="1" s="1"/>
  <c r="O83" i="1"/>
  <c r="BN82" i="1"/>
  <c r="BL82" i="1"/>
  <c r="Y82" i="1"/>
  <c r="X82" i="1"/>
  <c r="BO82" i="1" s="1"/>
  <c r="O82" i="1"/>
  <c r="BN81" i="1"/>
  <c r="BL81" i="1"/>
  <c r="Y81" i="1"/>
  <c r="X81" i="1"/>
  <c r="BO81" i="1" s="1"/>
  <c r="O81" i="1"/>
  <c r="W78" i="1"/>
  <c r="W77" i="1"/>
  <c r="BN76" i="1"/>
  <c r="BL76" i="1"/>
  <c r="Y76" i="1"/>
  <c r="X76" i="1"/>
  <c r="BO76" i="1" s="1"/>
  <c r="O76" i="1"/>
  <c r="BN75" i="1"/>
  <c r="BL75" i="1"/>
  <c r="Y75" i="1"/>
  <c r="X75" i="1"/>
  <c r="O75" i="1"/>
  <c r="W72" i="1"/>
  <c r="W71" i="1"/>
  <c r="BN70" i="1"/>
  <c r="BL70" i="1"/>
  <c r="Y70" i="1"/>
  <c r="Y71" i="1" s="1"/>
  <c r="X70" i="1"/>
  <c r="X72" i="1" s="1"/>
  <c r="O70" i="1"/>
  <c r="W67" i="1"/>
  <c r="W66" i="1"/>
  <c r="BN65" i="1"/>
  <c r="BL65" i="1"/>
  <c r="Y65" i="1"/>
  <c r="X65" i="1"/>
  <c r="X67" i="1" s="1"/>
  <c r="O65" i="1"/>
  <c r="BO64" i="1"/>
  <c r="BN64" i="1"/>
  <c r="BM64" i="1"/>
  <c r="BL64" i="1"/>
  <c r="Y64" i="1"/>
  <c r="Y66" i="1" s="1"/>
  <c r="X64" i="1"/>
  <c r="O64" i="1"/>
  <c r="W61" i="1"/>
  <c r="W60" i="1"/>
  <c r="BN59" i="1"/>
  <c r="BL59" i="1"/>
  <c r="Y59" i="1"/>
  <c r="X59" i="1"/>
  <c r="BO59" i="1" s="1"/>
  <c r="O59" i="1"/>
  <c r="BN58" i="1"/>
  <c r="BL58" i="1"/>
  <c r="Y58" i="1"/>
  <c r="X58" i="1"/>
  <c r="BO58" i="1" s="1"/>
  <c r="O58" i="1"/>
  <c r="BN57" i="1"/>
  <c r="BL57" i="1"/>
  <c r="Y57" i="1"/>
  <c r="X57" i="1"/>
  <c r="BO57" i="1" s="1"/>
  <c r="O57" i="1"/>
  <c r="BN56" i="1"/>
  <c r="BL56" i="1"/>
  <c r="Y56" i="1"/>
  <c r="X56" i="1"/>
  <c r="BO56" i="1" s="1"/>
  <c r="O56" i="1"/>
  <c r="BN55" i="1"/>
  <c r="BL55" i="1"/>
  <c r="Y55" i="1"/>
  <c r="X55" i="1"/>
  <c r="BO55" i="1" s="1"/>
  <c r="O55" i="1"/>
  <c r="BN54" i="1"/>
  <c r="BL54" i="1"/>
  <c r="Y54" i="1"/>
  <c r="Y60" i="1" s="1"/>
  <c r="X54" i="1"/>
  <c r="O54" i="1"/>
  <c r="W51" i="1"/>
  <c r="W50" i="1"/>
  <c r="BN49" i="1"/>
  <c r="BL49" i="1"/>
  <c r="Y49" i="1"/>
  <c r="X49" i="1"/>
  <c r="BO49" i="1" s="1"/>
  <c r="O49" i="1"/>
  <c r="BO48" i="1"/>
  <c r="BN48" i="1"/>
  <c r="BM48" i="1"/>
  <c r="BL48" i="1"/>
  <c r="Y48" i="1"/>
  <c r="X48" i="1"/>
  <c r="O48" i="1"/>
  <c r="BN47" i="1"/>
  <c r="BL47" i="1"/>
  <c r="Y47" i="1"/>
  <c r="X47" i="1"/>
  <c r="BO47" i="1" s="1"/>
  <c r="O47" i="1"/>
  <c r="BO46" i="1"/>
  <c r="BN46" i="1"/>
  <c r="BM46" i="1"/>
  <c r="BL46" i="1"/>
  <c r="Y46" i="1"/>
  <c r="X46" i="1"/>
  <c r="O46" i="1"/>
  <c r="BN45" i="1"/>
  <c r="BL45" i="1"/>
  <c r="Y45" i="1"/>
  <c r="X45" i="1"/>
  <c r="BO45" i="1" s="1"/>
  <c r="O45" i="1"/>
  <c r="BO44" i="1"/>
  <c r="BN44" i="1"/>
  <c r="BM44" i="1"/>
  <c r="BL44" i="1"/>
  <c r="Y44" i="1"/>
  <c r="Y50" i="1" s="1"/>
  <c r="X44" i="1"/>
  <c r="O44" i="1"/>
  <c r="W41" i="1"/>
  <c r="W40" i="1"/>
  <c r="BN39" i="1"/>
  <c r="BL39" i="1"/>
  <c r="Y39" i="1"/>
  <c r="X39" i="1"/>
  <c r="BO39" i="1" s="1"/>
  <c r="O39" i="1"/>
  <c r="BN38" i="1"/>
  <c r="BL38" i="1"/>
  <c r="Y38" i="1"/>
  <c r="X38" i="1"/>
  <c r="O38" i="1"/>
  <c r="BN37" i="1"/>
  <c r="BL37" i="1"/>
  <c r="Y37" i="1"/>
  <c r="X37" i="1"/>
  <c r="BO37" i="1" s="1"/>
  <c r="BN36" i="1"/>
  <c r="BL36" i="1"/>
  <c r="Y36" i="1"/>
  <c r="X36" i="1"/>
  <c r="X41" i="1" s="1"/>
  <c r="O36" i="1"/>
  <c r="W33" i="1"/>
  <c r="W32" i="1"/>
  <c r="BO31" i="1"/>
  <c r="BN31" i="1"/>
  <c r="BM31" i="1"/>
  <c r="BL31" i="1"/>
  <c r="Y31" i="1"/>
  <c r="X31" i="1"/>
  <c r="O31" i="1"/>
  <c r="BN30" i="1"/>
  <c r="BL30" i="1"/>
  <c r="Y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Y28" i="1"/>
  <c r="X28" i="1"/>
  <c r="X32" i="1" s="1"/>
  <c r="O28" i="1"/>
  <c r="W24" i="1"/>
  <c r="W306" i="1" s="1"/>
  <c r="W23" i="1"/>
  <c r="BN22" i="1"/>
  <c r="BL22" i="1"/>
  <c r="Y22" i="1"/>
  <c r="Y23" i="1" s="1"/>
  <c r="X22" i="1"/>
  <c r="X24" i="1" s="1"/>
  <c r="O22" i="1"/>
  <c r="H10" i="1"/>
  <c r="A9" i="1"/>
  <c r="A10" i="1" s="1"/>
  <c r="D7" i="1"/>
  <c r="P6" i="1"/>
  <c r="O2" i="1"/>
  <c r="W307" i="1" l="1"/>
  <c r="W310" i="1"/>
  <c r="Y77" i="1"/>
  <c r="Y87" i="1"/>
  <c r="BM81" i="1"/>
  <c r="BM83" i="1"/>
  <c r="BM85" i="1"/>
  <c r="X104" i="1"/>
  <c r="Y103" i="1"/>
  <c r="BM99" i="1"/>
  <c r="BM101" i="1"/>
  <c r="Y109" i="1"/>
  <c r="BM113" i="1"/>
  <c r="BO113" i="1"/>
  <c r="X114" i="1"/>
  <c r="Y122" i="1"/>
  <c r="BM118" i="1"/>
  <c r="X123" i="1"/>
  <c r="BM120" i="1"/>
  <c r="X209" i="1"/>
  <c r="BM206" i="1"/>
  <c r="Y226" i="1"/>
  <c r="BM222" i="1"/>
  <c r="X227" i="1"/>
  <c r="BM224" i="1"/>
  <c r="W308" i="1"/>
  <c r="W309" i="1" s="1"/>
  <c r="Y32" i="1"/>
  <c r="Y40" i="1"/>
  <c r="BM36" i="1"/>
  <c r="BO36" i="1"/>
  <c r="BM37" i="1"/>
  <c r="X40" i="1"/>
  <c r="BM39" i="1"/>
  <c r="X51" i="1"/>
  <c r="X60" i="1"/>
  <c r="BM55" i="1"/>
  <c r="BM57" i="1"/>
  <c r="BM59" i="1"/>
  <c r="X66" i="1"/>
  <c r="X77" i="1"/>
  <c r="BM76" i="1"/>
  <c r="X88" i="1"/>
  <c r="X95" i="1"/>
  <c r="Y94" i="1"/>
  <c r="BM92" i="1"/>
  <c r="X109" i="1"/>
  <c r="BM108" i="1"/>
  <c r="X122" i="1"/>
  <c r="X133" i="1"/>
  <c r="BM132" i="1"/>
  <c r="X149" i="1"/>
  <c r="Y167" i="1"/>
  <c r="BM163" i="1"/>
  <c r="BO163" i="1"/>
  <c r="BM164" i="1"/>
  <c r="X168" i="1"/>
  <c r="BM183" i="1"/>
  <c r="BO183" i="1"/>
  <c r="X184" i="1"/>
  <c r="BM188" i="1"/>
  <c r="BO188" i="1"/>
  <c r="X189" i="1"/>
  <c r="BM193" i="1"/>
  <c r="BO193" i="1"/>
  <c r="X194" i="1"/>
  <c r="Y201" i="1"/>
  <c r="BM199" i="1"/>
  <c r="X202" i="1"/>
  <c r="BM213" i="1"/>
  <c r="BM215" i="1"/>
  <c r="BM217" i="1"/>
  <c r="BM236" i="1"/>
  <c r="BM266" i="1"/>
  <c r="BO266" i="1"/>
  <c r="X267" i="1"/>
  <c r="Y279" i="1"/>
  <c r="BM275" i="1"/>
  <c r="BO275" i="1"/>
  <c r="BM278" i="1"/>
  <c r="Y304" i="1"/>
  <c r="F9" i="1"/>
  <c r="J9" i="1"/>
  <c r="F10" i="1"/>
  <c r="BM22" i="1"/>
  <c r="BO22" i="1"/>
  <c r="X23" i="1"/>
  <c r="BM28" i="1"/>
  <c r="BO28" i="1"/>
  <c r="BM30" i="1"/>
  <c r="X33" i="1"/>
  <c r="BM38" i="1"/>
  <c r="BO38" i="1"/>
  <c r="BM45" i="1"/>
  <c r="BM47" i="1"/>
  <c r="BM49" i="1"/>
  <c r="X50" i="1"/>
  <c r="BM54" i="1"/>
  <c r="BO54" i="1"/>
  <c r="BM56" i="1"/>
  <c r="BM58" i="1"/>
  <c r="X61" i="1"/>
  <c r="BM65" i="1"/>
  <c r="BO65" i="1"/>
  <c r="BM70" i="1"/>
  <c r="BO70" i="1"/>
  <c r="X71" i="1"/>
  <c r="BM75" i="1"/>
  <c r="BO75" i="1"/>
  <c r="X78" i="1"/>
  <c r="BM82" i="1"/>
  <c r="BM84" i="1"/>
  <c r="BM86" i="1"/>
  <c r="X87" i="1"/>
  <c r="BM91" i="1"/>
  <c r="BO91" i="1"/>
  <c r="BM93" i="1"/>
  <c r="X94" i="1"/>
  <c r="BM98" i="1"/>
  <c r="BO98" i="1"/>
  <c r="BM100" i="1"/>
  <c r="BM102" i="1"/>
  <c r="X103" i="1"/>
  <c r="BM107" i="1"/>
  <c r="BO107" i="1"/>
  <c r="X110" i="1"/>
  <c r="BM119" i="1"/>
  <c r="BO119" i="1"/>
  <c r="BM121" i="1"/>
  <c r="BM126" i="1"/>
  <c r="BO126" i="1"/>
  <c r="X127" i="1"/>
  <c r="BM131" i="1"/>
  <c r="BO131" i="1"/>
  <c r="X134" i="1"/>
  <c r="BM148" i="1"/>
  <c r="BO148" i="1"/>
  <c r="BM152" i="1"/>
  <c r="BO152" i="1"/>
  <c r="BM153" i="1"/>
  <c r="X154" i="1"/>
  <c r="BM158" i="1"/>
  <c r="BO158" i="1"/>
  <c r="X159" i="1"/>
  <c r="BM165" i="1"/>
  <c r="BO165" i="1"/>
  <c r="BM166" i="1"/>
  <c r="BM170" i="1"/>
  <c r="BO170" i="1"/>
  <c r="BO171" i="1"/>
  <c r="BM171" i="1"/>
  <c r="Y179" i="1"/>
  <c r="X201" i="1"/>
  <c r="X208" i="1"/>
  <c r="BO205" i="1"/>
  <c r="BM205" i="1"/>
  <c r="BO207" i="1"/>
  <c r="BM207" i="1"/>
  <c r="Y218" i="1"/>
  <c r="X226" i="1"/>
  <c r="X231" i="1"/>
  <c r="BO230" i="1"/>
  <c r="BM230" i="1"/>
  <c r="X272" i="1"/>
  <c r="BO270" i="1"/>
  <c r="BM270" i="1"/>
  <c r="BO271" i="1"/>
  <c r="BM271" i="1"/>
  <c r="H9" i="1"/>
  <c r="X173" i="1"/>
  <c r="X180" i="1"/>
  <c r="BO177" i="1"/>
  <c r="BM177" i="1"/>
  <c r="X179" i="1"/>
  <c r="BO200" i="1"/>
  <c r="BM200" i="1"/>
  <c r="X219" i="1"/>
  <c r="BO212" i="1"/>
  <c r="BM212" i="1"/>
  <c r="BO214" i="1"/>
  <c r="BM214" i="1"/>
  <c r="BO216" i="1"/>
  <c r="BM216" i="1"/>
  <c r="X218" i="1"/>
  <c r="BO223" i="1"/>
  <c r="BM223" i="1"/>
  <c r="BO225" i="1"/>
  <c r="BM225" i="1"/>
  <c r="X232" i="1"/>
  <c r="X238" i="1"/>
  <c r="BO235" i="1"/>
  <c r="BM235" i="1"/>
  <c r="X237" i="1"/>
  <c r="X262" i="1"/>
  <c r="BO259" i="1"/>
  <c r="BM259" i="1"/>
  <c r="BO260" i="1"/>
  <c r="BM260" i="1"/>
  <c r="BO261" i="1"/>
  <c r="BM261" i="1"/>
  <c r="X273" i="1"/>
  <c r="BO276" i="1"/>
  <c r="BM276" i="1"/>
  <c r="BO277" i="1"/>
  <c r="BM277" i="1"/>
  <c r="X279" i="1"/>
  <c r="X305" i="1"/>
  <c r="BO282" i="1"/>
  <c r="BM282" i="1"/>
  <c r="BO283" i="1"/>
  <c r="BM283" i="1"/>
  <c r="BO284" i="1"/>
  <c r="BM284" i="1"/>
  <c r="BO300" i="1"/>
  <c r="BM300" i="1"/>
  <c r="BO301" i="1"/>
  <c r="BM301" i="1"/>
  <c r="X304" i="1"/>
  <c r="Y311" i="1" l="1"/>
  <c r="X306" i="1"/>
  <c r="A319" i="1"/>
  <c r="X308" i="1"/>
  <c r="X310" i="1"/>
  <c r="X307" i="1"/>
  <c r="X309" i="1" s="1"/>
  <c r="B319" i="1" l="1"/>
  <c r="C319" i="1"/>
</calcChain>
</file>

<file path=xl/sharedStrings.xml><?xml version="1.0" encoding="utf-8"?>
<sst xmlns="http://schemas.openxmlformats.org/spreadsheetml/2006/main" count="1159" uniqueCount="433">
  <si>
    <t xml:space="preserve">  БЛАНК ЗАКАЗА </t>
  </si>
  <si>
    <t>ЗПФ</t>
  </si>
  <si>
    <t>на отгрузку продукции с ООО Трейд-Сервис с</t>
  </si>
  <si>
    <t>29.05.2024</t>
  </si>
  <si>
    <t>бланк создан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</si>
  <si>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</si>
  <si>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</si>
  <si>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</si>
  <si>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</si>
  <si>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</si>
  <si>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</si>
  <si>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</si>
  <si>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</si>
  <si>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</si>
  <si>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</si>
  <si>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</si>
  <si>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</si>
  <si>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</si>
  <si>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</si>
  <si>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</si>
  <si>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</si>
  <si>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</si>
  <si>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</si>
  <si>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</si>
  <si>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</si>
  <si>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</si>
  <si>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</si>
  <si>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</si>
  <si>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</si>
  <si>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</si>
  <si>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</si>
  <si>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</si>
  <si>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</si>
  <si>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</si>
  <si>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</si>
  <si>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</si>
  <si>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</si>
  <si>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</si>
  <si>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</si>
  <si>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</si>
  <si>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</si>
  <si>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</si>
  <si>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</si>
  <si>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</si>
  <si>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</si>
  <si>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</si>
  <si>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</si>
  <si>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</si>
  <si>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</si>
  <si>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</si>
  <si>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</si>
  <si>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</si>
  <si>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</si>
  <si>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</si>
  <si>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</si>
  <si>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</si>
  <si>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</si>
  <si>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</si>
  <si>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</si>
  <si>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</si>
  <si>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</si>
  <si>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</si>
  <si>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</si>
  <si>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</si>
  <si>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</si>
  <si>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</si>
  <si>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</si>
  <si>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</si>
  <si>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</si>
  <si>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</si>
  <si>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</si>
  <si>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</si>
  <si>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</si>
  <si>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</si>
  <si>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</si>
  <si>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</si>
  <si>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</si>
  <si>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</si>
  <si>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</si>
  <si>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</si>
  <si>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</si>
  <si>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</si>
  <si>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</si>
  <si>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</si>
  <si>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</si>
  <si>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</si>
  <si>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</si>
  <si>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</si>
  <si>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</si>
  <si>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</si>
  <si>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</si>
  <si>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</si>
  <si>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</si>
  <si>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</si>
  <si>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</si>
  <si>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</si>
  <si>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</si>
  <si>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</si>
  <si>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SU003373</t>
  </si>
  <si>
    <t>P004187</t>
  </si>
  <si>
    <t>SU002914</t>
  </si>
  <si>
    <t>P003337</t>
  </si>
  <si>
    <t>SU002915</t>
  </si>
  <si>
    <t>P003341</t>
  </si>
  <si>
    <t>SU003375</t>
  </si>
  <si>
    <t>P004189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</si>
  <si>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</si>
  <si>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</si>
  <si>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</si>
  <si>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</si>
  <si>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</si>
  <si>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</si>
  <si>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</si>
  <si>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</si>
  <si>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</si>
  <si>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</si>
  <si>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</si>
  <si>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</si>
  <si>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</si>
  <si>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</si>
  <si>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</si>
  <si>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</si>
  <si>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</si>
  <si>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</si>
  <si>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</si>
  <si>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</si>
  <si>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</si>
  <si>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</si>
  <si>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</si>
  <si>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</si>
  <si>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</si>
  <si>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</si>
  <si>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</si>
  <si>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</si>
  <si>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</si>
  <si>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</si>
  <si>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</si>
  <si>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</si>
  <si>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</si>
  <si>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</si>
  <si>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</si>
  <si>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</si>
  <si>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</si>
  <si>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</si>
  <si>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</si>
  <si>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</si>
  <si>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</si>
  <si>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</si>
  <si>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</si>
  <si>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</si>
  <si>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</si>
  <si>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</si>
  <si>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</si>
  <si>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</si>
  <si>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</si>
  <si>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</si>
  <si>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</si>
  <si>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</si>
  <si>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</si>
  <si>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</si>
  <si>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</si>
  <si>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</si>
  <si>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</si>
  <si>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</si>
  <si>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</si>
  <si>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</si>
  <si>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</si>
  <si>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SU002562</t>
  </si>
  <si>
    <t>P003286</t>
  </si>
  <si>
    <t>SU002561</t>
  </si>
  <si>
    <t>P004134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</si>
  <si>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</si>
  <si>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</si>
  <si>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</si>
  <si>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</si>
  <si>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</si>
  <si>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</si>
  <si>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</si>
  <si>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</si>
  <si>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</si>
  <si>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</si>
  <si>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</si>
  <si>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</si>
  <si>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</si>
  <si>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</si>
  <si>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</si>
  <si>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</si>
  <si>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</si>
  <si>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</si>
  <si>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</si>
  <si>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</si>
  <si>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</si>
  <si>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</si>
  <si>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</si>
  <si>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</si>
  <si>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</si>
  <si>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</si>
  <si>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</si>
  <si>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</si>
  <si>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</si>
  <si>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SU002975</t>
  </si>
  <si>
    <t>P003432</t>
  </si>
  <si>
    <t>SU002406</t>
  </si>
  <si>
    <t>P002685</t>
  </si>
  <si>
    <t>SU002407</t>
  </si>
  <si>
    <t>P002684</t>
  </si>
  <si>
    <t>SU002405</t>
  </si>
  <si>
    <t>P002964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</si>
  <si>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</si>
  <si>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</si>
  <si>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</si>
  <si>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</si>
  <si>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</si>
  <si>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</si>
  <si>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</si>
  <si>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</si>
  <si>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</si>
  <si>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</si>
  <si>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</si>
  <si>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</si>
  <si>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</si>
  <si>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</si>
  <si>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</si>
  <si>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</si>
  <si>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</si>
  <si>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</si>
  <si>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</si>
  <si>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</si>
  <si>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</si>
  <si>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</si>
  <si>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</si>
  <si>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</si>
  <si>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</si>
  <si>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</si>
  <si>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P004152</t>
  </si>
  <si>
    <t>SU002514</t>
  </si>
  <si>
    <t>P004155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</si>
  <si>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</si>
  <si>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</si>
  <si>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</si>
  <si>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</si>
  <si>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</si>
  <si>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</si>
  <si>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</si>
  <si>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</si>
  <si>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</si>
  <si>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</si>
  <si>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</si>
  <si>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</si>
  <si>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</si>
  <si>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</si>
  <si>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</si>
  <si>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</si>
  <si>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</si>
  <si>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</si>
  <si>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</si>
  <si>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</si>
  <si>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</si>
  <si>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</si>
  <si>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</si>
  <si>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</si>
  <si>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</si>
  <si>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</si>
  <si>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</si>
  <si>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</si>
  <si>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</si>
  <si>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</si>
  <si>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</si>
  <si>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</si>
  <si>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</si>
  <si>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</si>
  <si>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</si>
  <si>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</si>
  <si>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</si>
  <si>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</si>
  <si>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</si>
  <si>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</si>
  <si>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</si>
  <si>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</si>
  <si>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</si>
  <si>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</si>
  <si>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</si>
  <si>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</si>
  <si>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</si>
  <si>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</si>
  <si>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</si>
  <si>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</si>
  <si>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</si>
  <si>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</si>
  <si>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</si>
  <si>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</si>
  <si>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</si>
  <si>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</si>
  <si>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</si>
  <si>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</si>
  <si>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</si>
  <si>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</si>
  <si>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</si>
  <si>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</si>
  <si>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</si>
  <si>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</si>
  <si>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</si>
  <si>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</si>
  <si>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</si>
  <si>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</si>
  <si>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</si>
  <si>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</si>
  <si>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</si>
  <si>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</si>
  <si>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</si>
  <si>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</si>
  <si>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</si>
  <si>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</si>
  <si>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</si>
  <si>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</si>
  <si>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</si>
  <si>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</si>
  <si>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</si>
  <si>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</si>
  <si>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</si>
  <si>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</si>
  <si>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</si>
  <si>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</si>
  <si>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</si>
  <si>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</si>
  <si>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</si>
  <si>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</si>
  <si>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</si>
  <si>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</si>
  <si>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</si>
  <si>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</si>
  <si>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</si>
  <si>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</si>
  <si>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</si>
  <si>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</si>
  <si>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</si>
  <si>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</si>
  <si>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</si>
  <si>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</si>
  <si>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</si>
  <si>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</si>
  <si>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</si>
  <si>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</si>
  <si>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</si>
  <si>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</si>
  <si>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</si>
  <si>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</si>
  <si>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</si>
  <si>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</si>
  <si>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</si>
  <si>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</si>
  <si>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</si>
  <si>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</si>
  <si>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</si>
  <si>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</si>
  <si>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</si>
  <si>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</si>
  <si>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</si>
  <si>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</si>
  <si>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</si>
  <si>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</si>
  <si>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</si>
  <si>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SU003383</t>
  </si>
  <si>
    <t>P004191</t>
  </si>
  <si>
    <t>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</si>
  <si>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</si>
  <si>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</si>
  <si>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</si>
  <si>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</si>
  <si>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</si>
  <si>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</si>
  <si>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</si>
  <si>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</si>
  <si>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</si>
  <si>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</si>
  <si>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</si>
  <si>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</si>
  <si>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</si>
  <si>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</si>
  <si>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</si>
  <si>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</si>
  <si>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</si>
  <si>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</si>
  <si>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</si>
  <si>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P004236</t>
  </si>
  <si>
    <t>Смак-мени с картофелем и сочной грудинкой Зареченские продукты Фикс.вес 1 Зареченские</t>
  </si>
  <si>
    <t>P003151</t>
  </si>
  <si>
    <t>SU002767</t>
  </si>
  <si>
    <t>P004238</t>
  </si>
  <si>
    <t>Снеки Смак-мени с мясом ТМ Зареченские ТС Зареченские продукты ф/п ф/в 1,0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</si>
  <si>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</si>
  <si>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</si>
  <si>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</si>
  <si>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</si>
  <si>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</si>
  <si>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</si>
  <si>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</si>
  <si>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</si>
  <si>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</si>
  <si>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</si>
  <si>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</si>
  <si>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</si>
  <si>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</si>
  <si>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</si>
  <si>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</si>
  <si>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</si>
  <si>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</si>
  <si>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</si>
  <si>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</si>
  <si>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</si>
  <si>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</si>
  <si>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</si>
  <si>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</si>
  <si>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</si>
  <si>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</si>
  <si>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ЛП, ООО, Краснодарский край, Краснодар г, им Вишняковой проезд, д. 1/5,</t>
  </si>
  <si>
    <t>590704_8</t>
  </si>
  <si>
    <t>3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</si>
  <si>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</si>
  <si>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</si>
  <si>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</si>
  <si>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</si>
  <si>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</si>
  <si>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</si>
  <si>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</si>
  <si>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</si>
  <si>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</si>
  <si>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</si>
  <si>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</si>
  <si>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</si>
  <si>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</si>
  <si>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</si>
  <si>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 подписать Луганск,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</si>
</sst>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30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1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2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63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205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19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97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53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1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7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63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16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79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233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95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18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75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14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26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49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09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95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17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7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7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257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23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289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5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75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10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43" xfId="0" applyBorder="1" applyProtection="1">
      <protection hidden="1"/>
    </xf>
    <xf numFmtId="0" fontId="89" fillId="0" borderId="15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251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9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319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19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96" customWidth="1"/>
    <col min="18" max="18" width="6.140625" style="196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96" customWidth="1"/>
    <col min="24" max="24" width="11" style="196" customWidth="1"/>
    <col min="25" max="25" width="10" style="196" customWidth="1"/>
    <col min="26" max="26" width="11.5703125" style="196" customWidth="1"/>
    <col min="27" max="27" width="10.42578125" style="196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96" customWidth="1"/>
    <col min="32" max="32" width="9.140625" style="196" customWidth="1"/>
    <col min="33" max="16384" width="9.140625" style="196"/>
  </cols>
  <sheetData>
    <row r="1" spans="1:30" s="191" customFormat="1" ht="45" customHeight="1" x14ac:dyDescent="0.2">
      <c r="A1" s="41"/>
      <c r="B1" s="41"/>
      <c r="C1" s="41"/>
      <c r="D1" s="287" t="s">
        <v>0</v>
      </c>
      <c r="E1" s="258"/>
      <c r="F1" s="258"/>
      <c r="G1" s="12" t="s">
        <v>1</v>
      </c>
      <c r="H1" s="287" t="s">
        <v>2</v>
      </c>
      <c r="I1" s="258"/>
      <c r="J1" s="258"/>
      <c r="K1" s="258"/>
      <c r="L1" s="258"/>
      <c r="M1" s="258"/>
      <c r="N1" s="258"/>
      <c r="O1" s="258"/>
      <c r="P1" s="258"/>
      <c r="Q1" s="407" t="s">
        <v>3</v>
      </c>
      <c r="R1" s="258"/>
      <c r="S1" s="258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91" customFormat="1" ht="16.5" customHeight="1" x14ac:dyDescent="0.2">
      <c r="A2" s="29" t="s">
        <v>4</v>
      </c>
      <c r="B2" s="30" t="s">
        <v>3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25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06"/>
      <c r="Q2" s="206"/>
      <c r="R2" s="206"/>
      <c r="S2" s="206"/>
      <c r="T2" s="206"/>
      <c r="U2" s="206"/>
      <c r="V2" s="206"/>
      <c r="W2" s="16"/>
      <c r="X2" s="16"/>
      <c r="Y2" s="16"/>
      <c r="Z2" s="16"/>
      <c r="AA2" s="51"/>
      <c r="AB2" s="51"/>
      <c r="AC2" s="51"/>
    </row>
    <row r="3" spans="1:30" s="191" customFormat="1" ht="11.25" customHeight="1" x14ac:dyDescent="0.2">
      <c r="A3" s="27"/>
      <c r="B3" s="10" t="s">
        <v>5</v>
      </c>
      <c r="C3" s="14"/>
      <c r="D3" s="14"/>
      <c r="E3" s="17"/>
      <c r="F3" s="18" t="s">
        <v>6</v>
      </c>
      <c r="G3" s="15"/>
      <c r="H3" s="15"/>
      <c r="I3" s="15"/>
      <c r="J3" s="18"/>
      <c r="K3" s="18"/>
      <c r="L3" s="15"/>
      <c r="M3" s="15"/>
      <c r="N3" s="15"/>
      <c r="O3" s="206"/>
      <c r="P3" s="206"/>
      <c r="Q3" s="206"/>
      <c r="R3" s="206"/>
      <c r="S3" s="206"/>
      <c r="T3" s="206"/>
      <c r="U3" s="206"/>
      <c r="V3" s="206"/>
      <c r="W3" s="16"/>
      <c r="X3" s="16"/>
      <c r="Y3" s="16"/>
      <c r="Z3" s="16"/>
      <c r="AA3" s="51"/>
      <c r="AB3" s="51"/>
      <c r="AC3" s="51"/>
    </row>
    <row r="4" spans="1:30" s="191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91" customFormat="1" ht="23.45" customHeight="1" x14ac:dyDescent="0.2">
      <c r="A5" s="243" t="s">
        <v>7</v>
      </c>
      <c r="B5" s="239"/>
      <c r="C5" s="240"/>
      <c r="D5" s="233"/>
      <c r="E5" s="235"/>
      <c r="F5" s="389" t="s">
        <v>8</v>
      </c>
      <c r="G5" s="240"/>
      <c r="H5" s="233" t="s">
        <v>432</v>
      </c>
      <c r="I5" s="234"/>
      <c r="J5" s="234"/>
      <c r="K5" s="234"/>
      <c r="L5" s="235"/>
      <c r="M5" s="61"/>
      <c r="O5" s="24" t="s">
        <v>9</v>
      </c>
      <c r="P5" s="405">
        <v>45446</v>
      </c>
      <c r="Q5" s="298"/>
      <c r="S5" s="346" t="s">
        <v>10</v>
      </c>
      <c r="T5" s="251"/>
      <c r="U5" s="348" t="s">
        <v>11</v>
      </c>
      <c r="V5" s="298"/>
      <c r="AA5" s="51"/>
      <c r="AB5" s="51"/>
      <c r="AC5" s="51"/>
    </row>
    <row r="6" spans="1:30" s="191" customFormat="1" ht="24" customHeight="1" x14ac:dyDescent="0.2">
      <c r="A6" s="243" t="s">
        <v>12</v>
      </c>
      <c r="B6" s="239"/>
      <c r="C6" s="240"/>
      <c r="D6" s="374" t="s">
        <v>412</v>
      </c>
      <c r="E6" s="375"/>
      <c r="F6" s="375"/>
      <c r="G6" s="375"/>
      <c r="H6" s="375"/>
      <c r="I6" s="375"/>
      <c r="J6" s="375"/>
      <c r="K6" s="375"/>
      <c r="L6" s="298"/>
      <c r="M6" s="62"/>
      <c r="O6" s="24" t="s">
        <v>14</v>
      </c>
      <c r="P6" s="222" t="str">
        <f>IF(P5=0," ",CHOOSE(WEEKDAY(P5,2),"Понедельник","Вторник","Среда","Четверг","Пятница","Суббота","Воскресенье"))</f>
        <v>Понедельник</v>
      </c>
      <c r="Q6" s="204"/>
      <c r="S6" s="250" t="s">
        <v>15</v>
      </c>
      <c r="T6" s="251"/>
      <c r="U6" s="366" t="s">
        <v>16</v>
      </c>
      <c r="V6" s="262"/>
      <c r="AA6" s="51"/>
      <c r="AB6" s="51"/>
      <c r="AC6" s="51"/>
    </row>
    <row r="7" spans="1:30" s="191" customFormat="1" ht="21.75" hidden="1" customHeight="1" x14ac:dyDescent="0.2">
      <c r="A7" s="55"/>
      <c r="B7" s="55"/>
      <c r="C7" s="55"/>
      <c r="D7" s="335" t="str">
        <f>IFERROR(VLOOKUP(DeliveryAddress,Table,3,0),1)</f>
        <v>2</v>
      </c>
      <c r="E7" s="336"/>
      <c r="F7" s="336"/>
      <c r="G7" s="336"/>
      <c r="H7" s="336"/>
      <c r="I7" s="336"/>
      <c r="J7" s="336"/>
      <c r="K7" s="336"/>
      <c r="L7" s="312"/>
      <c r="M7" s="63"/>
      <c r="O7" s="24"/>
      <c r="P7" s="42"/>
      <c r="Q7" s="42"/>
      <c r="S7" s="206"/>
      <c r="T7" s="251"/>
      <c r="U7" s="367"/>
      <c r="V7" s="368"/>
      <c r="AA7" s="51"/>
      <c r="AB7" s="51"/>
      <c r="AC7" s="51"/>
    </row>
    <row r="8" spans="1:30" s="191" customFormat="1" ht="25.5" customHeight="1" x14ac:dyDescent="0.2">
      <c r="A8" s="410" t="s">
        <v>17</v>
      </c>
      <c r="B8" s="215"/>
      <c r="C8" s="216"/>
      <c r="D8" s="277"/>
      <c r="E8" s="278"/>
      <c r="F8" s="278"/>
      <c r="G8" s="278"/>
      <c r="H8" s="278"/>
      <c r="I8" s="278"/>
      <c r="J8" s="278"/>
      <c r="K8" s="278"/>
      <c r="L8" s="279"/>
      <c r="M8" s="64"/>
      <c r="O8" s="24" t="s">
        <v>18</v>
      </c>
      <c r="P8" s="311">
        <v>0.375</v>
      </c>
      <c r="Q8" s="312"/>
      <c r="S8" s="206"/>
      <c r="T8" s="251"/>
      <c r="U8" s="367"/>
      <c r="V8" s="368"/>
      <c r="AA8" s="51"/>
      <c r="AB8" s="51"/>
      <c r="AC8" s="51"/>
    </row>
    <row r="9" spans="1:30" s="191" customFormat="1" ht="39.950000000000003" customHeight="1" x14ac:dyDescent="0.2">
      <c r="A9" s="24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6"/>
      <c r="C9" s="206"/>
      <c r="D9" s="244"/>
      <c r="E9" s="218"/>
      <c r="F9" s="24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6"/>
      <c r="H9" s="217" t="str">
        <f>IF(AND($A$9="Тип доверенности/получателя при получении в адресе перегруза:",$D$9="Разовая доверенность"),"Введите ФИО","")</f>
        <v/>
      </c>
      <c r="I9" s="218"/>
      <c r="J9" s="21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18"/>
      <c r="L9" s="218"/>
      <c r="M9" s="189"/>
      <c r="O9" s="26" t="s">
        <v>19</v>
      </c>
      <c r="P9" s="293"/>
      <c r="Q9" s="294"/>
      <c r="S9" s="206"/>
      <c r="T9" s="251"/>
      <c r="U9" s="369"/>
      <c r="V9" s="370"/>
      <c r="W9" s="43"/>
      <c r="X9" s="43"/>
      <c r="Y9" s="43"/>
      <c r="Z9" s="43"/>
      <c r="AA9" s="51"/>
      <c r="AB9" s="51"/>
      <c r="AC9" s="51"/>
    </row>
    <row r="10" spans="1:30" s="191" customFormat="1" ht="26.45" customHeight="1" x14ac:dyDescent="0.2">
      <c r="A10" s="24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6"/>
      <c r="C10" s="206"/>
      <c r="D10" s="244"/>
      <c r="E10" s="218"/>
      <c r="F10" s="24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6"/>
      <c r="H10" s="345" t="str">
        <f>IFERROR(VLOOKUP($D$10,Proxy,2,FALSE),"")</f>
        <v/>
      </c>
      <c r="I10" s="206"/>
      <c r="J10" s="206"/>
      <c r="K10" s="206"/>
      <c r="L10" s="206"/>
      <c r="M10" s="190"/>
      <c r="O10" s="26" t="s">
        <v>20</v>
      </c>
      <c r="P10" s="350"/>
      <c r="Q10" s="351"/>
      <c r="T10" s="24" t="s">
        <v>21</v>
      </c>
      <c r="U10" s="261" t="s">
        <v>22</v>
      </c>
      <c r="V10" s="262"/>
      <c r="W10" s="44"/>
      <c r="X10" s="44"/>
      <c r="Y10" s="44"/>
      <c r="Z10" s="44"/>
      <c r="AA10" s="51"/>
      <c r="AB10" s="51"/>
      <c r="AC10" s="51"/>
    </row>
    <row r="11" spans="1:30" s="191" customFormat="1" ht="15.95" customHeight="1" x14ac:dyDescent="0.2">
      <c r="A11" s="28" t="s">
        <v>23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24</v>
      </c>
      <c r="P11" s="297"/>
      <c r="Q11" s="298"/>
      <c r="T11" s="24" t="s">
        <v>25</v>
      </c>
      <c r="U11" s="340" t="s">
        <v>26</v>
      </c>
      <c r="V11" s="294"/>
      <c r="W11" s="45"/>
      <c r="X11" s="45"/>
      <c r="Y11" s="45"/>
      <c r="Z11" s="45"/>
      <c r="AA11" s="51"/>
      <c r="AB11" s="51"/>
      <c r="AC11" s="51"/>
    </row>
    <row r="12" spans="1:30" s="191" customFormat="1" ht="18.600000000000001" customHeight="1" x14ac:dyDescent="0.2">
      <c r="A12" s="384" t="s">
        <v>27</v>
      </c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40"/>
      <c r="M12" s="65"/>
      <c r="O12" s="24" t="s">
        <v>28</v>
      </c>
      <c r="P12" s="311"/>
      <c r="Q12" s="312"/>
      <c r="R12" s="23"/>
      <c r="T12" s="24"/>
      <c r="U12" s="258"/>
      <c r="V12" s="206"/>
      <c r="AA12" s="51"/>
      <c r="AB12" s="51"/>
      <c r="AC12" s="51"/>
    </row>
    <row r="13" spans="1:30" s="191" customFormat="1" ht="23.25" customHeight="1" x14ac:dyDescent="0.2">
      <c r="A13" s="384" t="s">
        <v>29</v>
      </c>
      <c r="B13" s="239"/>
      <c r="C13" s="239"/>
      <c r="D13" s="239"/>
      <c r="E13" s="239"/>
      <c r="F13" s="239"/>
      <c r="G13" s="239"/>
      <c r="H13" s="239"/>
      <c r="I13" s="239"/>
      <c r="J13" s="239"/>
      <c r="K13" s="239"/>
      <c r="L13" s="240"/>
      <c r="M13" s="65"/>
      <c r="N13" s="26"/>
      <c r="O13" s="26" t="s">
        <v>30</v>
      </c>
      <c r="P13" s="340"/>
      <c r="Q13" s="294"/>
      <c r="R13" s="23"/>
      <c r="W13" s="49"/>
      <c r="X13" s="49"/>
      <c r="Y13" s="49"/>
      <c r="Z13" s="49"/>
      <c r="AA13" s="51"/>
      <c r="AB13" s="51"/>
      <c r="AC13" s="51"/>
    </row>
    <row r="14" spans="1:30" s="191" customFormat="1" ht="18.600000000000001" customHeight="1" x14ac:dyDescent="0.2">
      <c r="A14" s="384" t="s">
        <v>31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40"/>
      <c r="M14" s="65"/>
      <c r="W14" s="50"/>
      <c r="X14" s="50"/>
      <c r="Y14" s="50"/>
      <c r="Z14" s="50"/>
      <c r="AA14" s="51"/>
      <c r="AB14" s="51"/>
      <c r="AC14" s="51"/>
    </row>
    <row r="15" spans="1:30" s="191" customFormat="1" ht="22.5" customHeight="1" x14ac:dyDescent="0.2">
      <c r="A15" s="400" t="s">
        <v>32</v>
      </c>
      <c r="B15" s="239"/>
      <c r="C15" s="239"/>
      <c r="D15" s="239"/>
      <c r="E15" s="239"/>
      <c r="F15" s="239"/>
      <c r="G15" s="239"/>
      <c r="H15" s="239"/>
      <c r="I15" s="239"/>
      <c r="J15" s="239"/>
      <c r="K15" s="239"/>
      <c r="L15" s="240"/>
      <c r="M15" s="66"/>
      <c r="O15" s="257" t="s">
        <v>33</v>
      </c>
      <c r="P15" s="258"/>
      <c r="Q15" s="258"/>
      <c r="R15" s="258"/>
      <c r="S15" s="258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259"/>
      <c r="P16" s="259"/>
      <c r="Q16" s="259"/>
      <c r="R16" s="259"/>
      <c r="S16" s="259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241" t="s">
        <v>34</v>
      </c>
      <c r="B17" s="241" t="s">
        <v>35</v>
      </c>
      <c r="C17" s="303" t="s">
        <v>36</v>
      </c>
      <c r="D17" s="241" t="s">
        <v>37</v>
      </c>
      <c r="E17" s="266"/>
      <c r="F17" s="241" t="s">
        <v>38</v>
      </c>
      <c r="G17" s="241" t="s">
        <v>39</v>
      </c>
      <c r="H17" s="241" t="s">
        <v>40</v>
      </c>
      <c r="I17" s="241" t="s">
        <v>41</v>
      </c>
      <c r="J17" s="241" t="s">
        <v>42</v>
      </c>
      <c r="K17" s="241" t="s">
        <v>43</v>
      </c>
      <c r="L17" s="241" t="s">
        <v>44</v>
      </c>
      <c r="M17" s="241" t="s">
        <v>45</v>
      </c>
      <c r="N17" s="241" t="s">
        <v>46</v>
      </c>
      <c r="O17" s="241" t="s">
        <v>47</v>
      </c>
      <c r="P17" s="265"/>
      <c r="Q17" s="265"/>
      <c r="R17" s="265"/>
      <c r="S17" s="266"/>
      <c r="T17" s="398" t="s">
        <v>48</v>
      </c>
      <c r="U17" s="240"/>
      <c r="V17" s="241" t="s">
        <v>49</v>
      </c>
      <c r="W17" s="241" t="s">
        <v>50</v>
      </c>
      <c r="X17" s="413" t="s">
        <v>51</v>
      </c>
      <c r="Y17" s="241" t="s">
        <v>52</v>
      </c>
      <c r="Z17" s="270" t="s">
        <v>53</v>
      </c>
      <c r="AA17" s="270" t="s">
        <v>54</v>
      </c>
      <c r="AB17" s="270" t="s">
        <v>55</v>
      </c>
      <c r="AC17" s="271"/>
      <c r="AD17" s="272"/>
      <c r="AE17" s="403"/>
      <c r="BB17" s="397" t="s">
        <v>56</v>
      </c>
    </row>
    <row r="18" spans="1:67" ht="14.25" customHeight="1" x14ac:dyDescent="0.2">
      <c r="A18" s="242"/>
      <c r="B18" s="242"/>
      <c r="C18" s="242"/>
      <c r="D18" s="267"/>
      <c r="E18" s="269"/>
      <c r="F18" s="242"/>
      <c r="G18" s="242"/>
      <c r="H18" s="242"/>
      <c r="I18" s="242"/>
      <c r="J18" s="242"/>
      <c r="K18" s="242"/>
      <c r="L18" s="242"/>
      <c r="M18" s="242"/>
      <c r="N18" s="242"/>
      <c r="O18" s="267"/>
      <c r="P18" s="268"/>
      <c r="Q18" s="268"/>
      <c r="R18" s="268"/>
      <c r="S18" s="269"/>
      <c r="T18" s="192" t="s">
        <v>57</v>
      </c>
      <c r="U18" s="192" t="s">
        <v>58</v>
      </c>
      <c r="V18" s="242"/>
      <c r="W18" s="242"/>
      <c r="X18" s="414"/>
      <c r="Y18" s="242"/>
      <c r="Z18" s="401"/>
      <c r="AA18" s="401"/>
      <c r="AB18" s="273"/>
      <c r="AC18" s="274"/>
      <c r="AD18" s="275"/>
      <c r="AE18" s="404"/>
      <c r="BB18" s="206"/>
    </row>
    <row r="19" spans="1:67" ht="27.75" hidden="1" customHeight="1" x14ac:dyDescent="0.2">
      <c r="A19" s="300" t="s">
        <v>59</v>
      </c>
      <c r="B19" s="301"/>
      <c r="C19" s="301"/>
      <c r="D19" s="301"/>
      <c r="E19" s="301"/>
      <c r="F19" s="301"/>
      <c r="G19" s="301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48"/>
      <c r="AA19" s="48"/>
    </row>
    <row r="20" spans="1:67" ht="16.5" hidden="1" customHeight="1" x14ac:dyDescent="0.25">
      <c r="A20" s="209" t="s">
        <v>59</v>
      </c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  <c r="X20" s="206"/>
      <c r="Y20" s="206"/>
      <c r="Z20" s="193"/>
      <c r="AA20" s="193"/>
    </row>
    <row r="21" spans="1:67" ht="14.25" hidden="1" customHeight="1" x14ac:dyDescent="0.25">
      <c r="A21" s="205" t="s">
        <v>60</v>
      </c>
      <c r="B21" s="206"/>
      <c r="C21" s="206"/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  <c r="X21" s="206"/>
      <c r="Y21" s="206"/>
      <c r="Z21" s="194"/>
      <c r="AA21" s="194"/>
    </row>
    <row r="22" spans="1:67" ht="27" hidden="1" customHeight="1" x14ac:dyDescent="0.25">
      <c r="A22" s="54" t="s">
        <v>61</v>
      </c>
      <c r="B22" s="54" t="s">
        <v>62</v>
      </c>
      <c r="C22" s="31">
        <v>4301070899</v>
      </c>
      <c r="D22" s="213">
        <v>4607111035752</v>
      </c>
      <c r="E22" s="204"/>
      <c r="F22" s="197">
        <v>0.43</v>
      </c>
      <c r="G22" s="32">
        <v>16</v>
      </c>
      <c r="H22" s="197">
        <v>6.88</v>
      </c>
      <c r="I22" s="197">
        <v>7.2539999999999996</v>
      </c>
      <c r="J22" s="32">
        <v>84</v>
      </c>
      <c r="K22" s="32" t="s">
        <v>63</v>
      </c>
      <c r="L22" s="33" t="s">
        <v>64</v>
      </c>
      <c r="M22" s="33"/>
      <c r="N22" s="32">
        <v>180</v>
      </c>
      <c r="O22" s="338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203"/>
      <c r="Q22" s="203"/>
      <c r="R22" s="203"/>
      <c r="S22" s="204"/>
      <c r="T22" s="34"/>
      <c r="U22" s="34"/>
      <c r="V22" s="35" t="s">
        <v>65</v>
      </c>
      <c r="W22" s="198">
        <v>0</v>
      </c>
      <c r="X22" s="199">
        <f>IFERROR(IF(W22="","",W22),"")</f>
        <v>0</v>
      </c>
      <c r="Y22" s="36">
        <f>IFERROR(IF(W22="","",W22*0.0155),"")</f>
        <v>0</v>
      </c>
      <c r="Z22" s="56"/>
      <c r="AA22" s="57"/>
      <c r="AE22" s="67"/>
      <c r="BB22" s="68" t="s">
        <v>1</v>
      </c>
      <c r="BL22" s="67">
        <f>IFERROR(W22*I22,"0")</f>
        <v>0</v>
      </c>
      <c r="BM22" s="67">
        <f>IFERROR(X22*I22,"0")</f>
        <v>0</v>
      </c>
      <c r="BN22" s="67">
        <f>IFERROR(W22/J22,"0")</f>
        <v>0</v>
      </c>
      <c r="BO22" s="67">
        <f>IFERROR(X22/J22,"0")</f>
        <v>0</v>
      </c>
    </row>
    <row r="23" spans="1:67" hidden="1" x14ac:dyDescent="0.2">
      <c r="A23" s="210"/>
      <c r="B23" s="206"/>
      <c r="C23" s="206"/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11"/>
      <c r="O23" s="214" t="s">
        <v>66</v>
      </c>
      <c r="P23" s="215"/>
      <c r="Q23" s="215"/>
      <c r="R23" s="215"/>
      <c r="S23" s="215"/>
      <c r="T23" s="215"/>
      <c r="U23" s="216"/>
      <c r="V23" s="37" t="s">
        <v>65</v>
      </c>
      <c r="W23" s="200">
        <f>IFERROR(SUM(W22:W22),"0")</f>
        <v>0</v>
      </c>
      <c r="X23" s="200">
        <f>IFERROR(SUM(X22:X22),"0")</f>
        <v>0</v>
      </c>
      <c r="Y23" s="200">
        <f>IFERROR(IF(Y22="",0,Y22),"0")</f>
        <v>0</v>
      </c>
      <c r="Z23" s="201"/>
      <c r="AA23" s="201"/>
    </row>
    <row r="24" spans="1:67" hidden="1" x14ac:dyDescent="0.2">
      <c r="A24" s="206"/>
      <c r="B24" s="206"/>
      <c r="C24" s="206"/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11"/>
      <c r="O24" s="214" t="s">
        <v>66</v>
      </c>
      <c r="P24" s="215"/>
      <c r="Q24" s="215"/>
      <c r="R24" s="215"/>
      <c r="S24" s="215"/>
      <c r="T24" s="215"/>
      <c r="U24" s="216"/>
      <c r="V24" s="37" t="s">
        <v>67</v>
      </c>
      <c r="W24" s="200">
        <f>IFERROR(SUMPRODUCT(W22:W22*H22:H22),"0")</f>
        <v>0</v>
      </c>
      <c r="X24" s="200">
        <f>IFERROR(SUMPRODUCT(X22:X22*H22:H22),"0")</f>
        <v>0</v>
      </c>
      <c r="Y24" s="37"/>
      <c r="Z24" s="201"/>
      <c r="AA24" s="201"/>
    </row>
    <row r="25" spans="1:67" ht="27.75" hidden="1" customHeight="1" x14ac:dyDescent="0.2">
      <c r="A25" s="300" t="s">
        <v>68</v>
      </c>
      <c r="B25" s="301"/>
      <c r="C25" s="301"/>
      <c r="D25" s="301"/>
      <c r="E25" s="301"/>
      <c r="F25" s="301"/>
      <c r="G25" s="301"/>
      <c r="H25" s="301"/>
      <c r="I25" s="301"/>
      <c r="J25" s="301"/>
      <c r="K25" s="301"/>
      <c r="L25" s="301"/>
      <c r="M25" s="301"/>
      <c r="N25" s="301"/>
      <c r="O25" s="301"/>
      <c r="P25" s="301"/>
      <c r="Q25" s="301"/>
      <c r="R25" s="301"/>
      <c r="S25" s="301"/>
      <c r="T25" s="301"/>
      <c r="U25" s="301"/>
      <c r="V25" s="301"/>
      <c r="W25" s="301"/>
      <c r="X25" s="301"/>
      <c r="Y25" s="301"/>
      <c r="Z25" s="48"/>
      <c r="AA25" s="48"/>
    </row>
    <row r="26" spans="1:67" ht="16.5" hidden="1" customHeight="1" x14ac:dyDescent="0.25">
      <c r="A26" s="209" t="s">
        <v>69</v>
      </c>
      <c r="B26" s="206"/>
      <c r="C26" s="206"/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193"/>
      <c r="AA26" s="193"/>
    </row>
    <row r="27" spans="1:67" ht="14.25" hidden="1" customHeight="1" x14ac:dyDescent="0.25">
      <c r="A27" s="205" t="s">
        <v>70</v>
      </c>
      <c r="B27" s="206"/>
      <c r="C27" s="206"/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  <c r="X27" s="206"/>
      <c r="Y27" s="206"/>
      <c r="Z27" s="194"/>
      <c r="AA27" s="194"/>
    </row>
    <row r="28" spans="1:67" ht="27" customHeight="1" x14ac:dyDescent="0.25">
      <c r="A28" s="54" t="s">
        <v>71</v>
      </c>
      <c r="B28" s="54" t="s">
        <v>72</v>
      </c>
      <c r="C28" s="31">
        <v>4301132066</v>
      </c>
      <c r="D28" s="213">
        <v>4607111036520</v>
      </c>
      <c r="E28" s="204"/>
      <c r="F28" s="197">
        <v>0.25</v>
      </c>
      <c r="G28" s="32">
        <v>6</v>
      </c>
      <c r="H28" s="197">
        <v>1.5</v>
      </c>
      <c r="I28" s="197">
        <v>1.9218</v>
      </c>
      <c r="J28" s="32">
        <v>126</v>
      </c>
      <c r="K28" s="32" t="s">
        <v>73</v>
      </c>
      <c r="L28" s="33" t="s">
        <v>64</v>
      </c>
      <c r="M28" s="33"/>
      <c r="N28" s="32">
        <v>180</v>
      </c>
      <c r="O28" s="207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203"/>
      <c r="Q28" s="203"/>
      <c r="R28" s="203"/>
      <c r="S28" s="204"/>
      <c r="T28" s="34"/>
      <c r="U28" s="34"/>
      <c r="V28" s="35" t="s">
        <v>65</v>
      </c>
      <c r="W28" s="198">
        <v>2</v>
      </c>
      <c r="X28" s="199">
        <f>IFERROR(IF(W28="","",W28),"")</f>
        <v>2</v>
      </c>
      <c r="Y28" s="36">
        <f>IFERROR(IF(W28="","",W28*0.00936),"")</f>
        <v>1.8720000000000001E-2</v>
      </c>
      <c r="Z28" s="56"/>
      <c r="AA28" s="57"/>
      <c r="AE28" s="67"/>
      <c r="BB28" s="69" t="s">
        <v>74</v>
      </c>
      <c r="BL28" s="67">
        <f>IFERROR(W28*I28,"0")</f>
        <v>3.8435999999999999</v>
      </c>
      <c r="BM28" s="67">
        <f>IFERROR(X28*I28,"0")</f>
        <v>3.8435999999999999</v>
      </c>
      <c r="BN28" s="67">
        <f>IFERROR(W28/J28,"0")</f>
        <v>1.5873015873015872E-2</v>
      </c>
      <c r="BO28" s="67">
        <f>IFERROR(X28/J28,"0")</f>
        <v>1.5873015873015872E-2</v>
      </c>
    </row>
    <row r="29" spans="1:67" ht="27" customHeight="1" x14ac:dyDescent="0.25">
      <c r="A29" s="54" t="s">
        <v>75</v>
      </c>
      <c r="B29" s="54" t="s">
        <v>76</v>
      </c>
      <c r="C29" s="31">
        <v>4301132063</v>
      </c>
      <c r="D29" s="213">
        <v>4607111036605</v>
      </c>
      <c r="E29" s="204"/>
      <c r="F29" s="197">
        <v>0.25</v>
      </c>
      <c r="G29" s="32">
        <v>6</v>
      </c>
      <c r="H29" s="197">
        <v>1.5</v>
      </c>
      <c r="I29" s="197">
        <v>1.9218</v>
      </c>
      <c r="J29" s="32">
        <v>126</v>
      </c>
      <c r="K29" s="32" t="s">
        <v>73</v>
      </c>
      <c r="L29" s="33" t="s">
        <v>64</v>
      </c>
      <c r="M29" s="33"/>
      <c r="N29" s="32">
        <v>180</v>
      </c>
      <c r="O29" s="224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203"/>
      <c r="Q29" s="203"/>
      <c r="R29" s="203"/>
      <c r="S29" s="204"/>
      <c r="T29" s="34"/>
      <c r="U29" s="34"/>
      <c r="V29" s="35" t="s">
        <v>65</v>
      </c>
      <c r="W29" s="198">
        <v>35</v>
      </c>
      <c r="X29" s="199">
        <f>IFERROR(IF(W29="","",W29),"")</f>
        <v>35</v>
      </c>
      <c r="Y29" s="36">
        <f>IFERROR(IF(W29="","",W29*0.00936),"")</f>
        <v>0.3276</v>
      </c>
      <c r="Z29" s="56"/>
      <c r="AA29" s="57"/>
      <c r="AE29" s="67"/>
      <c r="BB29" s="70" t="s">
        <v>74</v>
      </c>
      <c r="BL29" s="67">
        <f>IFERROR(W29*I29,"0")</f>
        <v>67.263000000000005</v>
      </c>
      <c r="BM29" s="67">
        <f>IFERROR(X29*I29,"0")</f>
        <v>67.263000000000005</v>
      </c>
      <c r="BN29" s="67">
        <f>IFERROR(W29/J29,"0")</f>
        <v>0.27777777777777779</v>
      </c>
      <c r="BO29" s="67">
        <f>IFERROR(X29/J29,"0")</f>
        <v>0.27777777777777779</v>
      </c>
    </row>
    <row r="30" spans="1:67" ht="27" hidden="1" customHeight="1" x14ac:dyDescent="0.25">
      <c r="A30" s="54" t="s">
        <v>77</v>
      </c>
      <c r="B30" s="54" t="s">
        <v>78</v>
      </c>
      <c r="C30" s="31">
        <v>4301132064</v>
      </c>
      <c r="D30" s="213">
        <v>4607111036537</v>
      </c>
      <c r="E30" s="204"/>
      <c r="F30" s="197">
        <v>0.25</v>
      </c>
      <c r="G30" s="32">
        <v>6</v>
      </c>
      <c r="H30" s="197">
        <v>1.5</v>
      </c>
      <c r="I30" s="197">
        <v>1.9218</v>
      </c>
      <c r="J30" s="32">
        <v>126</v>
      </c>
      <c r="K30" s="32" t="s">
        <v>73</v>
      </c>
      <c r="L30" s="33" t="s">
        <v>64</v>
      </c>
      <c r="M30" s="33"/>
      <c r="N30" s="32">
        <v>180</v>
      </c>
      <c r="O30" s="221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203"/>
      <c r="Q30" s="203"/>
      <c r="R30" s="203"/>
      <c r="S30" s="204"/>
      <c r="T30" s="34"/>
      <c r="U30" s="34"/>
      <c r="V30" s="35" t="s">
        <v>65</v>
      </c>
      <c r="W30" s="198">
        <v>0</v>
      </c>
      <c r="X30" s="199">
        <f>IFERROR(IF(W30="","",W30),"")</f>
        <v>0</v>
      </c>
      <c r="Y30" s="36">
        <f>IFERROR(IF(W30="","",W30*0.00936),"")</f>
        <v>0</v>
      </c>
      <c r="Z30" s="56"/>
      <c r="AA30" s="57"/>
      <c r="AE30" s="67"/>
      <c r="BB30" s="71" t="s">
        <v>74</v>
      </c>
      <c r="BL30" s="67">
        <f>IFERROR(W30*I30,"0")</f>
        <v>0</v>
      </c>
      <c r="BM30" s="67">
        <f>IFERROR(X30*I30,"0")</f>
        <v>0</v>
      </c>
      <c r="BN30" s="67">
        <f>IFERROR(W30/J30,"0")</f>
        <v>0</v>
      </c>
      <c r="BO30" s="67">
        <f>IFERROR(X30/J30,"0")</f>
        <v>0</v>
      </c>
    </row>
    <row r="31" spans="1:67" ht="27" hidden="1" customHeight="1" x14ac:dyDescent="0.25">
      <c r="A31" s="54" t="s">
        <v>79</v>
      </c>
      <c r="B31" s="54" t="s">
        <v>80</v>
      </c>
      <c r="C31" s="31">
        <v>4301132065</v>
      </c>
      <c r="D31" s="213">
        <v>4607111036599</v>
      </c>
      <c r="E31" s="204"/>
      <c r="F31" s="197">
        <v>0.25</v>
      </c>
      <c r="G31" s="32">
        <v>6</v>
      </c>
      <c r="H31" s="197">
        <v>1.5</v>
      </c>
      <c r="I31" s="197">
        <v>1.9218</v>
      </c>
      <c r="J31" s="32">
        <v>126</v>
      </c>
      <c r="K31" s="32" t="s">
        <v>73</v>
      </c>
      <c r="L31" s="33" t="s">
        <v>64</v>
      </c>
      <c r="M31" s="33"/>
      <c r="N31" s="32">
        <v>180</v>
      </c>
      <c r="O31" s="227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203"/>
      <c r="Q31" s="203"/>
      <c r="R31" s="203"/>
      <c r="S31" s="204"/>
      <c r="T31" s="34"/>
      <c r="U31" s="34"/>
      <c r="V31" s="35" t="s">
        <v>65</v>
      </c>
      <c r="W31" s="198">
        <v>0</v>
      </c>
      <c r="X31" s="199">
        <f>IFERROR(IF(W31="","",W31),"")</f>
        <v>0</v>
      </c>
      <c r="Y31" s="36">
        <f>IFERROR(IF(W31="","",W31*0.00936),"")</f>
        <v>0</v>
      </c>
      <c r="Z31" s="56"/>
      <c r="AA31" s="57"/>
      <c r="AE31" s="67"/>
      <c r="BB31" s="72" t="s">
        <v>74</v>
      </c>
      <c r="BL31" s="67">
        <f>IFERROR(W31*I31,"0")</f>
        <v>0</v>
      </c>
      <c r="BM31" s="67">
        <f>IFERROR(X31*I31,"0")</f>
        <v>0</v>
      </c>
      <c r="BN31" s="67">
        <f>IFERROR(W31/J31,"0")</f>
        <v>0</v>
      </c>
      <c r="BO31" s="67">
        <f>IFERROR(X31/J31,"0")</f>
        <v>0</v>
      </c>
    </row>
    <row r="32" spans="1:67" x14ac:dyDescent="0.2">
      <c r="A32" s="210"/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11"/>
      <c r="O32" s="214" t="s">
        <v>66</v>
      </c>
      <c r="P32" s="215"/>
      <c r="Q32" s="215"/>
      <c r="R32" s="215"/>
      <c r="S32" s="215"/>
      <c r="T32" s="215"/>
      <c r="U32" s="216"/>
      <c r="V32" s="37" t="s">
        <v>65</v>
      </c>
      <c r="W32" s="200">
        <f>IFERROR(SUM(W28:W31),"0")</f>
        <v>37</v>
      </c>
      <c r="X32" s="200">
        <f>IFERROR(SUM(X28:X31),"0")</f>
        <v>37</v>
      </c>
      <c r="Y32" s="200">
        <f>IFERROR(IF(Y28="",0,Y28),"0")+IFERROR(IF(Y29="",0,Y29),"0")+IFERROR(IF(Y30="",0,Y30),"0")+IFERROR(IF(Y31="",0,Y31),"0")</f>
        <v>0.34632000000000002</v>
      </c>
      <c r="Z32" s="201"/>
      <c r="AA32" s="201"/>
    </row>
    <row r="33" spans="1:67" x14ac:dyDescent="0.2">
      <c r="A33" s="206"/>
      <c r="B33" s="206"/>
      <c r="C33" s="206"/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11"/>
      <c r="O33" s="214" t="s">
        <v>66</v>
      </c>
      <c r="P33" s="215"/>
      <c r="Q33" s="215"/>
      <c r="R33" s="215"/>
      <c r="S33" s="215"/>
      <c r="T33" s="215"/>
      <c r="U33" s="216"/>
      <c r="V33" s="37" t="s">
        <v>67</v>
      </c>
      <c r="W33" s="200">
        <f>IFERROR(SUMPRODUCT(W28:W31*H28:H31),"0")</f>
        <v>55.5</v>
      </c>
      <c r="X33" s="200">
        <f>IFERROR(SUMPRODUCT(X28:X31*H28:H31),"0")</f>
        <v>55.5</v>
      </c>
      <c r="Y33" s="37"/>
      <c r="Z33" s="201"/>
      <c r="AA33" s="201"/>
    </row>
    <row r="34" spans="1:67" ht="16.5" hidden="1" customHeight="1" x14ac:dyDescent="0.25">
      <c r="A34" s="209" t="s">
        <v>81</v>
      </c>
      <c r="B34" s="206"/>
      <c r="C34" s="206"/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  <c r="X34" s="206"/>
      <c r="Y34" s="206"/>
      <c r="Z34" s="193"/>
      <c r="AA34" s="193"/>
    </row>
    <row r="35" spans="1:67" ht="14.25" hidden="1" customHeight="1" x14ac:dyDescent="0.25">
      <c r="A35" s="205" t="s">
        <v>60</v>
      </c>
      <c r="B35" s="206"/>
      <c r="C35" s="206"/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  <c r="X35" s="206"/>
      <c r="Y35" s="206"/>
      <c r="Z35" s="194"/>
      <c r="AA35" s="194"/>
    </row>
    <row r="36" spans="1:67" ht="27" customHeight="1" x14ac:dyDescent="0.25">
      <c r="A36" s="54" t="s">
        <v>82</v>
      </c>
      <c r="B36" s="54" t="s">
        <v>83</v>
      </c>
      <c r="C36" s="31">
        <v>4301070865</v>
      </c>
      <c r="D36" s="213">
        <v>4607111036285</v>
      </c>
      <c r="E36" s="204"/>
      <c r="F36" s="197">
        <v>0.75</v>
      </c>
      <c r="G36" s="32">
        <v>8</v>
      </c>
      <c r="H36" s="197">
        <v>6</v>
      </c>
      <c r="I36" s="197">
        <v>6.27</v>
      </c>
      <c r="J36" s="32">
        <v>84</v>
      </c>
      <c r="K36" s="32" t="s">
        <v>63</v>
      </c>
      <c r="L36" s="33" t="s">
        <v>64</v>
      </c>
      <c r="M36" s="33"/>
      <c r="N36" s="32">
        <v>180</v>
      </c>
      <c r="O36" s="212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203"/>
      <c r="Q36" s="203"/>
      <c r="R36" s="203"/>
      <c r="S36" s="204"/>
      <c r="T36" s="34"/>
      <c r="U36" s="34"/>
      <c r="V36" s="35" t="s">
        <v>65</v>
      </c>
      <c r="W36" s="198">
        <v>2</v>
      </c>
      <c r="X36" s="199">
        <f>IFERROR(IF(W36="","",W36),"")</f>
        <v>2</v>
      </c>
      <c r="Y36" s="36">
        <f>IFERROR(IF(W36="","",W36*0.0155),"")</f>
        <v>3.1E-2</v>
      </c>
      <c r="Z36" s="56"/>
      <c r="AA36" s="57"/>
      <c r="AE36" s="67"/>
      <c r="BB36" s="73" t="s">
        <v>1</v>
      </c>
      <c r="BL36" s="67">
        <f>IFERROR(W36*I36,"0")</f>
        <v>12.54</v>
      </c>
      <c r="BM36" s="67">
        <f>IFERROR(X36*I36,"0")</f>
        <v>12.54</v>
      </c>
      <c r="BN36" s="67">
        <f>IFERROR(W36/J36,"0")</f>
        <v>2.3809523809523808E-2</v>
      </c>
      <c r="BO36" s="67">
        <f>IFERROR(X36/J36,"0")</f>
        <v>2.3809523809523808E-2</v>
      </c>
    </row>
    <row r="37" spans="1:67" ht="27" hidden="1" customHeight="1" x14ac:dyDescent="0.25">
      <c r="A37" s="54" t="s">
        <v>84</v>
      </c>
      <c r="B37" s="54" t="s">
        <v>85</v>
      </c>
      <c r="C37" s="31">
        <v>4301070861</v>
      </c>
      <c r="D37" s="213">
        <v>4607111036308</v>
      </c>
      <c r="E37" s="204"/>
      <c r="F37" s="197">
        <v>0.75</v>
      </c>
      <c r="G37" s="32">
        <v>8</v>
      </c>
      <c r="H37" s="197">
        <v>6</v>
      </c>
      <c r="I37" s="197">
        <v>6.27</v>
      </c>
      <c r="J37" s="32">
        <v>84</v>
      </c>
      <c r="K37" s="32" t="s">
        <v>63</v>
      </c>
      <c r="L37" s="33" t="s">
        <v>64</v>
      </c>
      <c r="M37" s="33"/>
      <c r="N37" s="32">
        <v>180</v>
      </c>
      <c r="O37" s="314" t="s">
        <v>86</v>
      </c>
      <c r="P37" s="203"/>
      <c r="Q37" s="203"/>
      <c r="R37" s="203"/>
      <c r="S37" s="204"/>
      <c r="T37" s="34"/>
      <c r="U37" s="34"/>
      <c r="V37" s="35" t="s">
        <v>65</v>
      </c>
      <c r="W37" s="198">
        <v>0</v>
      </c>
      <c r="X37" s="199">
        <f>IFERROR(IF(W37="","",W37),"")</f>
        <v>0</v>
      </c>
      <c r="Y37" s="36">
        <f>IFERROR(IF(W37="","",W37*0.0155),"")</f>
        <v>0</v>
      </c>
      <c r="Z37" s="56"/>
      <c r="AA37" s="57"/>
      <c r="AE37" s="67"/>
      <c r="BB37" s="74" t="s">
        <v>1</v>
      </c>
      <c r="BL37" s="67">
        <f>IFERROR(W37*I37,"0")</f>
        <v>0</v>
      </c>
      <c r="BM37" s="67">
        <f>IFERROR(X37*I37,"0")</f>
        <v>0</v>
      </c>
      <c r="BN37" s="67">
        <f>IFERROR(W37/J37,"0")</f>
        <v>0</v>
      </c>
      <c r="BO37" s="67">
        <f>IFERROR(X37/J37,"0")</f>
        <v>0</v>
      </c>
    </row>
    <row r="38" spans="1:67" ht="27" customHeight="1" x14ac:dyDescent="0.25">
      <c r="A38" s="54" t="s">
        <v>87</v>
      </c>
      <c r="B38" s="54" t="s">
        <v>88</v>
      </c>
      <c r="C38" s="31">
        <v>4301070884</v>
      </c>
      <c r="D38" s="213">
        <v>4607111036315</v>
      </c>
      <c r="E38" s="204"/>
      <c r="F38" s="197">
        <v>0.75</v>
      </c>
      <c r="G38" s="32">
        <v>8</v>
      </c>
      <c r="H38" s="197">
        <v>6</v>
      </c>
      <c r="I38" s="197">
        <v>6.27</v>
      </c>
      <c r="J38" s="32">
        <v>84</v>
      </c>
      <c r="K38" s="32" t="s">
        <v>63</v>
      </c>
      <c r="L38" s="33" t="s">
        <v>64</v>
      </c>
      <c r="M38" s="33"/>
      <c r="N38" s="32">
        <v>180</v>
      </c>
      <c r="O38" s="390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203"/>
      <c r="Q38" s="203"/>
      <c r="R38" s="203"/>
      <c r="S38" s="204"/>
      <c r="T38" s="34"/>
      <c r="U38" s="34"/>
      <c r="V38" s="35" t="s">
        <v>65</v>
      </c>
      <c r="W38" s="198">
        <v>3</v>
      </c>
      <c r="X38" s="199">
        <f>IFERROR(IF(W38="","",W38),"")</f>
        <v>3</v>
      </c>
      <c r="Y38" s="36">
        <f>IFERROR(IF(W38="","",W38*0.0155),"")</f>
        <v>4.65E-2</v>
      </c>
      <c r="Z38" s="56"/>
      <c r="AA38" s="57"/>
      <c r="AE38" s="67"/>
      <c r="BB38" s="75" t="s">
        <v>1</v>
      </c>
      <c r="BL38" s="67">
        <f>IFERROR(W38*I38,"0")</f>
        <v>18.809999999999999</v>
      </c>
      <c r="BM38" s="67">
        <f>IFERROR(X38*I38,"0")</f>
        <v>18.809999999999999</v>
      </c>
      <c r="BN38" s="67">
        <f>IFERROR(W38/J38,"0")</f>
        <v>3.5714285714285712E-2</v>
      </c>
      <c r="BO38" s="67">
        <f>IFERROR(X38/J38,"0")</f>
        <v>3.5714285714285712E-2</v>
      </c>
    </row>
    <row r="39" spans="1:67" ht="27" customHeight="1" x14ac:dyDescent="0.25">
      <c r="A39" s="54" t="s">
        <v>89</v>
      </c>
      <c r="B39" s="54" t="s">
        <v>90</v>
      </c>
      <c r="C39" s="31">
        <v>4301070864</v>
      </c>
      <c r="D39" s="213">
        <v>4607111036292</v>
      </c>
      <c r="E39" s="204"/>
      <c r="F39" s="197">
        <v>0.75</v>
      </c>
      <c r="G39" s="32">
        <v>8</v>
      </c>
      <c r="H39" s="197">
        <v>6</v>
      </c>
      <c r="I39" s="197">
        <v>6.27</v>
      </c>
      <c r="J39" s="32">
        <v>84</v>
      </c>
      <c r="K39" s="32" t="s">
        <v>63</v>
      </c>
      <c r="L39" s="33" t="s">
        <v>64</v>
      </c>
      <c r="M39" s="33"/>
      <c r="N39" s="32">
        <v>180</v>
      </c>
      <c r="O39" s="308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203"/>
      <c r="Q39" s="203"/>
      <c r="R39" s="203"/>
      <c r="S39" s="204"/>
      <c r="T39" s="34"/>
      <c r="U39" s="34"/>
      <c r="V39" s="35" t="s">
        <v>65</v>
      </c>
      <c r="W39" s="198">
        <v>1</v>
      </c>
      <c r="X39" s="199">
        <f>IFERROR(IF(W39="","",W39),"")</f>
        <v>1</v>
      </c>
      <c r="Y39" s="36">
        <f>IFERROR(IF(W39="","",W39*0.0155),"")</f>
        <v>1.55E-2</v>
      </c>
      <c r="Z39" s="56"/>
      <c r="AA39" s="57"/>
      <c r="AE39" s="67"/>
      <c r="BB39" s="76" t="s">
        <v>1</v>
      </c>
      <c r="BL39" s="67">
        <f>IFERROR(W39*I39,"0")</f>
        <v>6.27</v>
      </c>
      <c r="BM39" s="67">
        <f>IFERROR(X39*I39,"0")</f>
        <v>6.27</v>
      </c>
      <c r="BN39" s="67">
        <f>IFERROR(W39/J39,"0")</f>
        <v>1.1904761904761904E-2</v>
      </c>
      <c r="BO39" s="67">
        <f>IFERROR(X39/J39,"0")</f>
        <v>1.1904761904761904E-2</v>
      </c>
    </row>
    <row r="40" spans="1:67" x14ac:dyDescent="0.2">
      <c r="A40" s="210"/>
      <c r="B40" s="206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11"/>
      <c r="O40" s="214" t="s">
        <v>66</v>
      </c>
      <c r="P40" s="215"/>
      <c r="Q40" s="215"/>
      <c r="R40" s="215"/>
      <c r="S40" s="215"/>
      <c r="T40" s="215"/>
      <c r="U40" s="216"/>
      <c r="V40" s="37" t="s">
        <v>65</v>
      </c>
      <c r="W40" s="200">
        <f>IFERROR(SUM(W36:W39),"0")</f>
        <v>6</v>
      </c>
      <c r="X40" s="200">
        <f>IFERROR(SUM(X36:X39),"0")</f>
        <v>6</v>
      </c>
      <c r="Y40" s="200">
        <f>IFERROR(IF(Y36="",0,Y36),"0")+IFERROR(IF(Y37="",0,Y37),"0")+IFERROR(IF(Y38="",0,Y38),"0")+IFERROR(IF(Y39="",0,Y39),"0")</f>
        <v>9.2999999999999999E-2</v>
      </c>
      <c r="Z40" s="201"/>
      <c r="AA40" s="201"/>
    </row>
    <row r="41" spans="1:67" x14ac:dyDescent="0.2">
      <c r="A41" s="206"/>
      <c r="B41" s="206"/>
      <c r="C41" s="206"/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11"/>
      <c r="O41" s="214" t="s">
        <v>66</v>
      </c>
      <c r="P41" s="215"/>
      <c r="Q41" s="215"/>
      <c r="R41" s="215"/>
      <c r="S41" s="215"/>
      <c r="T41" s="215"/>
      <c r="U41" s="216"/>
      <c r="V41" s="37" t="s">
        <v>67</v>
      </c>
      <c r="W41" s="200">
        <f>IFERROR(SUMPRODUCT(W36:W39*H36:H39),"0")</f>
        <v>36</v>
      </c>
      <c r="X41" s="200">
        <f>IFERROR(SUMPRODUCT(X36:X39*H36:H39),"0")</f>
        <v>36</v>
      </c>
      <c r="Y41" s="37"/>
      <c r="Z41" s="201"/>
      <c r="AA41" s="201"/>
    </row>
    <row r="42" spans="1:67" ht="16.5" hidden="1" customHeight="1" x14ac:dyDescent="0.25">
      <c r="A42" s="209" t="s">
        <v>91</v>
      </c>
      <c r="B42" s="206"/>
      <c r="C42" s="206"/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193"/>
      <c r="AA42" s="193"/>
    </row>
    <row r="43" spans="1:67" ht="14.25" hidden="1" customHeight="1" x14ac:dyDescent="0.25">
      <c r="A43" s="205" t="s">
        <v>92</v>
      </c>
      <c r="B43" s="206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194"/>
      <c r="AA43" s="194"/>
    </row>
    <row r="44" spans="1:67" ht="16.5" hidden="1" customHeight="1" x14ac:dyDescent="0.25">
      <c r="A44" s="54" t="s">
        <v>93</v>
      </c>
      <c r="B44" s="54" t="s">
        <v>94</v>
      </c>
      <c r="C44" s="31">
        <v>4301190046</v>
      </c>
      <c r="D44" s="213">
        <v>4607111038951</v>
      </c>
      <c r="E44" s="204"/>
      <c r="F44" s="197">
        <v>0.2</v>
      </c>
      <c r="G44" s="32">
        <v>6</v>
      </c>
      <c r="H44" s="197">
        <v>1.2</v>
      </c>
      <c r="I44" s="197">
        <v>1.5918000000000001</v>
      </c>
      <c r="J44" s="32">
        <v>130</v>
      </c>
      <c r="K44" s="32" t="s">
        <v>95</v>
      </c>
      <c r="L44" s="33" t="s">
        <v>64</v>
      </c>
      <c r="M44" s="33"/>
      <c r="N44" s="32">
        <v>365</v>
      </c>
      <c r="O44" s="226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4" s="203"/>
      <c r="Q44" s="203"/>
      <c r="R44" s="203"/>
      <c r="S44" s="204"/>
      <c r="T44" s="34"/>
      <c r="U44" s="34"/>
      <c r="V44" s="35" t="s">
        <v>65</v>
      </c>
      <c r="W44" s="198">
        <v>0</v>
      </c>
      <c r="X44" s="199">
        <f t="shared" ref="X44:X49" si="0">IFERROR(IF(W44="","",W44),"")</f>
        <v>0</v>
      </c>
      <c r="Y44" s="36">
        <f t="shared" ref="Y44:Y49" si="1">IFERROR(IF(W44="","",W44*0.0095),"")</f>
        <v>0</v>
      </c>
      <c r="Z44" s="56"/>
      <c r="AA44" s="57"/>
      <c r="AE44" s="67"/>
      <c r="BB44" s="77" t="s">
        <v>74</v>
      </c>
      <c r="BL44" s="67">
        <f t="shared" ref="BL44:BL49" si="2">IFERROR(W44*I44,"0")</f>
        <v>0</v>
      </c>
      <c r="BM44" s="67">
        <f t="shared" ref="BM44:BM49" si="3">IFERROR(X44*I44,"0")</f>
        <v>0</v>
      </c>
      <c r="BN44" s="67">
        <f t="shared" ref="BN44:BN49" si="4">IFERROR(W44/J44,"0")</f>
        <v>0</v>
      </c>
      <c r="BO44" s="67">
        <f t="shared" ref="BO44:BO49" si="5">IFERROR(X44/J44,"0")</f>
        <v>0</v>
      </c>
    </row>
    <row r="45" spans="1:67" ht="16.5" hidden="1" customHeight="1" x14ac:dyDescent="0.25">
      <c r="A45" s="54" t="s">
        <v>96</v>
      </c>
      <c r="B45" s="54" t="s">
        <v>97</v>
      </c>
      <c r="C45" s="31">
        <v>4301190010</v>
      </c>
      <c r="D45" s="213">
        <v>4607111037596</v>
      </c>
      <c r="E45" s="204"/>
      <c r="F45" s="197">
        <v>0.2</v>
      </c>
      <c r="G45" s="32">
        <v>6</v>
      </c>
      <c r="H45" s="197">
        <v>1.2</v>
      </c>
      <c r="I45" s="197">
        <v>1.5918000000000001</v>
      </c>
      <c r="J45" s="32">
        <v>130</v>
      </c>
      <c r="K45" s="32" t="s">
        <v>95</v>
      </c>
      <c r="L45" s="33" t="s">
        <v>64</v>
      </c>
      <c r="M45" s="33"/>
      <c r="N45" s="32">
        <v>365</v>
      </c>
      <c r="O45" s="333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P45" s="203"/>
      <c r="Q45" s="203"/>
      <c r="R45" s="203"/>
      <c r="S45" s="204"/>
      <c r="T45" s="34"/>
      <c r="U45" s="34"/>
      <c r="V45" s="35" t="s">
        <v>65</v>
      </c>
      <c r="W45" s="198">
        <v>0</v>
      </c>
      <c r="X45" s="199">
        <f t="shared" si="0"/>
        <v>0</v>
      </c>
      <c r="Y45" s="36">
        <f t="shared" si="1"/>
        <v>0</v>
      </c>
      <c r="Z45" s="56"/>
      <c r="AA45" s="57"/>
      <c r="AE45" s="67"/>
      <c r="BB45" s="78" t="s">
        <v>74</v>
      </c>
      <c r="BL45" s="67">
        <f t="shared" si="2"/>
        <v>0</v>
      </c>
      <c r="BM45" s="67">
        <f t="shared" si="3"/>
        <v>0</v>
      </c>
      <c r="BN45" s="67">
        <f t="shared" si="4"/>
        <v>0</v>
      </c>
      <c r="BO45" s="67">
        <f t="shared" si="5"/>
        <v>0</v>
      </c>
    </row>
    <row r="46" spans="1:67" ht="27" hidden="1" customHeight="1" x14ac:dyDescent="0.25">
      <c r="A46" s="54" t="s">
        <v>98</v>
      </c>
      <c r="B46" s="54" t="s">
        <v>99</v>
      </c>
      <c r="C46" s="31">
        <v>4301190047</v>
      </c>
      <c r="D46" s="213">
        <v>4607111038579</v>
      </c>
      <c r="E46" s="204"/>
      <c r="F46" s="197">
        <v>0.2</v>
      </c>
      <c r="G46" s="32">
        <v>6</v>
      </c>
      <c r="H46" s="197">
        <v>1.2</v>
      </c>
      <c r="I46" s="197">
        <v>1.5918000000000001</v>
      </c>
      <c r="J46" s="32">
        <v>130</v>
      </c>
      <c r="K46" s="32" t="s">
        <v>95</v>
      </c>
      <c r="L46" s="33" t="s">
        <v>64</v>
      </c>
      <c r="M46" s="33"/>
      <c r="N46" s="32">
        <v>365</v>
      </c>
      <c r="O46" s="355" t="str">
        <f>HYPERLINK("https://abi.ru/products/Замороженные/Горячая штучка/Чебупай/Изделия хлебобулочные/P004187/","«Чебупай сладкая клубника» ф/в 0,2 ТМ «Горячая штучка»")</f>
        <v>«Чебупай сладкая клубника» ф/в 0,2 ТМ «Горячая штучка»</v>
      </c>
      <c r="P46" s="203"/>
      <c r="Q46" s="203"/>
      <c r="R46" s="203"/>
      <c r="S46" s="204"/>
      <c r="T46" s="34"/>
      <c r="U46" s="34"/>
      <c r="V46" s="35" t="s">
        <v>65</v>
      </c>
      <c r="W46" s="198">
        <v>0</v>
      </c>
      <c r="X46" s="199">
        <f t="shared" si="0"/>
        <v>0</v>
      </c>
      <c r="Y46" s="36">
        <f t="shared" si="1"/>
        <v>0</v>
      </c>
      <c r="Z46" s="56"/>
      <c r="AA46" s="57"/>
      <c r="AE46" s="67"/>
      <c r="BB46" s="79" t="s">
        <v>74</v>
      </c>
      <c r="BL46" s="67">
        <f t="shared" si="2"/>
        <v>0</v>
      </c>
      <c r="BM46" s="67">
        <f t="shared" si="3"/>
        <v>0</v>
      </c>
      <c r="BN46" s="67">
        <f t="shared" si="4"/>
        <v>0</v>
      </c>
      <c r="BO46" s="67">
        <f t="shared" si="5"/>
        <v>0</v>
      </c>
    </row>
    <row r="47" spans="1:67" ht="27" hidden="1" customHeight="1" x14ac:dyDescent="0.25">
      <c r="A47" s="54" t="s">
        <v>100</v>
      </c>
      <c r="B47" s="54" t="s">
        <v>101</v>
      </c>
      <c r="C47" s="31">
        <v>4301190022</v>
      </c>
      <c r="D47" s="213">
        <v>4607111037053</v>
      </c>
      <c r="E47" s="204"/>
      <c r="F47" s="197">
        <v>0.2</v>
      </c>
      <c r="G47" s="32">
        <v>6</v>
      </c>
      <c r="H47" s="197">
        <v>1.2</v>
      </c>
      <c r="I47" s="197">
        <v>1.5918000000000001</v>
      </c>
      <c r="J47" s="32">
        <v>130</v>
      </c>
      <c r="K47" s="32" t="s">
        <v>95</v>
      </c>
      <c r="L47" s="33" t="s">
        <v>64</v>
      </c>
      <c r="M47" s="33"/>
      <c r="N47" s="32">
        <v>365</v>
      </c>
      <c r="O47" s="339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7" s="203"/>
      <c r="Q47" s="203"/>
      <c r="R47" s="203"/>
      <c r="S47" s="204"/>
      <c r="T47" s="34"/>
      <c r="U47" s="34"/>
      <c r="V47" s="35" t="s">
        <v>65</v>
      </c>
      <c r="W47" s="198">
        <v>0</v>
      </c>
      <c r="X47" s="199">
        <f t="shared" si="0"/>
        <v>0</v>
      </c>
      <c r="Y47" s="36">
        <f t="shared" si="1"/>
        <v>0</v>
      </c>
      <c r="Z47" s="56"/>
      <c r="AA47" s="57"/>
      <c r="AE47" s="67"/>
      <c r="BB47" s="80" t="s">
        <v>74</v>
      </c>
      <c r="BL47" s="67">
        <f t="shared" si="2"/>
        <v>0</v>
      </c>
      <c r="BM47" s="67">
        <f t="shared" si="3"/>
        <v>0</v>
      </c>
      <c r="BN47" s="67">
        <f t="shared" si="4"/>
        <v>0</v>
      </c>
      <c r="BO47" s="67">
        <f t="shared" si="5"/>
        <v>0</v>
      </c>
    </row>
    <row r="48" spans="1:67" ht="27" customHeight="1" x14ac:dyDescent="0.25">
      <c r="A48" s="54" t="s">
        <v>102</v>
      </c>
      <c r="B48" s="54" t="s">
        <v>103</v>
      </c>
      <c r="C48" s="31">
        <v>4301190023</v>
      </c>
      <c r="D48" s="213">
        <v>4607111037060</v>
      </c>
      <c r="E48" s="204"/>
      <c r="F48" s="197">
        <v>0.2</v>
      </c>
      <c r="G48" s="32">
        <v>6</v>
      </c>
      <c r="H48" s="197">
        <v>1.2</v>
      </c>
      <c r="I48" s="197">
        <v>1.5918000000000001</v>
      </c>
      <c r="J48" s="32">
        <v>130</v>
      </c>
      <c r="K48" s="32" t="s">
        <v>95</v>
      </c>
      <c r="L48" s="33" t="s">
        <v>64</v>
      </c>
      <c r="M48" s="33"/>
      <c r="N48" s="32">
        <v>365</v>
      </c>
      <c r="O48" s="357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8" s="203"/>
      <c r="Q48" s="203"/>
      <c r="R48" s="203"/>
      <c r="S48" s="204"/>
      <c r="T48" s="34"/>
      <c r="U48" s="34"/>
      <c r="V48" s="35" t="s">
        <v>65</v>
      </c>
      <c r="W48" s="198">
        <v>6</v>
      </c>
      <c r="X48" s="199">
        <f t="shared" si="0"/>
        <v>6</v>
      </c>
      <c r="Y48" s="36">
        <f t="shared" si="1"/>
        <v>5.6999999999999995E-2</v>
      </c>
      <c r="Z48" s="56"/>
      <c r="AA48" s="57"/>
      <c r="AE48" s="67"/>
      <c r="BB48" s="81" t="s">
        <v>74</v>
      </c>
      <c r="BL48" s="67">
        <f t="shared" si="2"/>
        <v>9.5508000000000006</v>
      </c>
      <c r="BM48" s="67">
        <f t="shared" si="3"/>
        <v>9.5508000000000006</v>
      </c>
      <c r="BN48" s="67">
        <f t="shared" si="4"/>
        <v>4.6153846153846156E-2</v>
      </c>
      <c r="BO48" s="67">
        <f t="shared" si="5"/>
        <v>4.6153846153846156E-2</v>
      </c>
    </row>
    <row r="49" spans="1:67" ht="27" hidden="1" customHeight="1" x14ac:dyDescent="0.25">
      <c r="A49" s="54" t="s">
        <v>104</v>
      </c>
      <c r="B49" s="54" t="s">
        <v>105</v>
      </c>
      <c r="C49" s="31">
        <v>4301190049</v>
      </c>
      <c r="D49" s="213">
        <v>4607111038968</v>
      </c>
      <c r="E49" s="204"/>
      <c r="F49" s="197">
        <v>0.2</v>
      </c>
      <c r="G49" s="32">
        <v>6</v>
      </c>
      <c r="H49" s="197">
        <v>1.2</v>
      </c>
      <c r="I49" s="197">
        <v>1.5918000000000001</v>
      </c>
      <c r="J49" s="32">
        <v>130</v>
      </c>
      <c r="K49" s="32" t="s">
        <v>95</v>
      </c>
      <c r="L49" s="33" t="s">
        <v>64</v>
      </c>
      <c r="M49" s="33"/>
      <c r="N49" s="32">
        <v>365</v>
      </c>
      <c r="O49" s="402" t="str">
        <f>HYPERLINK("https://abi.ru/products/Замороженные/Горячая штучка/Чебупай/Изделия хлебобулочные/P004189/","«Чебупай яблоко с корицей» Фикс.вес 0,2 Лоток ТМ «Горячая штучка»")</f>
        <v>«Чебупай яблоко с корицей» Фикс.вес 0,2 Лоток ТМ «Горячая штучка»</v>
      </c>
      <c r="P49" s="203"/>
      <c r="Q49" s="203"/>
      <c r="R49" s="203"/>
      <c r="S49" s="204"/>
      <c r="T49" s="34"/>
      <c r="U49" s="34"/>
      <c r="V49" s="35" t="s">
        <v>65</v>
      </c>
      <c r="W49" s="198">
        <v>0</v>
      </c>
      <c r="X49" s="199">
        <f t="shared" si="0"/>
        <v>0</v>
      </c>
      <c r="Y49" s="36">
        <f t="shared" si="1"/>
        <v>0</v>
      </c>
      <c r="Z49" s="56"/>
      <c r="AA49" s="57"/>
      <c r="AE49" s="67"/>
      <c r="BB49" s="82" t="s">
        <v>74</v>
      </c>
      <c r="BL49" s="67">
        <f t="shared" si="2"/>
        <v>0</v>
      </c>
      <c r="BM49" s="67">
        <f t="shared" si="3"/>
        <v>0</v>
      </c>
      <c r="BN49" s="67">
        <f t="shared" si="4"/>
        <v>0</v>
      </c>
      <c r="BO49" s="67">
        <f t="shared" si="5"/>
        <v>0</v>
      </c>
    </row>
    <row r="50" spans="1:67" x14ac:dyDescent="0.2">
      <c r="A50" s="210"/>
      <c r="B50" s="206"/>
      <c r="C50" s="206"/>
      <c r="D50" s="206"/>
      <c r="E50" s="206"/>
      <c r="F50" s="206"/>
      <c r="G50" s="206"/>
      <c r="H50" s="206"/>
      <c r="I50" s="206"/>
      <c r="J50" s="206"/>
      <c r="K50" s="206"/>
      <c r="L50" s="206"/>
      <c r="M50" s="206"/>
      <c r="N50" s="211"/>
      <c r="O50" s="214" t="s">
        <v>66</v>
      </c>
      <c r="P50" s="215"/>
      <c r="Q50" s="215"/>
      <c r="R50" s="215"/>
      <c r="S50" s="215"/>
      <c r="T50" s="215"/>
      <c r="U50" s="216"/>
      <c r="V50" s="37" t="s">
        <v>65</v>
      </c>
      <c r="W50" s="200">
        <f>IFERROR(SUM(W44:W49),"0")</f>
        <v>6</v>
      </c>
      <c r="X50" s="200">
        <f>IFERROR(SUM(X44:X49),"0")</f>
        <v>6</v>
      </c>
      <c r="Y50" s="200">
        <f>IFERROR(IF(Y44="",0,Y44),"0")+IFERROR(IF(Y45="",0,Y45),"0")+IFERROR(IF(Y46="",0,Y46),"0")+IFERROR(IF(Y47="",0,Y47),"0")+IFERROR(IF(Y48="",0,Y48),"0")+IFERROR(IF(Y49="",0,Y49),"0")</f>
        <v>5.6999999999999995E-2</v>
      </c>
      <c r="Z50" s="201"/>
      <c r="AA50" s="201"/>
    </row>
    <row r="51" spans="1:67" x14ac:dyDescent="0.2">
      <c r="A51" s="206"/>
      <c r="B51" s="206"/>
      <c r="C51" s="206"/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11"/>
      <c r="O51" s="214" t="s">
        <v>66</v>
      </c>
      <c r="P51" s="215"/>
      <c r="Q51" s="215"/>
      <c r="R51" s="215"/>
      <c r="S51" s="215"/>
      <c r="T51" s="215"/>
      <c r="U51" s="216"/>
      <c r="V51" s="37" t="s">
        <v>67</v>
      </c>
      <c r="W51" s="200">
        <f>IFERROR(SUMPRODUCT(W44:W49*H44:H49),"0")</f>
        <v>7.1999999999999993</v>
      </c>
      <c r="X51" s="200">
        <f>IFERROR(SUMPRODUCT(X44:X49*H44:H49),"0")</f>
        <v>7.1999999999999993</v>
      </c>
      <c r="Y51" s="37"/>
      <c r="Z51" s="201"/>
      <c r="AA51" s="201"/>
    </row>
    <row r="52" spans="1:67" ht="16.5" hidden="1" customHeight="1" x14ac:dyDescent="0.25">
      <c r="A52" s="209" t="s">
        <v>106</v>
      </c>
      <c r="B52" s="206"/>
      <c r="C52" s="206"/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193"/>
      <c r="AA52" s="193"/>
    </row>
    <row r="53" spans="1:67" ht="14.25" hidden="1" customHeight="1" x14ac:dyDescent="0.25">
      <c r="A53" s="205" t="s">
        <v>60</v>
      </c>
      <c r="B53" s="206"/>
      <c r="C53" s="206"/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194"/>
      <c r="AA53" s="194"/>
    </row>
    <row r="54" spans="1:67" ht="27" hidden="1" customHeight="1" x14ac:dyDescent="0.25">
      <c r="A54" s="54" t="s">
        <v>107</v>
      </c>
      <c r="B54" s="54" t="s">
        <v>108</v>
      </c>
      <c r="C54" s="31">
        <v>4301070989</v>
      </c>
      <c r="D54" s="213">
        <v>4607111037190</v>
      </c>
      <c r="E54" s="204"/>
      <c r="F54" s="197">
        <v>0.43</v>
      </c>
      <c r="G54" s="32">
        <v>16</v>
      </c>
      <c r="H54" s="197">
        <v>6.88</v>
      </c>
      <c r="I54" s="197">
        <v>7.1996000000000002</v>
      </c>
      <c r="J54" s="32">
        <v>84</v>
      </c>
      <c r="K54" s="32" t="s">
        <v>63</v>
      </c>
      <c r="L54" s="33" t="s">
        <v>64</v>
      </c>
      <c r="M54" s="33"/>
      <c r="N54" s="32">
        <v>180</v>
      </c>
      <c r="O54" s="411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4" s="203"/>
      <c r="Q54" s="203"/>
      <c r="R54" s="203"/>
      <c r="S54" s="204"/>
      <c r="T54" s="34"/>
      <c r="U54" s="34"/>
      <c r="V54" s="35" t="s">
        <v>65</v>
      </c>
      <c r="W54" s="198">
        <v>0</v>
      </c>
      <c r="X54" s="199">
        <f t="shared" ref="X54:X59" si="6">IFERROR(IF(W54="","",W54),"")</f>
        <v>0</v>
      </c>
      <c r="Y54" s="36">
        <f t="shared" ref="Y54:Y59" si="7">IFERROR(IF(W54="","",W54*0.0155),"")</f>
        <v>0</v>
      </c>
      <c r="Z54" s="56"/>
      <c r="AA54" s="57"/>
      <c r="AE54" s="67"/>
      <c r="BB54" s="83" t="s">
        <v>1</v>
      </c>
      <c r="BL54" s="67">
        <f t="shared" ref="BL54:BL59" si="8">IFERROR(W54*I54,"0")</f>
        <v>0</v>
      </c>
      <c r="BM54" s="67">
        <f t="shared" ref="BM54:BM59" si="9">IFERROR(X54*I54,"0")</f>
        <v>0</v>
      </c>
      <c r="BN54" s="67">
        <f t="shared" ref="BN54:BN59" si="10">IFERROR(W54/J54,"0")</f>
        <v>0</v>
      </c>
      <c r="BO54" s="67">
        <f t="shared" ref="BO54:BO59" si="11">IFERROR(X54/J54,"0")</f>
        <v>0</v>
      </c>
    </row>
    <row r="55" spans="1:67" ht="27" customHeight="1" x14ac:dyDescent="0.25">
      <c r="A55" s="54" t="s">
        <v>109</v>
      </c>
      <c r="B55" s="54" t="s">
        <v>110</v>
      </c>
      <c r="C55" s="31">
        <v>4301070972</v>
      </c>
      <c r="D55" s="213">
        <v>4607111037183</v>
      </c>
      <c r="E55" s="204"/>
      <c r="F55" s="197">
        <v>0.9</v>
      </c>
      <c r="G55" s="32">
        <v>8</v>
      </c>
      <c r="H55" s="197">
        <v>7.2</v>
      </c>
      <c r="I55" s="197">
        <v>7.4859999999999998</v>
      </c>
      <c r="J55" s="32">
        <v>84</v>
      </c>
      <c r="K55" s="32" t="s">
        <v>63</v>
      </c>
      <c r="L55" s="33" t="s">
        <v>64</v>
      </c>
      <c r="M55" s="33"/>
      <c r="N55" s="32">
        <v>180</v>
      </c>
      <c r="O55" s="319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5" s="203"/>
      <c r="Q55" s="203"/>
      <c r="R55" s="203"/>
      <c r="S55" s="204"/>
      <c r="T55" s="34"/>
      <c r="U55" s="34"/>
      <c r="V55" s="35" t="s">
        <v>65</v>
      </c>
      <c r="W55" s="198">
        <v>7</v>
      </c>
      <c r="X55" s="199">
        <f t="shared" si="6"/>
        <v>7</v>
      </c>
      <c r="Y55" s="36">
        <f t="shared" si="7"/>
        <v>0.1085</v>
      </c>
      <c r="Z55" s="56"/>
      <c r="AA55" s="57"/>
      <c r="AE55" s="67"/>
      <c r="BB55" s="84" t="s">
        <v>1</v>
      </c>
      <c r="BL55" s="67">
        <f t="shared" si="8"/>
        <v>52.402000000000001</v>
      </c>
      <c r="BM55" s="67">
        <f t="shared" si="9"/>
        <v>52.402000000000001</v>
      </c>
      <c r="BN55" s="67">
        <f t="shared" si="10"/>
        <v>8.3333333333333329E-2</v>
      </c>
      <c r="BO55" s="67">
        <f t="shared" si="11"/>
        <v>8.3333333333333329E-2</v>
      </c>
    </row>
    <row r="56" spans="1:67" ht="27" hidden="1" customHeight="1" x14ac:dyDescent="0.25">
      <c r="A56" s="54" t="s">
        <v>111</v>
      </c>
      <c r="B56" s="54" t="s">
        <v>112</v>
      </c>
      <c r="C56" s="31">
        <v>4301070970</v>
      </c>
      <c r="D56" s="213">
        <v>4607111037091</v>
      </c>
      <c r="E56" s="204"/>
      <c r="F56" s="197">
        <v>0.43</v>
      </c>
      <c r="G56" s="32">
        <v>16</v>
      </c>
      <c r="H56" s="197">
        <v>6.88</v>
      </c>
      <c r="I56" s="197">
        <v>7.11</v>
      </c>
      <c r="J56" s="32">
        <v>84</v>
      </c>
      <c r="K56" s="32" t="s">
        <v>63</v>
      </c>
      <c r="L56" s="33" t="s">
        <v>64</v>
      </c>
      <c r="M56" s="33"/>
      <c r="N56" s="32">
        <v>180</v>
      </c>
      <c r="O56" s="229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6" s="203"/>
      <c r="Q56" s="203"/>
      <c r="R56" s="203"/>
      <c r="S56" s="204"/>
      <c r="T56" s="34"/>
      <c r="U56" s="34"/>
      <c r="V56" s="35" t="s">
        <v>65</v>
      </c>
      <c r="W56" s="198">
        <v>0</v>
      </c>
      <c r="X56" s="199">
        <f t="shared" si="6"/>
        <v>0</v>
      </c>
      <c r="Y56" s="36">
        <f t="shared" si="7"/>
        <v>0</v>
      </c>
      <c r="Z56" s="56"/>
      <c r="AA56" s="57"/>
      <c r="AE56" s="67"/>
      <c r="BB56" s="85" t="s">
        <v>1</v>
      </c>
      <c r="BL56" s="67">
        <f t="shared" si="8"/>
        <v>0</v>
      </c>
      <c r="BM56" s="67">
        <f t="shared" si="9"/>
        <v>0</v>
      </c>
      <c r="BN56" s="67">
        <f t="shared" si="10"/>
        <v>0</v>
      </c>
      <c r="BO56" s="67">
        <f t="shared" si="11"/>
        <v>0</v>
      </c>
    </row>
    <row r="57" spans="1:67" ht="27" customHeight="1" x14ac:dyDescent="0.25">
      <c r="A57" s="54" t="s">
        <v>113</v>
      </c>
      <c r="B57" s="54" t="s">
        <v>114</v>
      </c>
      <c r="C57" s="31">
        <v>4301070971</v>
      </c>
      <c r="D57" s="213">
        <v>4607111036902</v>
      </c>
      <c r="E57" s="204"/>
      <c r="F57" s="197">
        <v>0.9</v>
      </c>
      <c r="G57" s="32">
        <v>8</v>
      </c>
      <c r="H57" s="197">
        <v>7.2</v>
      </c>
      <c r="I57" s="197">
        <v>7.43</v>
      </c>
      <c r="J57" s="32">
        <v>84</v>
      </c>
      <c r="K57" s="32" t="s">
        <v>63</v>
      </c>
      <c r="L57" s="33" t="s">
        <v>64</v>
      </c>
      <c r="M57" s="33"/>
      <c r="N57" s="32">
        <v>180</v>
      </c>
      <c r="O57" s="236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7" s="203"/>
      <c r="Q57" s="203"/>
      <c r="R57" s="203"/>
      <c r="S57" s="204"/>
      <c r="T57" s="34"/>
      <c r="U57" s="34"/>
      <c r="V57" s="35" t="s">
        <v>65</v>
      </c>
      <c r="W57" s="198">
        <v>37</v>
      </c>
      <c r="X57" s="199">
        <f t="shared" si="6"/>
        <v>37</v>
      </c>
      <c r="Y57" s="36">
        <f t="shared" si="7"/>
        <v>0.57350000000000001</v>
      </c>
      <c r="Z57" s="56"/>
      <c r="AA57" s="57"/>
      <c r="AE57" s="67"/>
      <c r="BB57" s="86" t="s">
        <v>1</v>
      </c>
      <c r="BL57" s="67">
        <f t="shared" si="8"/>
        <v>274.90999999999997</v>
      </c>
      <c r="BM57" s="67">
        <f t="shared" si="9"/>
        <v>274.90999999999997</v>
      </c>
      <c r="BN57" s="67">
        <f t="shared" si="10"/>
        <v>0.44047619047619047</v>
      </c>
      <c r="BO57" s="67">
        <f t="shared" si="11"/>
        <v>0.44047619047619047</v>
      </c>
    </row>
    <row r="58" spans="1:67" ht="27" hidden="1" customHeight="1" x14ac:dyDescent="0.25">
      <c r="A58" s="54" t="s">
        <v>115</v>
      </c>
      <c r="B58" s="54" t="s">
        <v>116</v>
      </c>
      <c r="C58" s="31">
        <v>4301070969</v>
      </c>
      <c r="D58" s="213">
        <v>4607111036858</v>
      </c>
      <c r="E58" s="204"/>
      <c r="F58" s="197">
        <v>0.43</v>
      </c>
      <c r="G58" s="32">
        <v>16</v>
      </c>
      <c r="H58" s="197">
        <v>6.88</v>
      </c>
      <c r="I58" s="197">
        <v>7.1996000000000002</v>
      </c>
      <c r="J58" s="32">
        <v>84</v>
      </c>
      <c r="K58" s="32" t="s">
        <v>63</v>
      </c>
      <c r="L58" s="33" t="s">
        <v>64</v>
      </c>
      <c r="M58" s="33"/>
      <c r="N58" s="32">
        <v>180</v>
      </c>
      <c r="O58" s="282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8" s="203"/>
      <c r="Q58" s="203"/>
      <c r="R58" s="203"/>
      <c r="S58" s="204"/>
      <c r="T58" s="34"/>
      <c r="U58" s="34"/>
      <c r="V58" s="35" t="s">
        <v>65</v>
      </c>
      <c r="W58" s="198">
        <v>0</v>
      </c>
      <c r="X58" s="199">
        <f t="shared" si="6"/>
        <v>0</v>
      </c>
      <c r="Y58" s="36">
        <f t="shared" si="7"/>
        <v>0</v>
      </c>
      <c r="Z58" s="56"/>
      <c r="AA58" s="57"/>
      <c r="AE58" s="67"/>
      <c r="BB58" s="87" t="s">
        <v>1</v>
      </c>
      <c r="BL58" s="67">
        <f t="shared" si="8"/>
        <v>0</v>
      </c>
      <c r="BM58" s="67">
        <f t="shared" si="9"/>
        <v>0</v>
      </c>
      <c r="BN58" s="67">
        <f t="shared" si="10"/>
        <v>0</v>
      </c>
      <c r="BO58" s="67">
        <f t="shared" si="11"/>
        <v>0</v>
      </c>
    </row>
    <row r="59" spans="1:67" ht="27" customHeight="1" x14ac:dyDescent="0.25">
      <c r="A59" s="54" t="s">
        <v>117</v>
      </c>
      <c r="B59" s="54" t="s">
        <v>118</v>
      </c>
      <c r="C59" s="31">
        <v>4301070968</v>
      </c>
      <c r="D59" s="213">
        <v>4607111036889</v>
      </c>
      <c r="E59" s="204"/>
      <c r="F59" s="197">
        <v>0.9</v>
      </c>
      <c r="G59" s="32">
        <v>8</v>
      </c>
      <c r="H59" s="197">
        <v>7.2</v>
      </c>
      <c r="I59" s="197">
        <v>7.4859999999999998</v>
      </c>
      <c r="J59" s="32">
        <v>84</v>
      </c>
      <c r="K59" s="32" t="s">
        <v>63</v>
      </c>
      <c r="L59" s="33" t="s">
        <v>64</v>
      </c>
      <c r="M59" s="33"/>
      <c r="N59" s="32">
        <v>180</v>
      </c>
      <c r="O59" s="353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59" s="203"/>
      <c r="Q59" s="203"/>
      <c r="R59" s="203"/>
      <c r="S59" s="204"/>
      <c r="T59" s="34"/>
      <c r="U59" s="34"/>
      <c r="V59" s="35" t="s">
        <v>65</v>
      </c>
      <c r="W59" s="198">
        <v>32</v>
      </c>
      <c r="X59" s="199">
        <f t="shared" si="6"/>
        <v>32</v>
      </c>
      <c r="Y59" s="36">
        <f t="shared" si="7"/>
        <v>0.496</v>
      </c>
      <c r="Z59" s="56"/>
      <c r="AA59" s="57"/>
      <c r="AE59" s="67"/>
      <c r="BB59" s="88" t="s">
        <v>1</v>
      </c>
      <c r="BL59" s="67">
        <f t="shared" si="8"/>
        <v>239.55199999999999</v>
      </c>
      <c r="BM59" s="67">
        <f t="shared" si="9"/>
        <v>239.55199999999999</v>
      </c>
      <c r="BN59" s="67">
        <f t="shared" si="10"/>
        <v>0.38095238095238093</v>
      </c>
      <c r="BO59" s="67">
        <f t="shared" si="11"/>
        <v>0.38095238095238093</v>
      </c>
    </row>
    <row r="60" spans="1:67" x14ac:dyDescent="0.2">
      <c r="A60" s="210"/>
      <c r="B60" s="206"/>
      <c r="C60" s="206"/>
      <c r="D60" s="206"/>
      <c r="E60" s="206"/>
      <c r="F60" s="206"/>
      <c r="G60" s="206"/>
      <c r="H60" s="206"/>
      <c r="I60" s="206"/>
      <c r="J60" s="206"/>
      <c r="K60" s="206"/>
      <c r="L60" s="206"/>
      <c r="M60" s="206"/>
      <c r="N60" s="211"/>
      <c r="O60" s="214" t="s">
        <v>66</v>
      </c>
      <c r="P60" s="215"/>
      <c r="Q60" s="215"/>
      <c r="R60" s="215"/>
      <c r="S60" s="215"/>
      <c r="T60" s="215"/>
      <c r="U60" s="216"/>
      <c r="V60" s="37" t="s">
        <v>65</v>
      </c>
      <c r="W60" s="200">
        <f>IFERROR(SUM(W54:W59),"0")</f>
        <v>76</v>
      </c>
      <c r="X60" s="200">
        <f>IFERROR(SUM(X54:X59),"0")</f>
        <v>76</v>
      </c>
      <c r="Y60" s="200">
        <f>IFERROR(IF(Y54="",0,Y54),"0")+IFERROR(IF(Y55="",0,Y55),"0")+IFERROR(IF(Y56="",0,Y56),"0")+IFERROR(IF(Y57="",0,Y57),"0")+IFERROR(IF(Y58="",0,Y58),"0")+IFERROR(IF(Y59="",0,Y59),"0")</f>
        <v>1.1779999999999999</v>
      </c>
      <c r="Z60" s="201"/>
      <c r="AA60" s="201"/>
    </row>
    <row r="61" spans="1:67" x14ac:dyDescent="0.2">
      <c r="A61" s="206"/>
      <c r="B61" s="206"/>
      <c r="C61" s="206"/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11"/>
      <c r="O61" s="214" t="s">
        <v>66</v>
      </c>
      <c r="P61" s="215"/>
      <c r="Q61" s="215"/>
      <c r="R61" s="215"/>
      <c r="S61" s="215"/>
      <c r="T61" s="215"/>
      <c r="U61" s="216"/>
      <c r="V61" s="37" t="s">
        <v>67</v>
      </c>
      <c r="W61" s="200">
        <f>IFERROR(SUMPRODUCT(W54:W59*H54:H59),"0")</f>
        <v>547.20000000000005</v>
      </c>
      <c r="X61" s="200">
        <f>IFERROR(SUMPRODUCT(X54:X59*H54:H59),"0")</f>
        <v>547.20000000000005</v>
      </c>
      <c r="Y61" s="37"/>
      <c r="Z61" s="201"/>
      <c r="AA61" s="201"/>
    </row>
    <row r="62" spans="1:67" ht="16.5" hidden="1" customHeight="1" x14ac:dyDescent="0.25">
      <c r="A62" s="209" t="s">
        <v>119</v>
      </c>
      <c r="B62" s="206"/>
      <c r="C62" s="206"/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193"/>
      <c r="AA62" s="193"/>
    </row>
    <row r="63" spans="1:67" ht="14.25" hidden="1" customHeight="1" x14ac:dyDescent="0.25">
      <c r="A63" s="205" t="s">
        <v>60</v>
      </c>
      <c r="B63" s="206"/>
      <c r="C63" s="206"/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194"/>
      <c r="AA63" s="194"/>
    </row>
    <row r="64" spans="1:67" ht="27" hidden="1" customHeight="1" x14ac:dyDescent="0.25">
      <c r="A64" s="54" t="s">
        <v>120</v>
      </c>
      <c r="B64" s="54" t="s">
        <v>121</v>
      </c>
      <c r="C64" s="31">
        <v>4301070977</v>
      </c>
      <c r="D64" s="213">
        <v>4607111037411</v>
      </c>
      <c r="E64" s="204"/>
      <c r="F64" s="197">
        <v>2.7</v>
      </c>
      <c r="G64" s="32">
        <v>1</v>
      </c>
      <c r="H64" s="197">
        <v>2.7</v>
      </c>
      <c r="I64" s="197">
        <v>2.8132000000000001</v>
      </c>
      <c r="J64" s="32">
        <v>234</v>
      </c>
      <c r="K64" s="32" t="s">
        <v>122</v>
      </c>
      <c r="L64" s="33" t="s">
        <v>64</v>
      </c>
      <c r="M64" s="33"/>
      <c r="N64" s="32">
        <v>180</v>
      </c>
      <c r="O64" s="399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4" s="203"/>
      <c r="Q64" s="203"/>
      <c r="R64" s="203"/>
      <c r="S64" s="204"/>
      <c r="T64" s="34"/>
      <c r="U64" s="34"/>
      <c r="V64" s="35" t="s">
        <v>65</v>
      </c>
      <c r="W64" s="198">
        <v>0</v>
      </c>
      <c r="X64" s="199">
        <f>IFERROR(IF(W64="","",W64),"")</f>
        <v>0</v>
      </c>
      <c r="Y64" s="36">
        <f>IFERROR(IF(W64="","",W64*0.00502),"")</f>
        <v>0</v>
      </c>
      <c r="Z64" s="56"/>
      <c r="AA64" s="57"/>
      <c r="AE64" s="67"/>
      <c r="BB64" s="89" t="s">
        <v>1</v>
      </c>
      <c r="BL64" s="67">
        <f>IFERROR(W64*I64,"0")</f>
        <v>0</v>
      </c>
      <c r="BM64" s="67">
        <f>IFERROR(X64*I64,"0")</f>
        <v>0</v>
      </c>
      <c r="BN64" s="67">
        <f>IFERROR(W64/J64,"0")</f>
        <v>0</v>
      </c>
      <c r="BO64" s="67">
        <f>IFERROR(X64/J64,"0")</f>
        <v>0</v>
      </c>
    </row>
    <row r="65" spans="1:67" ht="27" hidden="1" customHeight="1" x14ac:dyDescent="0.25">
      <c r="A65" s="54" t="s">
        <v>123</v>
      </c>
      <c r="B65" s="54" t="s">
        <v>124</v>
      </c>
      <c r="C65" s="31">
        <v>4301070981</v>
      </c>
      <c r="D65" s="213">
        <v>4607111036728</v>
      </c>
      <c r="E65" s="204"/>
      <c r="F65" s="197">
        <v>5</v>
      </c>
      <c r="G65" s="32">
        <v>1</v>
      </c>
      <c r="H65" s="197">
        <v>5</v>
      </c>
      <c r="I65" s="197">
        <v>5.2131999999999996</v>
      </c>
      <c r="J65" s="32">
        <v>144</v>
      </c>
      <c r="K65" s="32" t="s">
        <v>63</v>
      </c>
      <c r="L65" s="33" t="s">
        <v>64</v>
      </c>
      <c r="M65" s="33"/>
      <c r="N65" s="32">
        <v>180</v>
      </c>
      <c r="O65" s="225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5" s="203"/>
      <c r="Q65" s="203"/>
      <c r="R65" s="203"/>
      <c r="S65" s="204"/>
      <c r="T65" s="34"/>
      <c r="U65" s="34"/>
      <c r="V65" s="35" t="s">
        <v>65</v>
      </c>
      <c r="W65" s="198">
        <v>0</v>
      </c>
      <c r="X65" s="199">
        <f>IFERROR(IF(W65="","",W65),"")</f>
        <v>0</v>
      </c>
      <c r="Y65" s="36">
        <f>IFERROR(IF(W65="","",W65*0.00866),"")</f>
        <v>0</v>
      </c>
      <c r="Z65" s="56"/>
      <c r="AA65" s="57"/>
      <c r="AE65" s="67"/>
      <c r="BB65" s="90" t="s">
        <v>1</v>
      </c>
      <c r="BL65" s="67">
        <f>IFERROR(W65*I65,"0")</f>
        <v>0</v>
      </c>
      <c r="BM65" s="67">
        <f>IFERROR(X65*I65,"0")</f>
        <v>0</v>
      </c>
      <c r="BN65" s="67">
        <f>IFERROR(W65/J65,"0")</f>
        <v>0</v>
      </c>
      <c r="BO65" s="67">
        <f>IFERROR(X65/J65,"0")</f>
        <v>0</v>
      </c>
    </row>
    <row r="66" spans="1:67" hidden="1" x14ac:dyDescent="0.2">
      <c r="A66" s="210"/>
      <c r="B66" s="206"/>
      <c r="C66" s="206"/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11"/>
      <c r="O66" s="214" t="s">
        <v>66</v>
      </c>
      <c r="P66" s="215"/>
      <c r="Q66" s="215"/>
      <c r="R66" s="215"/>
      <c r="S66" s="215"/>
      <c r="T66" s="215"/>
      <c r="U66" s="216"/>
      <c r="V66" s="37" t="s">
        <v>65</v>
      </c>
      <c r="W66" s="200">
        <f>IFERROR(SUM(W64:W65),"0")</f>
        <v>0</v>
      </c>
      <c r="X66" s="200">
        <f>IFERROR(SUM(X64:X65),"0")</f>
        <v>0</v>
      </c>
      <c r="Y66" s="200">
        <f>IFERROR(IF(Y64="",0,Y64),"0")+IFERROR(IF(Y65="",0,Y65),"0")</f>
        <v>0</v>
      </c>
      <c r="Z66" s="201"/>
      <c r="AA66" s="201"/>
    </row>
    <row r="67" spans="1:67" hidden="1" x14ac:dyDescent="0.2">
      <c r="A67" s="206"/>
      <c r="B67" s="206"/>
      <c r="C67" s="206"/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11"/>
      <c r="O67" s="214" t="s">
        <v>66</v>
      </c>
      <c r="P67" s="215"/>
      <c r="Q67" s="215"/>
      <c r="R67" s="215"/>
      <c r="S67" s="215"/>
      <c r="T67" s="215"/>
      <c r="U67" s="216"/>
      <c r="V67" s="37" t="s">
        <v>67</v>
      </c>
      <c r="W67" s="200">
        <f>IFERROR(SUMPRODUCT(W64:W65*H64:H65),"0")</f>
        <v>0</v>
      </c>
      <c r="X67" s="200">
        <f>IFERROR(SUMPRODUCT(X64:X65*H64:H65),"0")</f>
        <v>0</v>
      </c>
      <c r="Y67" s="37"/>
      <c r="Z67" s="201"/>
      <c r="AA67" s="201"/>
    </row>
    <row r="68" spans="1:67" ht="16.5" hidden="1" customHeight="1" x14ac:dyDescent="0.25">
      <c r="A68" s="209" t="s">
        <v>125</v>
      </c>
      <c r="B68" s="206"/>
      <c r="C68" s="206"/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  <c r="X68" s="206"/>
      <c r="Y68" s="206"/>
      <c r="Z68" s="193"/>
      <c r="AA68" s="193"/>
    </row>
    <row r="69" spans="1:67" ht="14.25" hidden="1" customHeight="1" x14ac:dyDescent="0.25">
      <c r="A69" s="205" t="s">
        <v>126</v>
      </c>
      <c r="B69" s="206"/>
      <c r="C69" s="206"/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  <c r="X69" s="206"/>
      <c r="Y69" s="206"/>
      <c r="Z69" s="194"/>
      <c r="AA69" s="194"/>
    </row>
    <row r="70" spans="1:67" ht="27" hidden="1" customHeight="1" x14ac:dyDescent="0.25">
      <c r="A70" s="54" t="s">
        <v>127</v>
      </c>
      <c r="B70" s="54" t="s">
        <v>128</v>
      </c>
      <c r="C70" s="31">
        <v>4301135113</v>
      </c>
      <c r="D70" s="213">
        <v>4607111033659</v>
      </c>
      <c r="E70" s="204"/>
      <c r="F70" s="197">
        <v>0.3</v>
      </c>
      <c r="G70" s="32">
        <v>12</v>
      </c>
      <c r="H70" s="197">
        <v>3.6</v>
      </c>
      <c r="I70" s="197">
        <v>4.3036000000000003</v>
      </c>
      <c r="J70" s="32">
        <v>70</v>
      </c>
      <c r="K70" s="32" t="s">
        <v>73</v>
      </c>
      <c r="L70" s="33" t="s">
        <v>64</v>
      </c>
      <c r="M70" s="33"/>
      <c r="N70" s="32">
        <v>180</v>
      </c>
      <c r="O70" s="382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70" s="203"/>
      <c r="Q70" s="203"/>
      <c r="R70" s="203"/>
      <c r="S70" s="204"/>
      <c r="T70" s="34"/>
      <c r="U70" s="34"/>
      <c r="V70" s="35" t="s">
        <v>65</v>
      </c>
      <c r="W70" s="198">
        <v>0</v>
      </c>
      <c r="X70" s="199">
        <f>IFERROR(IF(W70="","",W70),"")</f>
        <v>0</v>
      </c>
      <c r="Y70" s="36">
        <f>IFERROR(IF(W70="","",W70*0.01788),"")</f>
        <v>0</v>
      </c>
      <c r="Z70" s="56"/>
      <c r="AA70" s="57"/>
      <c r="AE70" s="67"/>
      <c r="BB70" s="91" t="s">
        <v>74</v>
      </c>
      <c r="BL70" s="67">
        <f>IFERROR(W70*I70,"0")</f>
        <v>0</v>
      </c>
      <c r="BM70" s="67">
        <f>IFERROR(X70*I70,"0")</f>
        <v>0</v>
      </c>
      <c r="BN70" s="67">
        <f>IFERROR(W70/J70,"0")</f>
        <v>0</v>
      </c>
      <c r="BO70" s="67">
        <f>IFERROR(X70/J70,"0")</f>
        <v>0</v>
      </c>
    </row>
    <row r="71" spans="1:67" hidden="1" x14ac:dyDescent="0.2">
      <c r="A71" s="210"/>
      <c r="B71" s="206"/>
      <c r="C71" s="206"/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11"/>
      <c r="O71" s="214" t="s">
        <v>66</v>
      </c>
      <c r="P71" s="215"/>
      <c r="Q71" s="215"/>
      <c r="R71" s="215"/>
      <c r="S71" s="215"/>
      <c r="T71" s="215"/>
      <c r="U71" s="216"/>
      <c r="V71" s="37" t="s">
        <v>65</v>
      </c>
      <c r="W71" s="200">
        <f>IFERROR(SUM(W70:W70),"0")</f>
        <v>0</v>
      </c>
      <c r="X71" s="200">
        <f>IFERROR(SUM(X70:X70),"0")</f>
        <v>0</v>
      </c>
      <c r="Y71" s="200">
        <f>IFERROR(IF(Y70="",0,Y70),"0")</f>
        <v>0</v>
      </c>
      <c r="Z71" s="201"/>
      <c r="AA71" s="201"/>
    </row>
    <row r="72" spans="1:67" hidden="1" x14ac:dyDescent="0.2">
      <c r="A72" s="206"/>
      <c r="B72" s="206"/>
      <c r="C72" s="206"/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11"/>
      <c r="O72" s="214" t="s">
        <v>66</v>
      </c>
      <c r="P72" s="215"/>
      <c r="Q72" s="215"/>
      <c r="R72" s="215"/>
      <c r="S72" s="215"/>
      <c r="T72" s="215"/>
      <c r="U72" s="216"/>
      <c r="V72" s="37" t="s">
        <v>67</v>
      </c>
      <c r="W72" s="200">
        <f>IFERROR(SUMPRODUCT(W70:W70*H70:H70),"0")</f>
        <v>0</v>
      </c>
      <c r="X72" s="200">
        <f>IFERROR(SUMPRODUCT(X70:X70*H70:H70),"0")</f>
        <v>0</v>
      </c>
      <c r="Y72" s="37"/>
      <c r="Z72" s="201"/>
      <c r="AA72" s="201"/>
    </row>
    <row r="73" spans="1:67" ht="16.5" hidden="1" customHeight="1" x14ac:dyDescent="0.25">
      <c r="A73" s="209" t="s">
        <v>129</v>
      </c>
      <c r="B73" s="206"/>
      <c r="C73" s="206"/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  <c r="X73" s="206"/>
      <c r="Y73" s="206"/>
      <c r="Z73" s="193"/>
      <c r="AA73" s="193"/>
    </row>
    <row r="74" spans="1:67" ht="14.25" hidden="1" customHeight="1" x14ac:dyDescent="0.25">
      <c r="A74" s="205" t="s">
        <v>130</v>
      </c>
      <c r="B74" s="206"/>
      <c r="C74" s="206"/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  <c r="X74" s="206"/>
      <c r="Y74" s="206"/>
      <c r="Z74" s="194"/>
      <c r="AA74" s="194"/>
    </row>
    <row r="75" spans="1:67" ht="27" hidden="1" customHeight="1" x14ac:dyDescent="0.25">
      <c r="A75" s="54" t="s">
        <v>131</v>
      </c>
      <c r="B75" s="54" t="s">
        <v>132</v>
      </c>
      <c r="C75" s="31">
        <v>4301131012</v>
      </c>
      <c r="D75" s="213">
        <v>4607111034137</v>
      </c>
      <c r="E75" s="204"/>
      <c r="F75" s="197">
        <v>0.3</v>
      </c>
      <c r="G75" s="32">
        <v>12</v>
      </c>
      <c r="H75" s="197">
        <v>3.6</v>
      </c>
      <c r="I75" s="197">
        <v>4.3036000000000003</v>
      </c>
      <c r="J75" s="32">
        <v>70</v>
      </c>
      <c r="K75" s="32" t="s">
        <v>73</v>
      </c>
      <c r="L75" s="33" t="s">
        <v>64</v>
      </c>
      <c r="M75" s="33"/>
      <c r="N75" s="32">
        <v>180</v>
      </c>
      <c r="O75" s="256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5" s="203"/>
      <c r="Q75" s="203"/>
      <c r="R75" s="203"/>
      <c r="S75" s="204"/>
      <c r="T75" s="34"/>
      <c r="U75" s="34"/>
      <c r="V75" s="35" t="s">
        <v>65</v>
      </c>
      <c r="W75" s="198">
        <v>0</v>
      </c>
      <c r="X75" s="199">
        <f>IFERROR(IF(W75="","",W75),"")</f>
        <v>0</v>
      </c>
      <c r="Y75" s="36">
        <f>IFERROR(IF(W75="","",W75*0.01788),"")</f>
        <v>0</v>
      </c>
      <c r="Z75" s="56"/>
      <c r="AA75" s="57"/>
      <c r="AE75" s="67"/>
      <c r="BB75" s="92" t="s">
        <v>74</v>
      </c>
      <c r="BL75" s="67">
        <f>IFERROR(W75*I75,"0")</f>
        <v>0</v>
      </c>
      <c r="BM75" s="67">
        <f>IFERROR(X75*I75,"0")</f>
        <v>0</v>
      </c>
      <c r="BN75" s="67">
        <f>IFERROR(W75/J75,"0")</f>
        <v>0</v>
      </c>
      <c r="BO75" s="67">
        <f>IFERROR(X75/J75,"0")</f>
        <v>0</v>
      </c>
    </row>
    <row r="76" spans="1:67" ht="27" customHeight="1" x14ac:dyDescent="0.25">
      <c r="A76" s="54" t="s">
        <v>133</v>
      </c>
      <c r="B76" s="54" t="s">
        <v>134</v>
      </c>
      <c r="C76" s="31">
        <v>4301131011</v>
      </c>
      <c r="D76" s="213">
        <v>4607111034120</v>
      </c>
      <c r="E76" s="204"/>
      <c r="F76" s="197">
        <v>0.3</v>
      </c>
      <c r="G76" s="32">
        <v>12</v>
      </c>
      <c r="H76" s="197">
        <v>3.6</v>
      </c>
      <c r="I76" s="197">
        <v>4.3036000000000003</v>
      </c>
      <c r="J76" s="32">
        <v>70</v>
      </c>
      <c r="K76" s="32" t="s">
        <v>73</v>
      </c>
      <c r="L76" s="33" t="s">
        <v>64</v>
      </c>
      <c r="M76" s="33"/>
      <c r="N76" s="32">
        <v>180</v>
      </c>
      <c r="O76" s="347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6" s="203"/>
      <c r="Q76" s="203"/>
      <c r="R76" s="203"/>
      <c r="S76" s="204"/>
      <c r="T76" s="34"/>
      <c r="U76" s="34"/>
      <c r="V76" s="35" t="s">
        <v>65</v>
      </c>
      <c r="W76" s="198">
        <v>2</v>
      </c>
      <c r="X76" s="199">
        <f>IFERROR(IF(W76="","",W76),"")</f>
        <v>2</v>
      </c>
      <c r="Y76" s="36">
        <f>IFERROR(IF(W76="","",W76*0.01788),"")</f>
        <v>3.576E-2</v>
      </c>
      <c r="Z76" s="56"/>
      <c r="AA76" s="57"/>
      <c r="AE76" s="67"/>
      <c r="BB76" s="93" t="s">
        <v>74</v>
      </c>
      <c r="BL76" s="67">
        <f>IFERROR(W76*I76,"0")</f>
        <v>8.6072000000000006</v>
      </c>
      <c r="BM76" s="67">
        <f>IFERROR(X76*I76,"0")</f>
        <v>8.6072000000000006</v>
      </c>
      <c r="BN76" s="67">
        <f>IFERROR(W76/J76,"0")</f>
        <v>2.8571428571428571E-2</v>
      </c>
      <c r="BO76" s="67">
        <f>IFERROR(X76/J76,"0")</f>
        <v>2.8571428571428571E-2</v>
      </c>
    </row>
    <row r="77" spans="1:67" x14ac:dyDescent="0.2">
      <c r="A77" s="210"/>
      <c r="B77" s="206"/>
      <c r="C77" s="206"/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11"/>
      <c r="O77" s="214" t="s">
        <v>66</v>
      </c>
      <c r="P77" s="215"/>
      <c r="Q77" s="215"/>
      <c r="R77" s="215"/>
      <c r="S77" s="215"/>
      <c r="T77" s="215"/>
      <c r="U77" s="216"/>
      <c r="V77" s="37" t="s">
        <v>65</v>
      </c>
      <c r="W77" s="200">
        <f>IFERROR(SUM(W75:W76),"0")</f>
        <v>2</v>
      </c>
      <c r="X77" s="200">
        <f>IFERROR(SUM(X75:X76),"0")</f>
        <v>2</v>
      </c>
      <c r="Y77" s="200">
        <f>IFERROR(IF(Y75="",0,Y75),"0")+IFERROR(IF(Y76="",0,Y76),"0")</f>
        <v>3.576E-2</v>
      </c>
      <c r="Z77" s="201"/>
      <c r="AA77" s="201"/>
    </row>
    <row r="78" spans="1:67" x14ac:dyDescent="0.2">
      <c r="A78" s="206"/>
      <c r="B78" s="206"/>
      <c r="C78" s="206"/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11"/>
      <c r="O78" s="214" t="s">
        <v>66</v>
      </c>
      <c r="P78" s="215"/>
      <c r="Q78" s="215"/>
      <c r="R78" s="215"/>
      <c r="S78" s="215"/>
      <c r="T78" s="215"/>
      <c r="U78" s="216"/>
      <c r="V78" s="37" t="s">
        <v>67</v>
      </c>
      <c r="W78" s="200">
        <f>IFERROR(SUMPRODUCT(W75:W76*H75:H76),"0")</f>
        <v>7.2</v>
      </c>
      <c r="X78" s="200">
        <f>IFERROR(SUMPRODUCT(X75:X76*H75:H76),"0")</f>
        <v>7.2</v>
      </c>
      <c r="Y78" s="37"/>
      <c r="Z78" s="201"/>
      <c r="AA78" s="201"/>
    </row>
    <row r="79" spans="1:67" ht="16.5" hidden="1" customHeight="1" x14ac:dyDescent="0.25">
      <c r="A79" s="209" t="s">
        <v>135</v>
      </c>
      <c r="B79" s="206"/>
      <c r="C79" s="206"/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  <c r="X79" s="206"/>
      <c r="Y79" s="206"/>
      <c r="Z79" s="193"/>
      <c r="AA79" s="193"/>
    </row>
    <row r="80" spans="1:67" ht="14.25" hidden="1" customHeight="1" x14ac:dyDescent="0.25">
      <c r="A80" s="205" t="s">
        <v>126</v>
      </c>
      <c r="B80" s="206"/>
      <c r="C80" s="206"/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  <c r="X80" s="206"/>
      <c r="Y80" s="206"/>
      <c r="Z80" s="194"/>
      <c r="AA80" s="194"/>
    </row>
    <row r="81" spans="1:67" ht="27" customHeight="1" x14ac:dyDescent="0.25">
      <c r="A81" s="54" t="s">
        <v>136</v>
      </c>
      <c r="B81" s="54" t="s">
        <v>137</v>
      </c>
      <c r="C81" s="31">
        <v>4301135053</v>
      </c>
      <c r="D81" s="213">
        <v>4607111036407</v>
      </c>
      <c r="E81" s="204"/>
      <c r="F81" s="197">
        <v>0.3</v>
      </c>
      <c r="G81" s="32">
        <v>14</v>
      </c>
      <c r="H81" s="197">
        <v>4.2</v>
      </c>
      <c r="I81" s="197">
        <v>4.5292000000000003</v>
      </c>
      <c r="J81" s="32">
        <v>70</v>
      </c>
      <c r="K81" s="32" t="s">
        <v>73</v>
      </c>
      <c r="L81" s="33" t="s">
        <v>64</v>
      </c>
      <c r="M81" s="33"/>
      <c r="N81" s="32">
        <v>180</v>
      </c>
      <c r="O81" s="260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81" s="203"/>
      <c r="Q81" s="203"/>
      <c r="R81" s="203"/>
      <c r="S81" s="204"/>
      <c r="T81" s="34"/>
      <c r="U81" s="34"/>
      <c r="V81" s="35" t="s">
        <v>65</v>
      </c>
      <c r="W81" s="198">
        <v>3</v>
      </c>
      <c r="X81" s="199">
        <f t="shared" ref="X81:X86" si="12">IFERROR(IF(W81="","",W81),"")</f>
        <v>3</v>
      </c>
      <c r="Y81" s="36">
        <f t="shared" ref="Y81:Y86" si="13">IFERROR(IF(W81="","",W81*0.01788),"")</f>
        <v>5.364E-2</v>
      </c>
      <c r="Z81" s="56"/>
      <c r="AA81" s="57"/>
      <c r="AE81" s="67"/>
      <c r="BB81" s="94" t="s">
        <v>74</v>
      </c>
      <c r="BL81" s="67">
        <f t="shared" ref="BL81:BL86" si="14">IFERROR(W81*I81,"0")</f>
        <v>13.587600000000002</v>
      </c>
      <c r="BM81" s="67">
        <f t="shared" ref="BM81:BM86" si="15">IFERROR(X81*I81,"0")</f>
        <v>13.587600000000002</v>
      </c>
      <c r="BN81" s="67">
        <f t="shared" ref="BN81:BN86" si="16">IFERROR(W81/J81,"0")</f>
        <v>4.2857142857142858E-2</v>
      </c>
      <c r="BO81" s="67">
        <f t="shared" ref="BO81:BO86" si="17">IFERROR(X81/J81,"0")</f>
        <v>4.2857142857142858E-2</v>
      </c>
    </row>
    <row r="82" spans="1:67" ht="16.5" hidden="1" customHeight="1" x14ac:dyDescent="0.25">
      <c r="A82" s="54" t="s">
        <v>138</v>
      </c>
      <c r="B82" s="54" t="s">
        <v>139</v>
      </c>
      <c r="C82" s="31">
        <v>4301135122</v>
      </c>
      <c r="D82" s="213">
        <v>4607111033628</v>
      </c>
      <c r="E82" s="204"/>
      <c r="F82" s="197">
        <v>0.3</v>
      </c>
      <c r="G82" s="32">
        <v>12</v>
      </c>
      <c r="H82" s="197">
        <v>3.6</v>
      </c>
      <c r="I82" s="197">
        <v>4.3036000000000003</v>
      </c>
      <c r="J82" s="32">
        <v>70</v>
      </c>
      <c r="K82" s="32" t="s">
        <v>73</v>
      </c>
      <c r="L82" s="33" t="s">
        <v>64</v>
      </c>
      <c r="M82" s="33"/>
      <c r="N82" s="32">
        <v>180</v>
      </c>
      <c r="O82" s="373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82" s="203"/>
      <c r="Q82" s="203"/>
      <c r="R82" s="203"/>
      <c r="S82" s="204"/>
      <c r="T82" s="34"/>
      <c r="U82" s="34"/>
      <c r="V82" s="35" t="s">
        <v>65</v>
      </c>
      <c r="W82" s="198">
        <v>0</v>
      </c>
      <c r="X82" s="199">
        <f t="shared" si="12"/>
        <v>0</v>
      </c>
      <c r="Y82" s="36">
        <f t="shared" si="13"/>
        <v>0</v>
      </c>
      <c r="Z82" s="56"/>
      <c r="AA82" s="57"/>
      <c r="AE82" s="67"/>
      <c r="BB82" s="95" t="s">
        <v>74</v>
      </c>
      <c r="BL82" s="67">
        <f t="shared" si="14"/>
        <v>0</v>
      </c>
      <c r="BM82" s="67">
        <f t="shared" si="15"/>
        <v>0</v>
      </c>
      <c r="BN82" s="67">
        <f t="shared" si="16"/>
        <v>0</v>
      </c>
      <c r="BO82" s="67">
        <f t="shared" si="17"/>
        <v>0</v>
      </c>
    </row>
    <row r="83" spans="1:67" ht="27" hidden="1" customHeight="1" x14ac:dyDescent="0.25">
      <c r="A83" s="54" t="s">
        <v>140</v>
      </c>
      <c r="B83" s="54" t="s">
        <v>141</v>
      </c>
      <c r="C83" s="31">
        <v>4301130400</v>
      </c>
      <c r="D83" s="213">
        <v>4607111033451</v>
      </c>
      <c r="E83" s="204"/>
      <c r="F83" s="197">
        <v>0.3</v>
      </c>
      <c r="G83" s="32">
        <v>12</v>
      </c>
      <c r="H83" s="197">
        <v>3.6</v>
      </c>
      <c r="I83" s="197">
        <v>4.3036000000000003</v>
      </c>
      <c r="J83" s="32">
        <v>70</v>
      </c>
      <c r="K83" s="32" t="s">
        <v>73</v>
      </c>
      <c r="L83" s="33" t="s">
        <v>64</v>
      </c>
      <c r="M83" s="33"/>
      <c r="N83" s="32">
        <v>180</v>
      </c>
      <c r="O83" s="386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3" s="203"/>
      <c r="Q83" s="203"/>
      <c r="R83" s="203"/>
      <c r="S83" s="204"/>
      <c r="T83" s="34"/>
      <c r="U83" s="34"/>
      <c r="V83" s="35" t="s">
        <v>65</v>
      </c>
      <c r="W83" s="198">
        <v>0</v>
      </c>
      <c r="X83" s="199">
        <f t="shared" si="12"/>
        <v>0</v>
      </c>
      <c r="Y83" s="36">
        <f t="shared" si="13"/>
        <v>0</v>
      </c>
      <c r="Z83" s="56"/>
      <c r="AA83" s="57"/>
      <c r="AE83" s="67"/>
      <c r="BB83" s="96" t="s">
        <v>74</v>
      </c>
      <c r="BL83" s="67">
        <f t="shared" si="14"/>
        <v>0</v>
      </c>
      <c r="BM83" s="67">
        <f t="shared" si="15"/>
        <v>0</v>
      </c>
      <c r="BN83" s="67">
        <f t="shared" si="16"/>
        <v>0</v>
      </c>
      <c r="BO83" s="67">
        <f t="shared" si="17"/>
        <v>0</v>
      </c>
    </row>
    <row r="84" spans="1:67" ht="27" customHeight="1" x14ac:dyDescent="0.25">
      <c r="A84" s="54" t="s">
        <v>142</v>
      </c>
      <c r="B84" s="54" t="s">
        <v>143</v>
      </c>
      <c r="C84" s="31">
        <v>4301135120</v>
      </c>
      <c r="D84" s="213">
        <v>4607111035141</v>
      </c>
      <c r="E84" s="204"/>
      <c r="F84" s="197">
        <v>0.3</v>
      </c>
      <c r="G84" s="32">
        <v>12</v>
      </c>
      <c r="H84" s="197">
        <v>3.6</v>
      </c>
      <c r="I84" s="197">
        <v>4.3036000000000003</v>
      </c>
      <c r="J84" s="32">
        <v>70</v>
      </c>
      <c r="K84" s="32" t="s">
        <v>73</v>
      </c>
      <c r="L84" s="33" t="s">
        <v>64</v>
      </c>
      <c r="M84" s="33"/>
      <c r="N84" s="32">
        <v>180</v>
      </c>
      <c r="O84" s="254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4" s="203"/>
      <c r="Q84" s="203"/>
      <c r="R84" s="203"/>
      <c r="S84" s="204"/>
      <c r="T84" s="34"/>
      <c r="U84" s="34"/>
      <c r="V84" s="35" t="s">
        <v>65</v>
      </c>
      <c r="W84" s="198">
        <v>45</v>
      </c>
      <c r="X84" s="199">
        <f t="shared" si="12"/>
        <v>45</v>
      </c>
      <c r="Y84" s="36">
        <f t="shared" si="13"/>
        <v>0.80459999999999998</v>
      </c>
      <c r="Z84" s="56"/>
      <c r="AA84" s="57"/>
      <c r="AE84" s="67"/>
      <c r="BB84" s="97" t="s">
        <v>74</v>
      </c>
      <c r="BL84" s="67">
        <f t="shared" si="14"/>
        <v>193.66200000000001</v>
      </c>
      <c r="BM84" s="67">
        <f t="shared" si="15"/>
        <v>193.66200000000001</v>
      </c>
      <c r="BN84" s="67">
        <f t="shared" si="16"/>
        <v>0.6428571428571429</v>
      </c>
      <c r="BO84" s="67">
        <f t="shared" si="17"/>
        <v>0.6428571428571429</v>
      </c>
    </row>
    <row r="85" spans="1:67" ht="27" customHeight="1" x14ac:dyDescent="0.25">
      <c r="A85" s="54" t="s">
        <v>144</v>
      </c>
      <c r="B85" s="54" t="s">
        <v>145</v>
      </c>
      <c r="C85" s="31">
        <v>4301135111</v>
      </c>
      <c r="D85" s="213">
        <v>4607111035028</v>
      </c>
      <c r="E85" s="204"/>
      <c r="F85" s="197">
        <v>0.48</v>
      </c>
      <c r="G85" s="32">
        <v>8</v>
      </c>
      <c r="H85" s="197">
        <v>3.84</v>
      </c>
      <c r="I85" s="197">
        <v>4.4488000000000003</v>
      </c>
      <c r="J85" s="32">
        <v>70</v>
      </c>
      <c r="K85" s="32" t="s">
        <v>73</v>
      </c>
      <c r="L85" s="33" t="s">
        <v>64</v>
      </c>
      <c r="M85" s="33"/>
      <c r="N85" s="32">
        <v>180</v>
      </c>
      <c r="O85" s="232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5" s="203"/>
      <c r="Q85" s="203"/>
      <c r="R85" s="203"/>
      <c r="S85" s="204"/>
      <c r="T85" s="34"/>
      <c r="U85" s="34"/>
      <c r="V85" s="35" t="s">
        <v>65</v>
      </c>
      <c r="W85" s="198">
        <v>10</v>
      </c>
      <c r="X85" s="199">
        <f t="shared" si="12"/>
        <v>10</v>
      </c>
      <c r="Y85" s="36">
        <f t="shared" si="13"/>
        <v>0.17880000000000001</v>
      </c>
      <c r="Z85" s="56"/>
      <c r="AA85" s="57"/>
      <c r="AE85" s="67"/>
      <c r="BB85" s="98" t="s">
        <v>74</v>
      </c>
      <c r="BL85" s="67">
        <f t="shared" si="14"/>
        <v>44.488</v>
      </c>
      <c r="BM85" s="67">
        <f t="shared" si="15"/>
        <v>44.488</v>
      </c>
      <c r="BN85" s="67">
        <f t="shared" si="16"/>
        <v>0.14285714285714285</v>
      </c>
      <c r="BO85" s="67">
        <f t="shared" si="17"/>
        <v>0.14285714285714285</v>
      </c>
    </row>
    <row r="86" spans="1:67" ht="27" hidden="1" customHeight="1" x14ac:dyDescent="0.25">
      <c r="A86" s="54" t="s">
        <v>146</v>
      </c>
      <c r="B86" s="54" t="s">
        <v>147</v>
      </c>
      <c r="C86" s="31">
        <v>4301135109</v>
      </c>
      <c r="D86" s="213">
        <v>4607111033444</v>
      </c>
      <c r="E86" s="204"/>
      <c r="F86" s="197">
        <v>0.3</v>
      </c>
      <c r="G86" s="32">
        <v>12</v>
      </c>
      <c r="H86" s="197">
        <v>3.6</v>
      </c>
      <c r="I86" s="197">
        <v>4.3036000000000003</v>
      </c>
      <c r="J86" s="32">
        <v>70</v>
      </c>
      <c r="K86" s="32" t="s">
        <v>73</v>
      </c>
      <c r="L86" s="33" t="s">
        <v>64</v>
      </c>
      <c r="M86" s="33"/>
      <c r="N86" s="32">
        <v>180</v>
      </c>
      <c r="O86" s="376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6" s="203"/>
      <c r="Q86" s="203"/>
      <c r="R86" s="203"/>
      <c r="S86" s="204"/>
      <c r="T86" s="34"/>
      <c r="U86" s="34"/>
      <c r="V86" s="35" t="s">
        <v>65</v>
      </c>
      <c r="W86" s="198">
        <v>0</v>
      </c>
      <c r="X86" s="199">
        <f t="shared" si="12"/>
        <v>0</v>
      </c>
      <c r="Y86" s="36">
        <f t="shared" si="13"/>
        <v>0</v>
      </c>
      <c r="Z86" s="56"/>
      <c r="AA86" s="57"/>
      <c r="AE86" s="67"/>
      <c r="BB86" s="99" t="s">
        <v>74</v>
      </c>
      <c r="BL86" s="67">
        <f t="shared" si="14"/>
        <v>0</v>
      </c>
      <c r="BM86" s="67">
        <f t="shared" si="15"/>
        <v>0</v>
      </c>
      <c r="BN86" s="67">
        <f t="shared" si="16"/>
        <v>0</v>
      </c>
      <c r="BO86" s="67">
        <f t="shared" si="17"/>
        <v>0</v>
      </c>
    </row>
    <row r="87" spans="1:67" x14ac:dyDescent="0.2">
      <c r="A87" s="210"/>
      <c r="B87" s="206"/>
      <c r="C87" s="206"/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11"/>
      <c r="O87" s="214" t="s">
        <v>66</v>
      </c>
      <c r="P87" s="215"/>
      <c r="Q87" s="215"/>
      <c r="R87" s="215"/>
      <c r="S87" s="215"/>
      <c r="T87" s="215"/>
      <c r="U87" s="216"/>
      <c r="V87" s="37" t="s">
        <v>65</v>
      </c>
      <c r="W87" s="200">
        <f>IFERROR(SUM(W81:W86),"0")</f>
        <v>58</v>
      </c>
      <c r="X87" s="200">
        <f>IFERROR(SUM(X81:X86),"0")</f>
        <v>58</v>
      </c>
      <c r="Y87" s="200">
        <f>IFERROR(IF(Y81="",0,Y81),"0")+IFERROR(IF(Y82="",0,Y82),"0")+IFERROR(IF(Y83="",0,Y83),"0")+IFERROR(IF(Y84="",0,Y84),"0")+IFERROR(IF(Y85="",0,Y85),"0")+IFERROR(IF(Y86="",0,Y86),"0")</f>
        <v>1.03704</v>
      </c>
      <c r="Z87" s="201"/>
      <c r="AA87" s="201"/>
    </row>
    <row r="88" spans="1:67" x14ac:dyDescent="0.2">
      <c r="A88" s="206"/>
      <c r="B88" s="206"/>
      <c r="C88" s="206"/>
      <c r="D88" s="206"/>
      <c r="E88" s="206"/>
      <c r="F88" s="206"/>
      <c r="G88" s="206"/>
      <c r="H88" s="206"/>
      <c r="I88" s="206"/>
      <c r="J88" s="206"/>
      <c r="K88" s="206"/>
      <c r="L88" s="206"/>
      <c r="M88" s="206"/>
      <c r="N88" s="211"/>
      <c r="O88" s="214" t="s">
        <v>66</v>
      </c>
      <c r="P88" s="215"/>
      <c r="Q88" s="215"/>
      <c r="R88" s="215"/>
      <c r="S88" s="215"/>
      <c r="T88" s="215"/>
      <c r="U88" s="216"/>
      <c r="V88" s="37" t="s">
        <v>67</v>
      </c>
      <c r="W88" s="200">
        <f>IFERROR(SUMPRODUCT(W81:W86*H81:H86),"0")</f>
        <v>213</v>
      </c>
      <c r="X88" s="200">
        <f>IFERROR(SUMPRODUCT(X81:X86*H81:H86),"0")</f>
        <v>213</v>
      </c>
      <c r="Y88" s="37"/>
      <c r="Z88" s="201"/>
      <c r="AA88" s="201"/>
    </row>
    <row r="89" spans="1:67" ht="16.5" hidden="1" customHeight="1" x14ac:dyDescent="0.25">
      <c r="A89" s="209" t="s">
        <v>148</v>
      </c>
      <c r="B89" s="206"/>
      <c r="C89" s="206"/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  <c r="X89" s="206"/>
      <c r="Y89" s="206"/>
      <c r="Z89" s="193"/>
      <c r="AA89" s="193"/>
    </row>
    <row r="90" spans="1:67" ht="14.25" hidden="1" customHeight="1" x14ac:dyDescent="0.25">
      <c r="A90" s="205" t="s">
        <v>148</v>
      </c>
      <c r="B90" s="206"/>
      <c r="C90" s="206"/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  <c r="X90" s="206"/>
      <c r="Y90" s="206"/>
      <c r="Z90" s="194"/>
      <c r="AA90" s="194"/>
    </row>
    <row r="91" spans="1:67" ht="27" hidden="1" customHeight="1" x14ac:dyDescent="0.25">
      <c r="A91" s="54" t="s">
        <v>149</v>
      </c>
      <c r="B91" s="54" t="s">
        <v>150</v>
      </c>
      <c r="C91" s="31">
        <v>4301136013</v>
      </c>
      <c r="D91" s="213">
        <v>4607025784012</v>
      </c>
      <c r="E91" s="204"/>
      <c r="F91" s="197">
        <v>0.09</v>
      </c>
      <c r="G91" s="32">
        <v>24</v>
      </c>
      <c r="H91" s="197">
        <v>2.16</v>
      </c>
      <c r="I91" s="197">
        <v>2.4912000000000001</v>
      </c>
      <c r="J91" s="32">
        <v>126</v>
      </c>
      <c r="K91" s="32" t="s">
        <v>73</v>
      </c>
      <c r="L91" s="33" t="s">
        <v>64</v>
      </c>
      <c r="M91" s="33"/>
      <c r="N91" s="32">
        <v>180</v>
      </c>
      <c r="O91" s="231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91" s="203"/>
      <c r="Q91" s="203"/>
      <c r="R91" s="203"/>
      <c r="S91" s="204"/>
      <c r="T91" s="34"/>
      <c r="U91" s="34"/>
      <c r="V91" s="35" t="s">
        <v>65</v>
      </c>
      <c r="W91" s="198">
        <v>0</v>
      </c>
      <c r="X91" s="199">
        <f>IFERROR(IF(W91="","",W91),"")</f>
        <v>0</v>
      </c>
      <c r="Y91" s="36">
        <f>IFERROR(IF(W91="","",W91*0.00936),"")</f>
        <v>0</v>
      </c>
      <c r="Z91" s="56"/>
      <c r="AA91" s="57"/>
      <c r="AE91" s="67"/>
      <c r="BB91" s="100" t="s">
        <v>74</v>
      </c>
      <c r="BL91" s="67">
        <f>IFERROR(W91*I91,"0")</f>
        <v>0</v>
      </c>
      <c r="BM91" s="67">
        <f>IFERROR(X91*I91,"0")</f>
        <v>0</v>
      </c>
      <c r="BN91" s="67">
        <f>IFERROR(W91/J91,"0")</f>
        <v>0</v>
      </c>
      <c r="BO91" s="67">
        <f>IFERROR(X91/J91,"0")</f>
        <v>0</v>
      </c>
    </row>
    <row r="92" spans="1:67" ht="27" hidden="1" customHeight="1" x14ac:dyDescent="0.25">
      <c r="A92" s="54" t="s">
        <v>151</v>
      </c>
      <c r="B92" s="54" t="s">
        <v>152</v>
      </c>
      <c r="C92" s="31">
        <v>4301136012</v>
      </c>
      <c r="D92" s="213">
        <v>4607025784319</v>
      </c>
      <c r="E92" s="204"/>
      <c r="F92" s="197">
        <v>0.36</v>
      </c>
      <c r="G92" s="32">
        <v>10</v>
      </c>
      <c r="H92" s="197">
        <v>3.6</v>
      </c>
      <c r="I92" s="197">
        <v>4.2439999999999998</v>
      </c>
      <c r="J92" s="32">
        <v>70</v>
      </c>
      <c r="K92" s="32" t="s">
        <v>73</v>
      </c>
      <c r="L92" s="33" t="s">
        <v>64</v>
      </c>
      <c r="M92" s="33"/>
      <c r="N92" s="32">
        <v>180</v>
      </c>
      <c r="O92" s="220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92" s="203"/>
      <c r="Q92" s="203"/>
      <c r="R92" s="203"/>
      <c r="S92" s="204"/>
      <c r="T92" s="34"/>
      <c r="U92" s="34"/>
      <c r="V92" s="35" t="s">
        <v>65</v>
      </c>
      <c r="W92" s="198">
        <v>0</v>
      </c>
      <c r="X92" s="199">
        <f>IFERROR(IF(W92="","",W92),"")</f>
        <v>0</v>
      </c>
      <c r="Y92" s="36">
        <f>IFERROR(IF(W92="","",W92*0.01788),"")</f>
        <v>0</v>
      </c>
      <c r="Z92" s="56"/>
      <c r="AA92" s="57"/>
      <c r="AE92" s="67"/>
      <c r="BB92" s="101" t="s">
        <v>74</v>
      </c>
      <c r="BL92" s="67">
        <f>IFERROR(W92*I92,"0")</f>
        <v>0</v>
      </c>
      <c r="BM92" s="67">
        <f>IFERROR(X92*I92,"0")</f>
        <v>0</v>
      </c>
      <c r="BN92" s="67">
        <f>IFERROR(W92/J92,"0")</f>
        <v>0</v>
      </c>
      <c r="BO92" s="67">
        <f>IFERROR(X92/J92,"0")</f>
        <v>0</v>
      </c>
    </row>
    <row r="93" spans="1:67" ht="16.5" customHeight="1" x14ac:dyDescent="0.25">
      <c r="A93" s="54" t="s">
        <v>153</v>
      </c>
      <c r="B93" s="54" t="s">
        <v>154</v>
      </c>
      <c r="C93" s="31">
        <v>4301136014</v>
      </c>
      <c r="D93" s="213">
        <v>4607111035370</v>
      </c>
      <c r="E93" s="204"/>
      <c r="F93" s="197">
        <v>0.14000000000000001</v>
      </c>
      <c r="G93" s="32">
        <v>22</v>
      </c>
      <c r="H93" s="197">
        <v>3.08</v>
      </c>
      <c r="I93" s="197">
        <v>3.464</v>
      </c>
      <c r="J93" s="32">
        <v>84</v>
      </c>
      <c r="K93" s="32" t="s">
        <v>63</v>
      </c>
      <c r="L93" s="33" t="s">
        <v>64</v>
      </c>
      <c r="M93" s="33"/>
      <c r="N93" s="32">
        <v>180</v>
      </c>
      <c r="O93" s="327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3" s="203"/>
      <c r="Q93" s="203"/>
      <c r="R93" s="203"/>
      <c r="S93" s="204"/>
      <c r="T93" s="34"/>
      <c r="U93" s="34"/>
      <c r="V93" s="35" t="s">
        <v>65</v>
      </c>
      <c r="W93" s="198">
        <v>16</v>
      </c>
      <c r="X93" s="199">
        <f>IFERROR(IF(W93="","",W93),"")</f>
        <v>16</v>
      </c>
      <c r="Y93" s="36">
        <f>IFERROR(IF(W93="","",W93*0.0155),"")</f>
        <v>0.248</v>
      </c>
      <c r="Z93" s="56"/>
      <c r="AA93" s="57"/>
      <c r="AE93" s="67"/>
      <c r="BB93" s="102" t="s">
        <v>74</v>
      </c>
      <c r="BL93" s="67">
        <f>IFERROR(W93*I93,"0")</f>
        <v>55.423999999999999</v>
      </c>
      <c r="BM93" s="67">
        <f>IFERROR(X93*I93,"0")</f>
        <v>55.423999999999999</v>
      </c>
      <c r="BN93" s="67">
        <f>IFERROR(W93/J93,"0")</f>
        <v>0.19047619047619047</v>
      </c>
      <c r="BO93" s="67">
        <f>IFERROR(X93/J93,"0")</f>
        <v>0.19047619047619047</v>
      </c>
    </row>
    <row r="94" spans="1:67" x14ac:dyDescent="0.2">
      <c r="A94" s="210"/>
      <c r="B94" s="206"/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11"/>
      <c r="O94" s="214" t="s">
        <v>66</v>
      </c>
      <c r="P94" s="215"/>
      <c r="Q94" s="215"/>
      <c r="R94" s="215"/>
      <c r="S94" s="215"/>
      <c r="T94" s="215"/>
      <c r="U94" s="216"/>
      <c r="V94" s="37" t="s">
        <v>65</v>
      </c>
      <c r="W94" s="200">
        <f>IFERROR(SUM(W91:W93),"0")</f>
        <v>16</v>
      </c>
      <c r="X94" s="200">
        <f>IFERROR(SUM(X91:X93),"0")</f>
        <v>16</v>
      </c>
      <c r="Y94" s="200">
        <f>IFERROR(IF(Y91="",0,Y91),"0")+IFERROR(IF(Y92="",0,Y92),"0")+IFERROR(IF(Y93="",0,Y93),"0")</f>
        <v>0.248</v>
      </c>
      <c r="Z94" s="201"/>
      <c r="AA94" s="201"/>
    </row>
    <row r="95" spans="1:67" x14ac:dyDescent="0.2">
      <c r="A95" s="206"/>
      <c r="B95" s="206"/>
      <c r="C95" s="206"/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11"/>
      <c r="O95" s="214" t="s">
        <v>66</v>
      </c>
      <c r="P95" s="215"/>
      <c r="Q95" s="215"/>
      <c r="R95" s="215"/>
      <c r="S95" s="215"/>
      <c r="T95" s="215"/>
      <c r="U95" s="216"/>
      <c r="V95" s="37" t="s">
        <v>67</v>
      </c>
      <c r="W95" s="200">
        <f>IFERROR(SUMPRODUCT(W91:W93*H91:H93),"0")</f>
        <v>49.28</v>
      </c>
      <c r="X95" s="200">
        <f>IFERROR(SUMPRODUCT(X91:X93*H91:H93),"0")</f>
        <v>49.28</v>
      </c>
      <c r="Y95" s="37"/>
      <c r="Z95" s="201"/>
      <c r="AA95" s="201"/>
    </row>
    <row r="96" spans="1:67" ht="16.5" hidden="1" customHeight="1" x14ac:dyDescent="0.25">
      <c r="A96" s="209" t="s">
        <v>155</v>
      </c>
      <c r="B96" s="206"/>
      <c r="C96" s="206"/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  <c r="X96" s="206"/>
      <c r="Y96" s="206"/>
      <c r="Z96" s="193"/>
      <c r="AA96" s="193"/>
    </row>
    <row r="97" spans="1:67" ht="14.25" hidden="1" customHeight="1" x14ac:dyDescent="0.25">
      <c r="A97" s="205" t="s">
        <v>60</v>
      </c>
      <c r="B97" s="206"/>
      <c r="C97" s="206"/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  <c r="X97" s="206"/>
      <c r="Y97" s="206"/>
      <c r="Z97" s="194"/>
      <c r="AA97" s="194"/>
    </row>
    <row r="98" spans="1:67" ht="27" hidden="1" customHeight="1" x14ac:dyDescent="0.25">
      <c r="A98" s="54" t="s">
        <v>156</v>
      </c>
      <c r="B98" s="54" t="s">
        <v>157</v>
      </c>
      <c r="C98" s="31">
        <v>4301070975</v>
      </c>
      <c r="D98" s="213">
        <v>4607111033970</v>
      </c>
      <c r="E98" s="204"/>
      <c r="F98" s="197">
        <v>0.43</v>
      </c>
      <c r="G98" s="32">
        <v>16</v>
      </c>
      <c r="H98" s="197">
        <v>6.88</v>
      </c>
      <c r="I98" s="197">
        <v>7.1996000000000002</v>
      </c>
      <c r="J98" s="32">
        <v>84</v>
      </c>
      <c r="K98" s="32" t="s">
        <v>63</v>
      </c>
      <c r="L98" s="33" t="s">
        <v>64</v>
      </c>
      <c r="M98" s="33"/>
      <c r="N98" s="32">
        <v>180</v>
      </c>
      <c r="O98" s="320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8" s="203"/>
      <c r="Q98" s="203"/>
      <c r="R98" s="203"/>
      <c r="S98" s="204"/>
      <c r="T98" s="34"/>
      <c r="U98" s="34"/>
      <c r="V98" s="35" t="s">
        <v>65</v>
      </c>
      <c r="W98" s="198">
        <v>0</v>
      </c>
      <c r="X98" s="199">
        <f>IFERROR(IF(W98="","",W98),"")</f>
        <v>0</v>
      </c>
      <c r="Y98" s="36">
        <f>IFERROR(IF(W98="","",W98*0.0155),"")</f>
        <v>0</v>
      </c>
      <c r="Z98" s="56"/>
      <c r="AA98" s="57"/>
      <c r="AE98" s="67"/>
      <c r="BB98" s="103" t="s">
        <v>1</v>
      </c>
      <c r="BL98" s="67">
        <f>IFERROR(W98*I98,"0")</f>
        <v>0</v>
      </c>
      <c r="BM98" s="67">
        <f>IFERROR(X98*I98,"0")</f>
        <v>0</v>
      </c>
      <c r="BN98" s="67">
        <f>IFERROR(W98/J98,"0")</f>
        <v>0</v>
      </c>
      <c r="BO98" s="67">
        <f>IFERROR(X98/J98,"0")</f>
        <v>0</v>
      </c>
    </row>
    <row r="99" spans="1:67" ht="27" hidden="1" customHeight="1" x14ac:dyDescent="0.25">
      <c r="A99" s="54" t="s">
        <v>158</v>
      </c>
      <c r="B99" s="54" t="s">
        <v>159</v>
      </c>
      <c r="C99" s="31">
        <v>4301070976</v>
      </c>
      <c r="D99" s="213">
        <v>4607111034144</v>
      </c>
      <c r="E99" s="204"/>
      <c r="F99" s="197">
        <v>0.9</v>
      </c>
      <c r="G99" s="32">
        <v>8</v>
      </c>
      <c r="H99" s="197">
        <v>7.2</v>
      </c>
      <c r="I99" s="197">
        <v>7.4859999999999998</v>
      </c>
      <c r="J99" s="32">
        <v>84</v>
      </c>
      <c r="K99" s="32" t="s">
        <v>63</v>
      </c>
      <c r="L99" s="33" t="s">
        <v>64</v>
      </c>
      <c r="M99" s="33"/>
      <c r="N99" s="32">
        <v>180</v>
      </c>
      <c r="O99" s="286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99" s="203"/>
      <c r="Q99" s="203"/>
      <c r="R99" s="203"/>
      <c r="S99" s="204"/>
      <c r="T99" s="34"/>
      <c r="U99" s="34"/>
      <c r="V99" s="35" t="s">
        <v>65</v>
      </c>
      <c r="W99" s="198">
        <v>0</v>
      </c>
      <c r="X99" s="199">
        <f>IFERROR(IF(W99="","",W99),"")</f>
        <v>0</v>
      </c>
      <c r="Y99" s="36">
        <f>IFERROR(IF(W99="","",W99*0.0155),"")</f>
        <v>0</v>
      </c>
      <c r="Z99" s="56"/>
      <c r="AA99" s="57"/>
      <c r="AE99" s="67"/>
      <c r="BB99" s="104" t="s">
        <v>1</v>
      </c>
      <c r="BL99" s="67">
        <f>IFERROR(W99*I99,"0")</f>
        <v>0</v>
      </c>
      <c r="BM99" s="67">
        <f>IFERROR(X99*I99,"0")</f>
        <v>0</v>
      </c>
      <c r="BN99" s="67">
        <f>IFERROR(W99/J99,"0")</f>
        <v>0</v>
      </c>
      <c r="BO99" s="67">
        <f>IFERROR(X99/J99,"0")</f>
        <v>0</v>
      </c>
    </row>
    <row r="100" spans="1:67" ht="27" customHeight="1" x14ac:dyDescent="0.25">
      <c r="A100" s="54" t="s">
        <v>160</v>
      </c>
      <c r="B100" s="54" t="s">
        <v>161</v>
      </c>
      <c r="C100" s="31">
        <v>4301070973</v>
      </c>
      <c r="D100" s="213">
        <v>4607111033987</v>
      </c>
      <c r="E100" s="204"/>
      <c r="F100" s="197">
        <v>0.43</v>
      </c>
      <c r="G100" s="32">
        <v>16</v>
      </c>
      <c r="H100" s="197">
        <v>6.88</v>
      </c>
      <c r="I100" s="197">
        <v>7.1996000000000002</v>
      </c>
      <c r="J100" s="32">
        <v>84</v>
      </c>
      <c r="K100" s="32" t="s">
        <v>63</v>
      </c>
      <c r="L100" s="33" t="s">
        <v>64</v>
      </c>
      <c r="M100" s="33"/>
      <c r="N100" s="32">
        <v>180</v>
      </c>
      <c r="O100" s="289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100" s="203"/>
      <c r="Q100" s="203"/>
      <c r="R100" s="203"/>
      <c r="S100" s="204"/>
      <c r="T100" s="34"/>
      <c r="U100" s="34"/>
      <c r="V100" s="35" t="s">
        <v>65</v>
      </c>
      <c r="W100" s="198">
        <v>9</v>
      </c>
      <c r="X100" s="199">
        <f>IFERROR(IF(W100="","",W100),"")</f>
        <v>9</v>
      </c>
      <c r="Y100" s="36">
        <f>IFERROR(IF(W100="","",W100*0.0155),"")</f>
        <v>0.13950000000000001</v>
      </c>
      <c r="Z100" s="56"/>
      <c r="AA100" s="57"/>
      <c r="AE100" s="67"/>
      <c r="BB100" s="105" t="s">
        <v>1</v>
      </c>
      <c r="BL100" s="67">
        <f>IFERROR(W100*I100,"0")</f>
        <v>64.796400000000006</v>
      </c>
      <c r="BM100" s="67">
        <f>IFERROR(X100*I100,"0")</f>
        <v>64.796400000000006</v>
      </c>
      <c r="BN100" s="67">
        <f>IFERROR(W100/J100,"0")</f>
        <v>0.10714285714285714</v>
      </c>
      <c r="BO100" s="67">
        <f>IFERROR(X100/J100,"0")</f>
        <v>0.10714285714285714</v>
      </c>
    </row>
    <row r="101" spans="1:67" ht="27" hidden="1" customHeight="1" x14ac:dyDescent="0.25">
      <c r="A101" s="54" t="s">
        <v>162</v>
      </c>
      <c r="B101" s="54" t="s">
        <v>163</v>
      </c>
      <c r="C101" s="31">
        <v>4301070974</v>
      </c>
      <c r="D101" s="213">
        <v>4607111034151</v>
      </c>
      <c r="E101" s="204"/>
      <c r="F101" s="197">
        <v>0.9</v>
      </c>
      <c r="G101" s="32">
        <v>8</v>
      </c>
      <c r="H101" s="197">
        <v>7.2</v>
      </c>
      <c r="I101" s="197">
        <v>7.4859999999999998</v>
      </c>
      <c r="J101" s="32">
        <v>84</v>
      </c>
      <c r="K101" s="32" t="s">
        <v>63</v>
      </c>
      <c r="L101" s="33" t="s">
        <v>64</v>
      </c>
      <c r="M101" s="33"/>
      <c r="N101" s="32">
        <v>180</v>
      </c>
      <c r="O101" s="383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101" s="203"/>
      <c r="Q101" s="203"/>
      <c r="R101" s="203"/>
      <c r="S101" s="204"/>
      <c r="T101" s="34"/>
      <c r="U101" s="34"/>
      <c r="V101" s="35" t="s">
        <v>65</v>
      </c>
      <c r="W101" s="198">
        <v>0</v>
      </c>
      <c r="X101" s="199">
        <f>IFERROR(IF(W101="","",W101),"")</f>
        <v>0</v>
      </c>
      <c r="Y101" s="36">
        <f>IFERROR(IF(W101="","",W101*0.0155),"")</f>
        <v>0</v>
      </c>
      <c r="Z101" s="56"/>
      <c r="AA101" s="57"/>
      <c r="AE101" s="67"/>
      <c r="BB101" s="106" t="s">
        <v>1</v>
      </c>
      <c r="BL101" s="67">
        <f>IFERROR(W101*I101,"0")</f>
        <v>0</v>
      </c>
      <c r="BM101" s="67">
        <f>IFERROR(X101*I101,"0")</f>
        <v>0</v>
      </c>
      <c r="BN101" s="67">
        <f>IFERROR(W101/J101,"0")</f>
        <v>0</v>
      </c>
      <c r="BO101" s="67">
        <f>IFERROR(X101/J101,"0")</f>
        <v>0</v>
      </c>
    </row>
    <row r="102" spans="1:67" ht="27" hidden="1" customHeight="1" x14ac:dyDescent="0.25">
      <c r="A102" s="54" t="s">
        <v>164</v>
      </c>
      <c r="B102" s="54" t="s">
        <v>165</v>
      </c>
      <c r="C102" s="31">
        <v>4301070958</v>
      </c>
      <c r="D102" s="213">
        <v>4607111038098</v>
      </c>
      <c r="E102" s="204"/>
      <c r="F102" s="197">
        <v>0.8</v>
      </c>
      <c r="G102" s="32">
        <v>8</v>
      </c>
      <c r="H102" s="197">
        <v>6.4</v>
      </c>
      <c r="I102" s="197">
        <v>6.6859999999999999</v>
      </c>
      <c r="J102" s="32">
        <v>84</v>
      </c>
      <c r="K102" s="32" t="s">
        <v>63</v>
      </c>
      <c r="L102" s="33" t="s">
        <v>64</v>
      </c>
      <c r="M102" s="33"/>
      <c r="N102" s="32">
        <v>180</v>
      </c>
      <c r="O102" s="291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P102" s="203"/>
      <c r="Q102" s="203"/>
      <c r="R102" s="203"/>
      <c r="S102" s="204"/>
      <c r="T102" s="34"/>
      <c r="U102" s="34"/>
      <c r="V102" s="35" t="s">
        <v>65</v>
      </c>
      <c r="W102" s="198">
        <v>0</v>
      </c>
      <c r="X102" s="199">
        <f>IFERROR(IF(W102="","",W102),"")</f>
        <v>0</v>
      </c>
      <c r="Y102" s="36">
        <f>IFERROR(IF(W102="","",W102*0.0155),"")</f>
        <v>0</v>
      </c>
      <c r="Z102" s="56"/>
      <c r="AA102" s="57"/>
      <c r="AE102" s="67"/>
      <c r="BB102" s="107" t="s">
        <v>1</v>
      </c>
      <c r="BL102" s="67">
        <f>IFERROR(W102*I102,"0")</f>
        <v>0</v>
      </c>
      <c r="BM102" s="67">
        <f>IFERROR(X102*I102,"0")</f>
        <v>0</v>
      </c>
      <c r="BN102" s="67">
        <f>IFERROR(W102/J102,"0")</f>
        <v>0</v>
      </c>
      <c r="BO102" s="67">
        <f>IFERROR(X102/J102,"0")</f>
        <v>0</v>
      </c>
    </row>
    <row r="103" spans="1:67" x14ac:dyDescent="0.2">
      <c r="A103" s="210"/>
      <c r="B103" s="206"/>
      <c r="C103" s="206"/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11"/>
      <c r="O103" s="214" t="s">
        <v>66</v>
      </c>
      <c r="P103" s="215"/>
      <c r="Q103" s="215"/>
      <c r="R103" s="215"/>
      <c r="S103" s="215"/>
      <c r="T103" s="215"/>
      <c r="U103" s="216"/>
      <c r="V103" s="37" t="s">
        <v>65</v>
      </c>
      <c r="W103" s="200">
        <f>IFERROR(SUM(W98:W102),"0")</f>
        <v>9</v>
      </c>
      <c r="X103" s="200">
        <f>IFERROR(SUM(X98:X102),"0")</f>
        <v>9</v>
      </c>
      <c r="Y103" s="200">
        <f>IFERROR(IF(Y98="",0,Y98),"0")+IFERROR(IF(Y99="",0,Y99),"0")+IFERROR(IF(Y100="",0,Y100),"0")+IFERROR(IF(Y101="",0,Y101),"0")+IFERROR(IF(Y102="",0,Y102),"0")</f>
        <v>0.13950000000000001</v>
      </c>
      <c r="Z103" s="201"/>
      <c r="AA103" s="201"/>
    </row>
    <row r="104" spans="1:67" x14ac:dyDescent="0.2">
      <c r="A104" s="206"/>
      <c r="B104" s="206"/>
      <c r="C104" s="206"/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11"/>
      <c r="O104" s="214" t="s">
        <v>66</v>
      </c>
      <c r="P104" s="215"/>
      <c r="Q104" s="215"/>
      <c r="R104" s="215"/>
      <c r="S104" s="215"/>
      <c r="T104" s="215"/>
      <c r="U104" s="216"/>
      <c r="V104" s="37" t="s">
        <v>67</v>
      </c>
      <c r="W104" s="200">
        <f>IFERROR(SUMPRODUCT(W98:W102*H98:H102),"0")</f>
        <v>61.92</v>
      </c>
      <c r="X104" s="200">
        <f>IFERROR(SUMPRODUCT(X98:X102*H98:H102),"0")</f>
        <v>61.92</v>
      </c>
      <c r="Y104" s="37"/>
      <c r="Z104" s="201"/>
      <c r="AA104" s="201"/>
    </row>
    <row r="105" spans="1:67" ht="16.5" hidden="1" customHeight="1" x14ac:dyDescent="0.25">
      <c r="A105" s="209" t="s">
        <v>166</v>
      </c>
      <c r="B105" s="206"/>
      <c r="C105" s="206"/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  <c r="X105" s="206"/>
      <c r="Y105" s="206"/>
      <c r="Z105" s="193"/>
      <c r="AA105" s="193"/>
    </row>
    <row r="106" spans="1:67" ht="14.25" hidden="1" customHeight="1" x14ac:dyDescent="0.25">
      <c r="A106" s="205" t="s">
        <v>126</v>
      </c>
      <c r="B106" s="206"/>
      <c r="C106" s="206"/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  <c r="X106" s="206"/>
      <c r="Y106" s="206"/>
      <c r="Z106" s="194"/>
      <c r="AA106" s="194"/>
    </row>
    <row r="107" spans="1:67" ht="27" hidden="1" customHeight="1" x14ac:dyDescent="0.25">
      <c r="A107" s="54" t="s">
        <v>167</v>
      </c>
      <c r="B107" s="54" t="s">
        <v>168</v>
      </c>
      <c r="C107" s="31">
        <v>4301135162</v>
      </c>
      <c r="D107" s="213">
        <v>4607111034014</v>
      </c>
      <c r="E107" s="204"/>
      <c r="F107" s="197">
        <v>0.25</v>
      </c>
      <c r="G107" s="32">
        <v>12</v>
      </c>
      <c r="H107" s="197">
        <v>3</v>
      </c>
      <c r="I107" s="197">
        <v>3.7035999999999998</v>
      </c>
      <c r="J107" s="32">
        <v>70</v>
      </c>
      <c r="K107" s="32" t="s">
        <v>73</v>
      </c>
      <c r="L107" s="33" t="s">
        <v>64</v>
      </c>
      <c r="M107" s="33"/>
      <c r="N107" s="32">
        <v>180</v>
      </c>
      <c r="O107" s="388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7" s="203"/>
      <c r="Q107" s="203"/>
      <c r="R107" s="203"/>
      <c r="S107" s="204"/>
      <c r="T107" s="34"/>
      <c r="U107" s="34"/>
      <c r="V107" s="35" t="s">
        <v>65</v>
      </c>
      <c r="W107" s="198">
        <v>0</v>
      </c>
      <c r="X107" s="199">
        <f>IFERROR(IF(W107="","",W107),"")</f>
        <v>0</v>
      </c>
      <c r="Y107" s="36">
        <f>IFERROR(IF(W107="","",W107*0.01788),"")</f>
        <v>0</v>
      </c>
      <c r="Z107" s="56"/>
      <c r="AA107" s="57"/>
      <c r="AE107" s="67"/>
      <c r="BB107" s="108" t="s">
        <v>74</v>
      </c>
      <c r="BL107" s="67">
        <f>IFERROR(W107*I107,"0")</f>
        <v>0</v>
      </c>
      <c r="BM107" s="67">
        <f>IFERROR(X107*I107,"0")</f>
        <v>0</v>
      </c>
      <c r="BN107" s="67">
        <f>IFERROR(W107/J107,"0")</f>
        <v>0</v>
      </c>
      <c r="BO107" s="67">
        <f>IFERROR(X107/J107,"0")</f>
        <v>0</v>
      </c>
    </row>
    <row r="108" spans="1:67" ht="27" hidden="1" customHeight="1" x14ac:dyDescent="0.25">
      <c r="A108" s="54" t="s">
        <v>169</v>
      </c>
      <c r="B108" s="54" t="s">
        <v>170</v>
      </c>
      <c r="C108" s="31">
        <v>4301135299</v>
      </c>
      <c r="D108" s="213">
        <v>4607111033994</v>
      </c>
      <c r="E108" s="204"/>
      <c r="F108" s="197">
        <v>0.25</v>
      </c>
      <c r="G108" s="32">
        <v>12</v>
      </c>
      <c r="H108" s="197">
        <v>3</v>
      </c>
      <c r="I108" s="197">
        <v>3.7035999999999998</v>
      </c>
      <c r="J108" s="32">
        <v>70</v>
      </c>
      <c r="K108" s="32" t="s">
        <v>73</v>
      </c>
      <c r="L108" s="33" t="s">
        <v>64</v>
      </c>
      <c r="M108" s="33"/>
      <c r="N108" s="32">
        <v>180</v>
      </c>
      <c r="O108" s="330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8" s="203"/>
      <c r="Q108" s="203"/>
      <c r="R108" s="203"/>
      <c r="S108" s="204"/>
      <c r="T108" s="34"/>
      <c r="U108" s="34"/>
      <c r="V108" s="35" t="s">
        <v>65</v>
      </c>
      <c r="W108" s="198">
        <v>0</v>
      </c>
      <c r="X108" s="199">
        <f>IFERROR(IF(W108="","",W108),"")</f>
        <v>0</v>
      </c>
      <c r="Y108" s="36">
        <f>IFERROR(IF(W108="","",W108*0.01788),"")</f>
        <v>0</v>
      </c>
      <c r="Z108" s="56"/>
      <c r="AA108" s="57"/>
      <c r="AE108" s="67"/>
      <c r="BB108" s="109" t="s">
        <v>74</v>
      </c>
      <c r="BL108" s="67">
        <f>IFERROR(W108*I108,"0")</f>
        <v>0</v>
      </c>
      <c r="BM108" s="67">
        <f>IFERROR(X108*I108,"0")</f>
        <v>0</v>
      </c>
      <c r="BN108" s="67">
        <f>IFERROR(W108/J108,"0")</f>
        <v>0</v>
      </c>
      <c r="BO108" s="67">
        <f>IFERROR(X108/J108,"0")</f>
        <v>0</v>
      </c>
    </row>
    <row r="109" spans="1:67" hidden="1" x14ac:dyDescent="0.2">
      <c r="A109" s="210"/>
      <c r="B109" s="206"/>
      <c r="C109" s="206"/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11"/>
      <c r="O109" s="214" t="s">
        <v>66</v>
      </c>
      <c r="P109" s="215"/>
      <c r="Q109" s="215"/>
      <c r="R109" s="215"/>
      <c r="S109" s="215"/>
      <c r="T109" s="215"/>
      <c r="U109" s="216"/>
      <c r="V109" s="37" t="s">
        <v>65</v>
      </c>
      <c r="W109" s="200">
        <f>IFERROR(SUM(W107:W108),"0")</f>
        <v>0</v>
      </c>
      <c r="X109" s="200">
        <f>IFERROR(SUM(X107:X108),"0")</f>
        <v>0</v>
      </c>
      <c r="Y109" s="200">
        <f>IFERROR(IF(Y107="",0,Y107),"0")+IFERROR(IF(Y108="",0,Y108),"0")</f>
        <v>0</v>
      </c>
      <c r="Z109" s="201"/>
      <c r="AA109" s="201"/>
    </row>
    <row r="110" spans="1:67" hidden="1" x14ac:dyDescent="0.2">
      <c r="A110" s="206"/>
      <c r="B110" s="206"/>
      <c r="C110" s="206"/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11"/>
      <c r="O110" s="214" t="s">
        <v>66</v>
      </c>
      <c r="P110" s="215"/>
      <c r="Q110" s="215"/>
      <c r="R110" s="215"/>
      <c r="S110" s="215"/>
      <c r="T110" s="215"/>
      <c r="U110" s="216"/>
      <c r="V110" s="37" t="s">
        <v>67</v>
      </c>
      <c r="W110" s="200">
        <f>IFERROR(SUMPRODUCT(W107:W108*H107:H108),"0")</f>
        <v>0</v>
      </c>
      <c r="X110" s="200">
        <f>IFERROR(SUMPRODUCT(X107:X108*H107:H108),"0")</f>
        <v>0</v>
      </c>
      <c r="Y110" s="37"/>
      <c r="Z110" s="201"/>
      <c r="AA110" s="201"/>
    </row>
    <row r="111" spans="1:67" ht="16.5" hidden="1" customHeight="1" x14ac:dyDescent="0.25">
      <c r="A111" s="209" t="s">
        <v>171</v>
      </c>
      <c r="B111" s="206"/>
      <c r="C111" s="206"/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  <c r="X111" s="206"/>
      <c r="Y111" s="206"/>
      <c r="Z111" s="193"/>
      <c r="AA111" s="193"/>
    </row>
    <row r="112" spans="1:67" ht="14.25" hidden="1" customHeight="1" x14ac:dyDescent="0.25">
      <c r="A112" s="205" t="s">
        <v>126</v>
      </c>
      <c r="B112" s="206"/>
      <c r="C112" s="206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  <c r="X112" s="206"/>
      <c r="Y112" s="206"/>
      <c r="Z112" s="194"/>
      <c r="AA112" s="194"/>
    </row>
    <row r="113" spans="1:67" ht="16.5" customHeight="1" x14ac:dyDescent="0.25">
      <c r="A113" s="54" t="s">
        <v>172</v>
      </c>
      <c r="B113" s="54" t="s">
        <v>173</v>
      </c>
      <c r="C113" s="31">
        <v>4301135112</v>
      </c>
      <c r="D113" s="213">
        <v>4607111034199</v>
      </c>
      <c r="E113" s="204"/>
      <c r="F113" s="197">
        <v>0.25</v>
      </c>
      <c r="G113" s="32">
        <v>12</v>
      </c>
      <c r="H113" s="197">
        <v>3</v>
      </c>
      <c r="I113" s="197">
        <v>3.7035999999999998</v>
      </c>
      <c r="J113" s="32">
        <v>70</v>
      </c>
      <c r="K113" s="32" t="s">
        <v>73</v>
      </c>
      <c r="L113" s="33" t="s">
        <v>64</v>
      </c>
      <c r="M113" s="33"/>
      <c r="N113" s="32">
        <v>180</v>
      </c>
      <c r="O113" s="328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P113" s="203"/>
      <c r="Q113" s="203"/>
      <c r="R113" s="203"/>
      <c r="S113" s="204"/>
      <c r="T113" s="34"/>
      <c r="U113" s="34"/>
      <c r="V113" s="35" t="s">
        <v>65</v>
      </c>
      <c r="W113" s="198">
        <v>4</v>
      </c>
      <c r="X113" s="199">
        <f>IFERROR(IF(W113="","",W113),"")</f>
        <v>4</v>
      </c>
      <c r="Y113" s="36">
        <f>IFERROR(IF(W113="","",W113*0.01788),"")</f>
        <v>7.152E-2</v>
      </c>
      <c r="Z113" s="56"/>
      <c r="AA113" s="57"/>
      <c r="AE113" s="67"/>
      <c r="BB113" s="110" t="s">
        <v>74</v>
      </c>
      <c r="BL113" s="67">
        <f>IFERROR(W113*I113,"0")</f>
        <v>14.814399999999999</v>
      </c>
      <c r="BM113" s="67">
        <f>IFERROR(X113*I113,"0")</f>
        <v>14.814399999999999</v>
      </c>
      <c r="BN113" s="67">
        <f>IFERROR(W113/J113,"0")</f>
        <v>5.7142857142857141E-2</v>
      </c>
      <c r="BO113" s="67">
        <f>IFERROR(X113/J113,"0")</f>
        <v>5.7142857142857141E-2</v>
      </c>
    </row>
    <row r="114" spans="1:67" x14ac:dyDescent="0.2">
      <c r="A114" s="210"/>
      <c r="B114" s="206"/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11"/>
      <c r="O114" s="214" t="s">
        <v>66</v>
      </c>
      <c r="P114" s="215"/>
      <c r="Q114" s="215"/>
      <c r="R114" s="215"/>
      <c r="S114" s="215"/>
      <c r="T114" s="215"/>
      <c r="U114" s="216"/>
      <c r="V114" s="37" t="s">
        <v>65</v>
      </c>
      <c r="W114" s="200">
        <f>IFERROR(SUM(W113:W113),"0")</f>
        <v>4</v>
      </c>
      <c r="X114" s="200">
        <f>IFERROR(SUM(X113:X113),"0")</f>
        <v>4</v>
      </c>
      <c r="Y114" s="200">
        <f>IFERROR(IF(Y113="",0,Y113),"0")</f>
        <v>7.152E-2</v>
      </c>
      <c r="Z114" s="201"/>
      <c r="AA114" s="201"/>
    </row>
    <row r="115" spans="1:67" x14ac:dyDescent="0.2">
      <c r="A115" s="206"/>
      <c r="B115" s="206"/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11"/>
      <c r="O115" s="214" t="s">
        <v>66</v>
      </c>
      <c r="P115" s="215"/>
      <c r="Q115" s="215"/>
      <c r="R115" s="215"/>
      <c r="S115" s="215"/>
      <c r="T115" s="215"/>
      <c r="U115" s="216"/>
      <c r="V115" s="37" t="s">
        <v>67</v>
      </c>
      <c r="W115" s="200">
        <f>IFERROR(SUMPRODUCT(W113:W113*H113:H113),"0")</f>
        <v>12</v>
      </c>
      <c r="X115" s="200">
        <f>IFERROR(SUMPRODUCT(X113:X113*H113:H113),"0")</f>
        <v>12</v>
      </c>
      <c r="Y115" s="37"/>
      <c r="Z115" s="201"/>
      <c r="AA115" s="201"/>
    </row>
    <row r="116" spans="1:67" ht="16.5" hidden="1" customHeight="1" x14ac:dyDescent="0.25">
      <c r="A116" s="209" t="s">
        <v>174</v>
      </c>
      <c r="B116" s="206"/>
      <c r="C116" s="206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  <c r="X116" s="206"/>
      <c r="Y116" s="206"/>
      <c r="Z116" s="193"/>
      <c r="AA116" s="193"/>
    </row>
    <row r="117" spans="1:67" ht="14.25" hidden="1" customHeight="1" x14ac:dyDescent="0.25">
      <c r="A117" s="205" t="s">
        <v>126</v>
      </c>
      <c r="B117" s="206"/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  <c r="X117" s="206"/>
      <c r="Y117" s="206"/>
      <c r="Z117" s="194"/>
      <c r="AA117" s="194"/>
    </row>
    <row r="118" spans="1:67" ht="27" hidden="1" customHeight="1" x14ac:dyDescent="0.25">
      <c r="A118" s="54" t="s">
        <v>175</v>
      </c>
      <c r="B118" s="54" t="s">
        <v>176</v>
      </c>
      <c r="C118" s="31">
        <v>4301130006</v>
      </c>
      <c r="D118" s="213">
        <v>4607111034670</v>
      </c>
      <c r="E118" s="204"/>
      <c r="F118" s="197">
        <v>3</v>
      </c>
      <c r="G118" s="32">
        <v>1</v>
      </c>
      <c r="H118" s="197">
        <v>3</v>
      </c>
      <c r="I118" s="197">
        <v>3.1949999999999998</v>
      </c>
      <c r="J118" s="32">
        <v>126</v>
      </c>
      <c r="K118" s="32" t="s">
        <v>73</v>
      </c>
      <c r="L118" s="33" t="s">
        <v>64</v>
      </c>
      <c r="M118" s="33"/>
      <c r="N118" s="32">
        <v>180</v>
      </c>
      <c r="O118" s="302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P118" s="203"/>
      <c r="Q118" s="203"/>
      <c r="R118" s="203"/>
      <c r="S118" s="204"/>
      <c r="T118" s="34"/>
      <c r="U118" s="34"/>
      <c r="V118" s="35" t="s">
        <v>65</v>
      </c>
      <c r="W118" s="198">
        <v>0</v>
      </c>
      <c r="X118" s="199">
        <f>IFERROR(IF(W118="","",W118),"")</f>
        <v>0</v>
      </c>
      <c r="Y118" s="36">
        <f>IFERROR(IF(W118="","",W118*0.00936),"")</f>
        <v>0</v>
      </c>
      <c r="Z118" s="56" t="s">
        <v>177</v>
      </c>
      <c r="AA118" s="57"/>
      <c r="AE118" s="67"/>
      <c r="BB118" s="111" t="s">
        <v>74</v>
      </c>
      <c r="BL118" s="67">
        <f>IFERROR(W118*I118,"0")</f>
        <v>0</v>
      </c>
      <c r="BM118" s="67">
        <f>IFERROR(X118*I118,"0")</f>
        <v>0</v>
      </c>
      <c r="BN118" s="67">
        <f>IFERROR(W118/J118,"0")</f>
        <v>0</v>
      </c>
      <c r="BO118" s="67">
        <f>IFERROR(X118/J118,"0")</f>
        <v>0</v>
      </c>
    </row>
    <row r="119" spans="1:67" ht="27" hidden="1" customHeight="1" x14ac:dyDescent="0.25">
      <c r="A119" s="54" t="s">
        <v>178</v>
      </c>
      <c r="B119" s="54" t="s">
        <v>179</v>
      </c>
      <c r="C119" s="31">
        <v>4301130003</v>
      </c>
      <c r="D119" s="213">
        <v>4607111034687</v>
      </c>
      <c r="E119" s="204"/>
      <c r="F119" s="197">
        <v>3</v>
      </c>
      <c r="G119" s="32">
        <v>1</v>
      </c>
      <c r="H119" s="197">
        <v>3</v>
      </c>
      <c r="I119" s="197">
        <v>3.1949999999999998</v>
      </c>
      <c r="J119" s="32">
        <v>126</v>
      </c>
      <c r="K119" s="32" t="s">
        <v>73</v>
      </c>
      <c r="L119" s="33" t="s">
        <v>64</v>
      </c>
      <c r="M119" s="33"/>
      <c r="N119" s="32">
        <v>180</v>
      </c>
      <c r="O119" s="313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19" s="203"/>
      <c r="Q119" s="203"/>
      <c r="R119" s="203"/>
      <c r="S119" s="204"/>
      <c r="T119" s="34"/>
      <c r="U119" s="34"/>
      <c r="V119" s="35" t="s">
        <v>65</v>
      </c>
      <c r="W119" s="198">
        <v>0</v>
      </c>
      <c r="X119" s="199">
        <f>IFERROR(IF(W119="","",W119),"")</f>
        <v>0</v>
      </c>
      <c r="Y119" s="36">
        <f>IFERROR(IF(W119="","",W119*0.00936),"")</f>
        <v>0</v>
      </c>
      <c r="Z119" s="56" t="s">
        <v>177</v>
      </c>
      <c r="AA119" s="57"/>
      <c r="AE119" s="67"/>
      <c r="BB119" s="112" t="s">
        <v>74</v>
      </c>
      <c r="BL119" s="67">
        <f>IFERROR(W119*I119,"0")</f>
        <v>0</v>
      </c>
      <c r="BM119" s="67">
        <f>IFERROR(X119*I119,"0")</f>
        <v>0</v>
      </c>
      <c r="BN119" s="67">
        <f>IFERROR(W119/J119,"0")</f>
        <v>0</v>
      </c>
      <c r="BO119" s="67">
        <f>IFERROR(X119/J119,"0")</f>
        <v>0</v>
      </c>
    </row>
    <row r="120" spans="1:67" ht="27" customHeight="1" x14ac:dyDescent="0.25">
      <c r="A120" s="54" t="s">
        <v>180</v>
      </c>
      <c r="B120" s="54" t="s">
        <v>181</v>
      </c>
      <c r="C120" s="31">
        <v>4301135181</v>
      </c>
      <c r="D120" s="213">
        <v>4607111034380</v>
      </c>
      <c r="E120" s="204"/>
      <c r="F120" s="197">
        <v>0.25</v>
      </c>
      <c r="G120" s="32">
        <v>12</v>
      </c>
      <c r="H120" s="197">
        <v>3</v>
      </c>
      <c r="I120" s="197">
        <v>3.28</v>
      </c>
      <c r="J120" s="32">
        <v>70</v>
      </c>
      <c r="K120" s="32" t="s">
        <v>73</v>
      </c>
      <c r="L120" s="33" t="s">
        <v>64</v>
      </c>
      <c r="M120" s="33"/>
      <c r="N120" s="32">
        <v>180</v>
      </c>
      <c r="O120" s="310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20" s="203"/>
      <c r="Q120" s="203"/>
      <c r="R120" s="203"/>
      <c r="S120" s="204"/>
      <c r="T120" s="34"/>
      <c r="U120" s="34"/>
      <c r="V120" s="35" t="s">
        <v>65</v>
      </c>
      <c r="W120" s="198">
        <v>24</v>
      </c>
      <c r="X120" s="199">
        <f>IFERROR(IF(W120="","",W120),"")</f>
        <v>24</v>
      </c>
      <c r="Y120" s="36">
        <f>IFERROR(IF(W120="","",W120*0.01788),"")</f>
        <v>0.42912</v>
      </c>
      <c r="Z120" s="56"/>
      <c r="AA120" s="57"/>
      <c r="AE120" s="67"/>
      <c r="BB120" s="113" t="s">
        <v>74</v>
      </c>
      <c r="BL120" s="67">
        <f>IFERROR(W120*I120,"0")</f>
        <v>78.72</v>
      </c>
      <c r="BM120" s="67">
        <f>IFERROR(X120*I120,"0")</f>
        <v>78.72</v>
      </c>
      <c r="BN120" s="67">
        <f>IFERROR(W120/J120,"0")</f>
        <v>0.34285714285714286</v>
      </c>
      <c r="BO120" s="67">
        <f>IFERROR(X120/J120,"0")</f>
        <v>0.34285714285714286</v>
      </c>
    </row>
    <row r="121" spans="1:67" ht="27" customHeight="1" x14ac:dyDescent="0.25">
      <c r="A121" s="54" t="s">
        <v>182</v>
      </c>
      <c r="B121" s="54" t="s">
        <v>183</v>
      </c>
      <c r="C121" s="31">
        <v>4301135180</v>
      </c>
      <c r="D121" s="213">
        <v>4607111034397</v>
      </c>
      <c r="E121" s="204"/>
      <c r="F121" s="197">
        <v>0.25</v>
      </c>
      <c r="G121" s="32">
        <v>12</v>
      </c>
      <c r="H121" s="197">
        <v>3</v>
      </c>
      <c r="I121" s="197">
        <v>3.28</v>
      </c>
      <c r="J121" s="32">
        <v>70</v>
      </c>
      <c r="K121" s="32" t="s">
        <v>73</v>
      </c>
      <c r="L121" s="33" t="s">
        <v>64</v>
      </c>
      <c r="M121" s="33"/>
      <c r="N121" s="32">
        <v>180</v>
      </c>
      <c r="O121" s="246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P121" s="203"/>
      <c r="Q121" s="203"/>
      <c r="R121" s="203"/>
      <c r="S121" s="204"/>
      <c r="T121" s="34"/>
      <c r="U121" s="34"/>
      <c r="V121" s="35" t="s">
        <v>65</v>
      </c>
      <c r="W121" s="198">
        <v>1</v>
      </c>
      <c r="X121" s="199">
        <f>IFERROR(IF(W121="","",W121),"")</f>
        <v>1</v>
      </c>
      <c r="Y121" s="36">
        <f>IFERROR(IF(W121="","",W121*0.01788),"")</f>
        <v>1.788E-2</v>
      </c>
      <c r="Z121" s="56"/>
      <c r="AA121" s="57"/>
      <c r="AE121" s="67"/>
      <c r="BB121" s="114" t="s">
        <v>74</v>
      </c>
      <c r="BL121" s="67">
        <f>IFERROR(W121*I121,"0")</f>
        <v>3.28</v>
      </c>
      <c r="BM121" s="67">
        <f>IFERROR(X121*I121,"0")</f>
        <v>3.28</v>
      </c>
      <c r="BN121" s="67">
        <f>IFERROR(W121/J121,"0")</f>
        <v>1.4285714285714285E-2</v>
      </c>
      <c r="BO121" s="67">
        <f>IFERROR(X121/J121,"0")</f>
        <v>1.4285714285714285E-2</v>
      </c>
    </row>
    <row r="122" spans="1:67" x14ac:dyDescent="0.2">
      <c r="A122" s="210"/>
      <c r="B122" s="206"/>
      <c r="C122" s="206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11"/>
      <c r="O122" s="214" t="s">
        <v>66</v>
      </c>
      <c r="P122" s="215"/>
      <c r="Q122" s="215"/>
      <c r="R122" s="215"/>
      <c r="S122" s="215"/>
      <c r="T122" s="215"/>
      <c r="U122" s="216"/>
      <c r="V122" s="37" t="s">
        <v>65</v>
      </c>
      <c r="W122" s="200">
        <f>IFERROR(SUM(W118:W121),"0")</f>
        <v>25</v>
      </c>
      <c r="X122" s="200">
        <f>IFERROR(SUM(X118:X121),"0")</f>
        <v>25</v>
      </c>
      <c r="Y122" s="200">
        <f>IFERROR(IF(Y118="",0,Y118),"0")+IFERROR(IF(Y119="",0,Y119),"0")+IFERROR(IF(Y120="",0,Y120),"0")+IFERROR(IF(Y121="",0,Y121),"0")</f>
        <v>0.44700000000000001</v>
      </c>
      <c r="Z122" s="201"/>
      <c r="AA122" s="201"/>
    </row>
    <row r="123" spans="1:67" x14ac:dyDescent="0.2">
      <c r="A123" s="206"/>
      <c r="B123" s="206"/>
      <c r="C123" s="206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11"/>
      <c r="O123" s="214" t="s">
        <v>66</v>
      </c>
      <c r="P123" s="215"/>
      <c r="Q123" s="215"/>
      <c r="R123" s="215"/>
      <c r="S123" s="215"/>
      <c r="T123" s="215"/>
      <c r="U123" s="216"/>
      <c r="V123" s="37" t="s">
        <v>67</v>
      </c>
      <c r="W123" s="200">
        <f>IFERROR(SUMPRODUCT(W118:W121*H118:H121),"0")</f>
        <v>75</v>
      </c>
      <c r="X123" s="200">
        <f>IFERROR(SUMPRODUCT(X118:X121*H118:H121),"0")</f>
        <v>75</v>
      </c>
      <c r="Y123" s="37"/>
      <c r="Z123" s="201"/>
      <c r="AA123" s="201"/>
    </row>
    <row r="124" spans="1:67" ht="16.5" hidden="1" customHeight="1" x14ac:dyDescent="0.25">
      <c r="A124" s="209" t="s">
        <v>184</v>
      </c>
      <c r="B124" s="206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  <c r="X124" s="206"/>
      <c r="Y124" s="206"/>
      <c r="Z124" s="193"/>
      <c r="AA124" s="193"/>
    </row>
    <row r="125" spans="1:67" ht="14.25" hidden="1" customHeight="1" x14ac:dyDescent="0.25">
      <c r="A125" s="205" t="s">
        <v>126</v>
      </c>
      <c r="B125" s="206"/>
      <c r="C125" s="206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  <c r="X125" s="206"/>
      <c r="Y125" s="206"/>
      <c r="Z125" s="194"/>
      <c r="AA125" s="194"/>
    </row>
    <row r="126" spans="1:67" ht="27" customHeight="1" x14ac:dyDescent="0.25">
      <c r="A126" s="54" t="s">
        <v>185</v>
      </c>
      <c r="B126" s="54" t="s">
        <v>186</v>
      </c>
      <c r="C126" s="31">
        <v>4301135134</v>
      </c>
      <c r="D126" s="213">
        <v>4607111035806</v>
      </c>
      <c r="E126" s="204"/>
      <c r="F126" s="197">
        <v>0.25</v>
      </c>
      <c r="G126" s="32">
        <v>12</v>
      </c>
      <c r="H126" s="197">
        <v>3</v>
      </c>
      <c r="I126" s="197">
        <v>3.7035999999999998</v>
      </c>
      <c r="J126" s="32">
        <v>70</v>
      </c>
      <c r="K126" s="32" t="s">
        <v>73</v>
      </c>
      <c r="L126" s="33" t="s">
        <v>64</v>
      </c>
      <c r="M126" s="33"/>
      <c r="N126" s="32">
        <v>180</v>
      </c>
      <c r="O126" s="326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6" s="203"/>
      <c r="Q126" s="203"/>
      <c r="R126" s="203"/>
      <c r="S126" s="204"/>
      <c r="T126" s="34"/>
      <c r="U126" s="34"/>
      <c r="V126" s="35" t="s">
        <v>65</v>
      </c>
      <c r="W126" s="198">
        <v>11</v>
      </c>
      <c r="X126" s="199">
        <f>IFERROR(IF(W126="","",W126),"")</f>
        <v>11</v>
      </c>
      <c r="Y126" s="36">
        <f>IFERROR(IF(W126="","",W126*0.01788),"")</f>
        <v>0.19667999999999999</v>
      </c>
      <c r="Z126" s="56"/>
      <c r="AA126" s="57"/>
      <c r="AE126" s="67"/>
      <c r="BB126" s="115" t="s">
        <v>74</v>
      </c>
      <c r="BL126" s="67">
        <f>IFERROR(W126*I126,"0")</f>
        <v>40.739599999999996</v>
      </c>
      <c r="BM126" s="67">
        <f>IFERROR(X126*I126,"0")</f>
        <v>40.739599999999996</v>
      </c>
      <c r="BN126" s="67">
        <f>IFERROR(W126/J126,"0")</f>
        <v>0.15714285714285714</v>
      </c>
      <c r="BO126" s="67">
        <f>IFERROR(X126/J126,"0")</f>
        <v>0.15714285714285714</v>
      </c>
    </row>
    <row r="127" spans="1:67" x14ac:dyDescent="0.2">
      <c r="A127" s="210"/>
      <c r="B127" s="206"/>
      <c r="C127" s="206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11"/>
      <c r="O127" s="214" t="s">
        <v>66</v>
      </c>
      <c r="P127" s="215"/>
      <c r="Q127" s="215"/>
      <c r="R127" s="215"/>
      <c r="S127" s="215"/>
      <c r="T127" s="215"/>
      <c r="U127" s="216"/>
      <c r="V127" s="37" t="s">
        <v>65</v>
      </c>
      <c r="W127" s="200">
        <f>IFERROR(SUM(W126:W126),"0")</f>
        <v>11</v>
      </c>
      <c r="X127" s="200">
        <f>IFERROR(SUM(X126:X126),"0")</f>
        <v>11</v>
      </c>
      <c r="Y127" s="200">
        <f>IFERROR(IF(Y126="",0,Y126),"0")</f>
        <v>0.19667999999999999</v>
      </c>
      <c r="Z127" s="201"/>
      <c r="AA127" s="201"/>
    </row>
    <row r="128" spans="1:67" x14ac:dyDescent="0.2">
      <c r="A128" s="206"/>
      <c r="B128" s="206"/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11"/>
      <c r="O128" s="214" t="s">
        <v>66</v>
      </c>
      <c r="P128" s="215"/>
      <c r="Q128" s="215"/>
      <c r="R128" s="215"/>
      <c r="S128" s="215"/>
      <c r="T128" s="215"/>
      <c r="U128" s="216"/>
      <c r="V128" s="37" t="s">
        <v>67</v>
      </c>
      <c r="W128" s="200">
        <f>IFERROR(SUMPRODUCT(W126:W126*H126:H126),"0")</f>
        <v>33</v>
      </c>
      <c r="X128" s="200">
        <f>IFERROR(SUMPRODUCT(X126:X126*H126:H126),"0")</f>
        <v>33</v>
      </c>
      <c r="Y128" s="37"/>
      <c r="Z128" s="201"/>
      <c r="AA128" s="201"/>
    </row>
    <row r="129" spans="1:67" ht="16.5" hidden="1" customHeight="1" x14ac:dyDescent="0.25">
      <c r="A129" s="209" t="s">
        <v>187</v>
      </c>
      <c r="B129" s="206"/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  <c r="X129" s="206"/>
      <c r="Y129" s="206"/>
      <c r="Z129" s="193"/>
      <c r="AA129" s="193"/>
    </row>
    <row r="130" spans="1:67" ht="14.25" hidden="1" customHeight="1" x14ac:dyDescent="0.25">
      <c r="A130" s="205" t="s">
        <v>188</v>
      </c>
      <c r="B130" s="206"/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  <c r="X130" s="206"/>
      <c r="Y130" s="206"/>
      <c r="Z130" s="194"/>
      <c r="AA130" s="194"/>
    </row>
    <row r="131" spans="1:67" ht="27" customHeight="1" x14ac:dyDescent="0.25">
      <c r="A131" s="54" t="s">
        <v>189</v>
      </c>
      <c r="B131" s="54" t="s">
        <v>190</v>
      </c>
      <c r="C131" s="31">
        <v>4301070768</v>
      </c>
      <c r="D131" s="213">
        <v>4607111035639</v>
      </c>
      <c r="E131" s="204"/>
      <c r="F131" s="197">
        <v>0.2</v>
      </c>
      <c r="G131" s="32">
        <v>12</v>
      </c>
      <c r="H131" s="197">
        <v>2.4</v>
      </c>
      <c r="I131" s="197">
        <v>3.13</v>
      </c>
      <c r="J131" s="32">
        <v>48</v>
      </c>
      <c r="K131" s="32" t="s">
        <v>191</v>
      </c>
      <c r="L131" s="33" t="s">
        <v>64</v>
      </c>
      <c r="M131" s="33"/>
      <c r="N131" s="32">
        <v>180</v>
      </c>
      <c r="O131" s="315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31" s="203"/>
      <c r="Q131" s="203"/>
      <c r="R131" s="203"/>
      <c r="S131" s="204"/>
      <c r="T131" s="34"/>
      <c r="U131" s="34"/>
      <c r="V131" s="35" t="s">
        <v>65</v>
      </c>
      <c r="W131" s="198">
        <v>1</v>
      </c>
      <c r="X131" s="199">
        <f>IFERROR(IF(W131="","",W131),"")</f>
        <v>1</v>
      </c>
      <c r="Y131" s="36">
        <f>IFERROR(IF(W131="","",W131*0.01786),"")</f>
        <v>1.7860000000000001E-2</v>
      </c>
      <c r="Z131" s="56"/>
      <c r="AA131" s="57"/>
      <c r="AE131" s="67"/>
      <c r="BB131" s="116" t="s">
        <v>74</v>
      </c>
      <c r="BL131" s="67">
        <f>IFERROR(W131*I131,"0")</f>
        <v>3.13</v>
      </c>
      <c r="BM131" s="67">
        <f>IFERROR(X131*I131,"0")</f>
        <v>3.13</v>
      </c>
      <c r="BN131" s="67">
        <f>IFERROR(W131/J131,"0")</f>
        <v>2.0833333333333332E-2</v>
      </c>
      <c r="BO131" s="67">
        <f>IFERROR(X131/J131,"0")</f>
        <v>2.0833333333333332E-2</v>
      </c>
    </row>
    <row r="132" spans="1:67" ht="27" customHeight="1" x14ac:dyDescent="0.25">
      <c r="A132" s="54" t="s">
        <v>192</v>
      </c>
      <c r="B132" s="54" t="s">
        <v>193</v>
      </c>
      <c r="C132" s="31">
        <v>4301070797</v>
      </c>
      <c r="D132" s="213">
        <v>4607111035646</v>
      </c>
      <c r="E132" s="204"/>
      <c r="F132" s="197">
        <v>0.2</v>
      </c>
      <c r="G132" s="32">
        <v>8</v>
      </c>
      <c r="H132" s="197">
        <v>1.6</v>
      </c>
      <c r="I132" s="197">
        <v>2.12</v>
      </c>
      <c r="J132" s="32">
        <v>72</v>
      </c>
      <c r="K132" s="32" t="s">
        <v>194</v>
      </c>
      <c r="L132" s="33" t="s">
        <v>64</v>
      </c>
      <c r="M132" s="33"/>
      <c r="N132" s="32">
        <v>180</v>
      </c>
      <c r="O132" s="385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32" s="203"/>
      <c r="Q132" s="203"/>
      <c r="R132" s="203"/>
      <c r="S132" s="204"/>
      <c r="T132" s="34"/>
      <c r="U132" s="34"/>
      <c r="V132" s="35" t="s">
        <v>65</v>
      </c>
      <c r="W132" s="198">
        <v>5</v>
      </c>
      <c r="X132" s="199">
        <f>IFERROR(IF(W132="","",W132),"")</f>
        <v>5</v>
      </c>
      <c r="Y132" s="36">
        <f>IFERROR(IF(W132="","",W132*0.01157),"")</f>
        <v>5.7849999999999999E-2</v>
      </c>
      <c r="Z132" s="56"/>
      <c r="AA132" s="57"/>
      <c r="AE132" s="67"/>
      <c r="BB132" s="117" t="s">
        <v>74</v>
      </c>
      <c r="BL132" s="67">
        <f>IFERROR(W132*I132,"0")</f>
        <v>10.600000000000001</v>
      </c>
      <c r="BM132" s="67">
        <f>IFERROR(X132*I132,"0")</f>
        <v>10.600000000000001</v>
      </c>
      <c r="BN132" s="67">
        <f>IFERROR(W132/J132,"0")</f>
        <v>6.9444444444444448E-2</v>
      </c>
      <c r="BO132" s="67">
        <f>IFERROR(X132/J132,"0")</f>
        <v>6.9444444444444448E-2</v>
      </c>
    </row>
    <row r="133" spans="1:67" x14ac:dyDescent="0.2">
      <c r="A133" s="210"/>
      <c r="B133" s="206"/>
      <c r="C133" s="206"/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11"/>
      <c r="O133" s="214" t="s">
        <v>66</v>
      </c>
      <c r="P133" s="215"/>
      <c r="Q133" s="215"/>
      <c r="R133" s="215"/>
      <c r="S133" s="215"/>
      <c r="T133" s="215"/>
      <c r="U133" s="216"/>
      <c r="V133" s="37" t="s">
        <v>65</v>
      </c>
      <c r="W133" s="200">
        <f>IFERROR(SUM(W131:W132),"0")</f>
        <v>6</v>
      </c>
      <c r="X133" s="200">
        <f>IFERROR(SUM(X131:X132),"0")</f>
        <v>6</v>
      </c>
      <c r="Y133" s="200">
        <f>IFERROR(IF(Y131="",0,Y131),"0")+IFERROR(IF(Y132="",0,Y132),"0")</f>
        <v>7.571E-2</v>
      </c>
      <c r="Z133" s="201"/>
      <c r="AA133" s="201"/>
    </row>
    <row r="134" spans="1:67" x14ac:dyDescent="0.2">
      <c r="A134" s="206"/>
      <c r="B134" s="206"/>
      <c r="C134" s="206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11"/>
      <c r="O134" s="214" t="s">
        <v>66</v>
      </c>
      <c r="P134" s="215"/>
      <c r="Q134" s="215"/>
      <c r="R134" s="215"/>
      <c r="S134" s="215"/>
      <c r="T134" s="215"/>
      <c r="U134" s="216"/>
      <c r="V134" s="37" t="s">
        <v>67</v>
      </c>
      <c r="W134" s="200">
        <f>IFERROR(SUMPRODUCT(W131:W132*H131:H132),"0")</f>
        <v>10.4</v>
      </c>
      <c r="X134" s="200">
        <f>IFERROR(SUMPRODUCT(X131:X132*H131:H132),"0")</f>
        <v>10.4</v>
      </c>
      <c r="Y134" s="37"/>
      <c r="Z134" s="201"/>
      <c r="AA134" s="201"/>
    </row>
    <row r="135" spans="1:67" ht="16.5" hidden="1" customHeight="1" x14ac:dyDescent="0.25">
      <c r="A135" s="209" t="s">
        <v>195</v>
      </c>
      <c r="B135" s="206"/>
      <c r="C135" s="206"/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  <c r="X135" s="206"/>
      <c r="Y135" s="206"/>
      <c r="Z135" s="193"/>
      <c r="AA135" s="193"/>
    </row>
    <row r="136" spans="1:67" ht="14.25" hidden="1" customHeight="1" x14ac:dyDescent="0.25">
      <c r="A136" s="205" t="s">
        <v>126</v>
      </c>
      <c r="B136" s="206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  <c r="X136" s="206"/>
      <c r="Y136" s="206"/>
      <c r="Z136" s="194"/>
      <c r="AA136" s="194"/>
    </row>
    <row r="137" spans="1:67" ht="27" hidden="1" customHeight="1" x14ac:dyDescent="0.25">
      <c r="A137" s="54" t="s">
        <v>196</v>
      </c>
      <c r="B137" s="54" t="s">
        <v>197</v>
      </c>
      <c r="C137" s="31">
        <v>4301135133</v>
      </c>
      <c r="D137" s="213">
        <v>4607111036568</v>
      </c>
      <c r="E137" s="204"/>
      <c r="F137" s="197">
        <v>0.28000000000000003</v>
      </c>
      <c r="G137" s="32">
        <v>6</v>
      </c>
      <c r="H137" s="197">
        <v>1.68</v>
      </c>
      <c r="I137" s="197">
        <v>2.1017999999999999</v>
      </c>
      <c r="J137" s="32">
        <v>126</v>
      </c>
      <c r="K137" s="32" t="s">
        <v>73</v>
      </c>
      <c r="L137" s="33" t="s">
        <v>64</v>
      </c>
      <c r="M137" s="33"/>
      <c r="N137" s="32">
        <v>180</v>
      </c>
      <c r="O137" s="360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7" s="203"/>
      <c r="Q137" s="203"/>
      <c r="R137" s="203"/>
      <c r="S137" s="204"/>
      <c r="T137" s="34"/>
      <c r="U137" s="34"/>
      <c r="V137" s="35" t="s">
        <v>65</v>
      </c>
      <c r="W137" s="198">
        <v>0</v>
      </c>
      <c r="X137" s="199">
        <f>IFERROR(IF(W137="","",W137),"")</f>
        <v>0</v>
      </c>
      <c r="Y137" s="36">
        <f>IFERROR(IF(W137="","",W137*0.00936),"")</f>
        <v>0</v>
      </c>
      <c r="Z137" s="56"/>
      <c r="AA137" s="57"/>
      <c r="AE137" s="67"/>
      <c r="BB137" s="118" t="s">
        <v>74</v>
      </c>
      <c r="BL137" s="67">
        <f>IFERROR(W137*I137,"0")</f>
        <v>0</v>
      </c>
      <c r="BM137" s="67">
        <f>IFERROR(X137*I137,"0")</f>
        <v>0</v>
      </c>
      <c r="BN137" s="67">
        <f>IFERROR(W137/J137,"0")</f>
        <v>0</v>
      </c>
      <c r="BO137" s="67">
        <f>IFERROR(X137/J137,"0")</f>
        <v>0</v>
      </c>
    </row>
    <row r="138" spans="1:67" hidden="1" x14ac:dyDescent="0.2">
      <c r="A138" s="210"/>
      <c r="B138" s="206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11"/>
      <c r="O138" s="214" t="s">
        <v>66</v>
      </c>
      <c r="P138" s="215"/>
      <c r="Q138" s="215"/>
      <c r="R138" s="215"/>
      <c r="S138" s="215"/>
      <c r="T138" s="215"/>
      <c r="U138" s="216"/>
      <c r="V138" s="37" t="s">
        <v>65</v>
      </c>
      <c r="W138" s="200">
        <f>IFERROR(SUM(W137:W137),"0")</f>
        <v>0</v>
      </c>
      <c r="X138" s="200">
        <f>IFERROR(SUM(X137:X137),"0")</f>
        <v>0</v>
      </c>
      <c r="Y138" s="200">
        <f>IFERROR(IF(Y137="",0,Y137),"0")</f>
        <v>0</v>
      </c>
      <c r="Z138" s="201"/>
      <c r="AA138" s="201"/>
    </row>
    <row r="139" spans="1:67" hidden="1" x14ac:dyDescent="0.2">
      <c r="A139" s="206"/>
      <c r="B139" s="206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11"/>
      <c r="O139" s="214" t="s">
        <v>66</v>
      </c>
      <c r="P139" s="215"/>
      <c r="Q139" s="215"/>
      <c r="R139" s="215"/>
      <c r="S139" s="215"/>
      <c r="T139" s="215"/>
      <c r="U139" s="216"/>
      <c r="V139" s="37" t="s">
        <v>67</v>
      </c>
      <c r="W139" s="200">
        <f>IFERROR(SUMPRODUCT(W137:W137*H137:H137),"0")</f>
        <v>0</v>
      </c>
      <c r="X139" s="200">
        <f>IFERROR(SUMPRODUCT(X137:X137*H137:H137),"0")</f>
        <v>0</v>
      </c>
      <c r="Y139" s="37"/>
      <c r="Z139" s="201"/>
      <c r="AA139" s="201"/>
    </row>
    <row r="140" spans="1:67" ht="27.75" hidden="1" customHeight="1" x14ac:dyDescent="0.2">
      <c r="A140" s="300" t="s">
        <v>198</v>
      </c>
      <c r="B140" s="301"/>
      <c r="C140" s="301"/>
      <c r="D140" s="301"/>
      <c r="E140" s="301"/>
      <c r="F140" s="301"/>
      <c r="G140" s="301"/>
      <c r="H140" s="301"/>
      <c r="I140" s="301"/>
      <c r="J140" s="301"/>
      <c r="K140" s="301"/>
      <c r="L140" s="301"/>
      <c r="M140" s="301"/>
      <c r="N140" s="301"/>
      <c r="O140" s="301"/>
      <c r="P140" s="301"/>
      <c r="Q140" s="301"/>
      <c r="R140" s="301"/>
      <c r="S140" s="301"/>
      <c r="T140" s="301"/>
      <c r="U140" s="301"/>
      <c r="V140" s="301"/>
      <c r="W140" s="301"/>
      <c r="X140" s="301"/>
      <c r="Y140" s="301"/>
      <c r="Z140" s="48"/>
      <c r="AA140" s="48"/>
    </row>
    <row r="141" spans="1:67" ht="16.5" hidden="1" customHeight="1" x14ac:dyDescent="0.25">
      <c r="A141" s="209" t="s">
        <v>199</v>
      </c>
      <c r="B141" s="206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  <c r="X141" s="206"/>
      <c r="Y141" s="206"/>
      <c r="Z141" s="193"/>
      <c r="AA141" s="193"/>
    </row>
    <row r="142" spans="1:67" ht="14.25" hidden="1" customHeight="1" x14ac:dyDescent="0.25">
      <c r="A142" s="205" t="s">
        <v>130</v>
      </c>
      <c r="B142" s="206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  <c r="X142" s="206"/>
      <c r="Y142" s="206"/>
      <c r="Z142" s="194"/>
      <c r="AA142" s="194"/>
    </row>
    <row r="143" spans="1:67" ht="27" hidden="1" customHeight="1" x14ac:dyDescent="0.25">
      <c r="A143" s="54" t="s">
        <v>200</v>
      </c>
      <c r="B143" s="54" t="s">
        <v>201</v>
      </c>
      <c r="C143" s="31">
        <v>4301131018</v>
      </c>
      <c r="D143" s="213">
        <v>4607111037930</v>
      </c>
      <c r="E143" s="204"/>
      <c r="F143" s="197">
        <v>1.8</v>
      </c>
      <c r="G143" s="32">
        <v>1</v>
      </c>
      <c r="H143" s="197">
        <v>1.8</v>
      </c>
      <c r="I143" s="197">
        <v>1.915</v>
      </c>
      <c r="J143" s="32">
        <v>234</v>
      </c>
      <c r="K143" s="32" t="s">
        <v>122</v>
      </c>
      <c r="L143" s="33" t="s">
        <v>64</v>
      </c>
      <c r="M143" s="33"/>
      <c r="N143" s="32">
        <v>180</v>
      </c>
      <c r="O143" s="362" t="str">
        <f>HYPERLINK("https://abi.ru/products/Замороженные/No Name/No Name ПГП/Крылья/P003432/","Крылья «Хрустящие крылышки» Весовой ТМ «No Name»")</f>
        <v>Крылья «Хрустящие крылышки» Весовой ТМ «No Name»</v>
      </c>
      <c r="P143" s="203"/>
      <c r="Q143" s="203"/>
      <c r="R143" s="203"/>
      <c r="S143" s="204"/>
      <c r="T143" s="34"/>
      <c r="U143" s="34"/>
      <c r="V143" s="35" t="s">
        <v>65</v>
      </c>
      <c r="W143" s="198">
        <v>0</v>
      </c>
      <c r="X143" s="199">
        <f>IFERROR(IF(W143="","",W143),"")</f>
        <v>0</v>
      </c>
      <c r="Y143" s="36">
        <f>IFERROR(IF(W143="","",W143*0.00502),"")</f>
        <v>0</v>
      </c>
      <c r="Z143" s="56"/>
      <c r="AA143" s="57"/>
      <c r="AE143" s="67"/>
      <c r="BB143" s="119" t="s">
        <v>74</v>
      </c>
      <c r="BL143" s="67">
        <f>IFERROR(W143*I143,"0")</f>
        <v>0</v>
      </c>
      <c r="BM143" s="67">
        <f>IFERROR(X143*I143,"0")</f>
        <v>0</v>
      </c>
      <c r="BN143" s="67">
        <f>IFERROR(W143/J143,"0")</f>
        <v>0</v>
      </c>
      <c r="BO143" s="67">
        <f>IFERROR(X143/J143,"0")</f>
        <v>0</v>
      </c>
    </row>
    <row r="144" spans="1:67" hidden="1" x14ac:dyDescent="0.2">
      <c r="A144" s="210"/>
      <c r="B144" s="206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11"/>
      <c r="O144" s="214" t="s">
        <v>66</v>
      </c>
      <c r="P144" s="215"/>
      <c r="Q144" s="215"/>
      <c r="R144" s="215"/>
      <c r="S144" s="215"/>
      <c r="T144" s="215"/>
      <c r="U144" s="216"/>
      <c r="V144" s="37" t="s">
        <v>65</v>
      </c>
      <c r="W144" s="200">
        <f>IFERROR(SUM(W143:W143),"0")</f>
        <v>0</v>
      </c>
      <c r="X144" s="200">
        <f>IFERROR(SUM(X143:X143),"0")</f>
        <v>0</v>
      </c>
      <c r="Y144" s="200">
        <f>IFERROR(IF(Y143="",0,Y143),"0")</f>
        <v>0</v>
      </c>
      <c r="Z144" s="201"/>
      <c r="AA144" s="201"/>
    </row>
    <row r="145" spans="1:67" hidden="1" x14ac:dyDescent="0.2">
      <c r="A145" s="206"/>
      <c r="B145" s="206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11"/>
      <c r="O145" s="214" t="s">
        <v>66</v>
      </c>
      <c r="P145" s="215"/>
      <c r="Q145" s="215"/>
      <c r="R145" s="215"/>
      <c r="S145" s="215"/>
      <c r="T145" s="215"/>
      <c r="U145" s="216"/>
      <c r="V145" s="37" t="s">
        <v>67</v>
      </c>
      <c r="W145" s="200">
        <f>IFERROR(SUMPRODUCT(W143:W143*H143:H143),"0")</f>
        <v>0</v>
      </c>
      <c r="X145" s="200">
        <f>IFERROR(SUMPRODUCT(X143:X143*H143:H143),"0")</f>
        <v>0</v>
      </c>
      <c r="Y145" s="37"/>
      <c r="Z145" s="201"/>
      <c r="AA145" s="201"/>
    </row>
    <row r="146" spans="1:67" ht="14.25" hidden="1" customHeight="1" x14ac:dyDescent="0.25">
      <c r="A146" s="205" t="s">
        <v>148</v>
      </c>
      <c r="B146" s="206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  <c r="X146" s="206"/>
      <c r="Y146" s="206"/>
      <c r="Z146" s="194"/>
      <c r="AA146" s="194"/>
    </row>
    <row r="147" spans="1:67" ht="27" hidden="1" customHeight="1" x14ac:dyDescent="0.25">
      <c r="A147" s="54" t="s">
        <v>202</v>
      </c>
      <c r="B147" s="54" t="s">
        <v>203</v>
      </c>
      <c r="C147" s="31">
        <v>4301136008</v>
      </c>
      <c r="D147" s="213">
        <v>4607111036438</v>
      </c>
      <c r="E147" s="204"/>
      <c r="F147" s="197">
        <v>2.7</v>
      </c>
      <c r="G147" s="32">
        <v>1</v>
      </c>
      <c r="H147" s="197">
        <v>2.7</v>
      </c>
      <c r="I147" s="197">
        <v>2.8906000000000001</v>
      </c>
      <c r="J147" s="32">
        <v>126</v>
      </c>
      <c r="K147" s="32" t="s">
        <v>73</v>
      </c>
      <c r="L147" s="33" t="s">
        <v>64</v>
      </c>
      <c r="M147" s="33"/>
      <c r="N147" s="32">
        <v>180</v>
      </c>
      <c r="O147" s="276" t="str">
        <f>HYPERLINK("https://abi.ru/products/Замороженные/No Name/No Name ПГП/Чебуреки/P002685/","Чебуреки Мясные No name Весовые No name 2,7 кг")</f>
        <v>Чебуреки Мясные No name Весовые No name 2,7 кг</v>
      </c>
      <c r="P147" s="203"/>
      <c r="Q147" s="203"/>
      <c r="R147" s="203"/>
      <c r="S147" s="204"/>
      <c r="T147" s="34"/>
      <c r="U147" s="34"/>
      <c r="V147" s="35" t="s">
        <v>65</v>
      </c>
      <c r="W147" s="198">
        <v>0</v>
      </c>
      <c r="X147" s="199">
        <f>IFERROR(IF(W147="","",W147),"")</f>
        <v>0</v>
      </c>
      <c r="Y147" s="36">
        <f>IFERROR(IF(W147="","",W147*0.00936),"")</f>
        <v>0</v>
      </c>
      <c r="Z147" s="56"/>
      <c r="AA147" s="57"/>
      <c r="AE147" s="67"/>
      <c r="BB147" s="120" t="s">
        <v>74</v>
      </c>
      <c r="BL147" s="67">
        <f>IFERROR(W147*I147,"0")</f>
        <v>0</v>
      </c>
      <c r="BM147" s="67">
        <f>IFERROR(X147*I147,"0")</f>
        <v>0</v>
      </c>
      <c r="BN147" s="67">
        <f>IFERROR(W147/J147,"0")</f>
        <v>0</v>
      </c>
      <c r="BO147" s="67">
        <f>IFERROR(X147/J147,"0")</f>
        <v>0</v>
      </c>
    </row>
    <row r="148" spans="1:67" ht="37.5" hidden="1" customHeight="1" x14ac:dyDescent="0.25">
      <c r="A148" s="54" t="s">
        <v>204</v>
      </c>
      <c r="B148" s="54" t="s">
        <v>205</v>
      </c>
      <c r="C148" s="31">
        <v>4301136007</v>
      </c>
      <c r="D148" s="213">
        <v>4607111036636</v>
      </c>
      <c r="E148" s="204"/>
      <c r="F148" s="197">
        <v>2.7</v>
      </c>
      <c r="G148" s="32">
        <v>1</v>
      </c>
      <c r="H148" s="197">
        <v>2.7</v>
      </c>
      <c r="I148" s="197">
        <v>2.8919999999999999</v>
      </c>
      <c r="J148" s="32">
        <v>126</v>
      </c>
      <c r="K148" s="32" t="s">
        <v>73</v>
      </c>
      <c r="L148" s="33" t="s">
        <v>64</v>
      </c>
      <c r="M148" s="33"/>
      <c r="N148" s="32">
        <v>180</v>
      </c>
      <c r="O148" s="342" t="str">
        <f>HYPERLINK("https://abi.ru/products/Замороженные/No Name/No Name ПГП/Чебуреки/P002684/","Чебуреки с мясом, грибами и картофелем No name Весовые No name 2,7 кг")</f>
        <v>Чебуреки с мясом, грибами и картофелем No name Весовые No name 2,7 кг</v>
      </c>
      <c r="P148" s="203"/>
      <c r="Q148" s="203"/>
      <c r="R148" s="203"/>
      <c r="S148" s="204"/>
      <c r="T148" s="34"/>
      <c r="U148" s="34"/>
      <c r="V148" s="35" t="s">
        <v>65</v>
      </c>
      <c r="W148" s="198">
        <v>0</v>
      </c>
      <c r="X148" s="199">
        <f>IFERROR(IF(W148="","",W148),"")</f>
        <v>0</v>
      </c>
      <c r="Y148" s="36">
        <f>IFERROR(IF(W148="","",W148*0.00936),"")</f>
        <v>0</v>
      </c>
      <c r="Z148" s="56"/>
      <c r="AA148" s="57"/>
      <c r="AE148" s="67"/>
      <c r="BB148" s="121" t="s">
        <v>74</v>
      </c>
      <c r="BL148" s="67">
        <f>IFERROR(W148*I148,"0")</f>
        <v>0</v>
      </c>
      <c r="BM148" s="67">
        <f>IFERROR(X148*I148,"0")</f>
        <v>0</v>
      </c>
      <c r="BN148" s="67">
        <f>IFERROR(W148/J148,"0")</f>
        <v>0</v>
      </c>
      <c r="BO148" s="67">
        <f>IFERROR(X148/J148,"0")</f>
        <v>0</v>
      </c>
    </row>
    <row r="149" spans="1:67" hidden="1" x14ac:dyDescent="0.2">
      <c r="A149" s="210"/>
      <c r="B149" s="206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11"/>
      <c r="O149" s="214" t="s">
        <v>66</v>
      </c>
      <c r="P149" s="215"/>
      <c r="Q149" s="215"/>
      <c r="R149" s="215"/>
      <c r="S149" s="215"/>
      <c r="T149" s="215"/>
      <c r="U149" s="216"/>
      <c r="V149" s="37" t="s">
        <v>65</v>
      </c>
      <c r="W149" s="200">
        <f>IFERROR(SUM(W147:W148),"0")</f>
        <v>0</v>
      </c>
      <c r="X149" s="200">
        <f>IFERROR(SUM(X147:X148),"0")</f>
        <v>0</v>
      </c>
      <c r="Y149" s="200">
        <f>IFERROR(IF(Y147="",0,Y147),"0")+IFERROR(IF(Y148="",0,Y148),"0")</f>
        <v>0</v>
      </c>
      <c r="Z149" s="201"/>
      <c r="AA149" s="201"/>
    </row>
    <row r="150" spans="1:67" hidden="1" x14ac:dyDescent="0.2">
      <c r="A150" s="206"/>
      <c r="B150" s="206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11"/>
      <c r="O150" s="214" t="s">
        <v>66</v>
      </c>
      <c r="P150" s="215"/>
      <c r="Q150" s="215"/>
      <c r="R150" s="215"/>
      <c r="S150" s="215"/>
      <c r="T150" s="215"/>
      <c r="U150" s="216"/>
      <c r="V150" s="37" t="s">
        <v>67</v>
      </c>
      <c r="W150" s="200">
        <f>IFERROR(SUMPRODUCT(W147:W148*H147:H148),"0")</f>
        <v>0</v>
      </c>
      <c r="X150" s="200">
        <f>IFERROR(SUMPRODUCT(X147:X148*H147:H148),"0")</f>
        <v>0</v>
      </c>
      <c r="Y150" s="37"/>
      <c r="Z150" s="201"/>
      <c r="AA150" s="201"/>
    </row>
    <row r="151" spans="1:67" ht="14.25" hidden="1" customHeight="1" x14ac:dyDescent="0.25">
      <c r="A151" s="205" t="s">
        <v>126</v>
      </c>
      <c r="B151" s="206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  <c r="X151" s="206"/>
      <c r="Y151" s="206"/>
      <c r="Z151" s="194"/>
      <c r="AA151" s="194"/>
    </row>
    <row r="152" spans="1:67" ht="37.5" hidden="1" customHeight="1" x14ac:dyDescent="0.25">
      <c r="A152" s="54" t="s">
        <v>206</v>
      </c>
      <c r="B152" s="54" t="s">
        <v>207</v>
      </c>
      <c r="C152" s="31">
        <v>4301135129</v>
      </c>
      <c r="D152" s="213">
        <v>4607111036841</v>
      </c>
      <c r="E152" s="204"/>
      <c r="F152" s="197">
        <v>3.5</v>
      </c>
      <c r="G152" s="32">
        <v>1</v>
      </c>
      <c r="H152" s="197">
        <v>3.5</v>
      </c>
      <c r="I152" s="197">
        <v>3.6920000000000002</v>
      </c>
      <c r="J152" s="32">
        <v>126</v>
      </c>
      <c r="K152" s="32" t="s">
        <v>73</v>
      </c>
      <c r="L152" s="33" t="s">
        <v>64</v>
      </c>
      <c r="M152" s="33"/>
      <c r="N152" s="32">
        <v>180</v>
      </c>
      <c r="O152" s="331" t="str">
        <f>HYPERLINK("https://abi.ru/products/Замороженные/No Name/No Name ПГП/Снеки/P002964/","Снеки Жар-мени с картофелем и сочной грудинкой No name Весовые No name 3,5 кг")</f>
        <v>Снеки Жар-мени с картофелем и сочной грудинкой No name Весовые No name 3,5 кг</v>
      </c>
      <c r="P152" s="203"/>
      <c r="Q152" s="203"/>
      <c r="R152" s="203"/>
      <c r="S152" s="204"/>
      <c r="T152" s="34"/>
      <c r="U152" s="34"/>
      <c r="V152" s="35" t="s">
        <v>65</v>
      </c>
      <c r="W152" s="198">
        <v>0</v>
      </c>
      <c r="X152" s="199">
        <f>IFERROR(IF(W152="","",W152),"")</f>
        <v>0</v>
      </c>
      <c r="Y152" s="36">
        <f>IFERROR(IF(W152="","",W152*0.00936),"")</f>
        <v>0</v>
      </c>
      <c r="Z152" s="56"/>
      <c r="AA152" s="57"/>
      <c r="AE152" s="67"/>
      <c r="BB152" s="122" t="s">
        <v>74</v>
      </c>
      <c r="BL152" s="67">
        <f>IFERROR(W152*I152,"0")</f>
        <v>0</v>
      </c>
      <c r="BM152" s="67">
        <f>IFERROR(X152*I152,"0")</f>
        <v>0</v>
      </c>
      <c r="BN152" s="67">
        <f>IFERROR(W152/J152,"0")</f>
        <v>0</v>
      </c>
      <c r="BO152" s="67">
        <f>IFERROR(X152/J152,"0")</f>
        <v>0</v>
      </c>
    </row>
    <row r="153" spans="1:67" ht="16.5" hidden="1" customHeight="1" x14ac:dyDescent="0.25">
      <c r="A153" s="54" t="s">
        <v>208</v>
      </c>
      <c r="B153" s="54" t="s">
        <v>209</v>
      </c>
      <c r="C153" s="31">
        <v>4301135317</v>
      </c>
      <c r="D153" s="213">
        <v>4607111039057</v>
      </c>
      <c r="E153" s="204"/>
      <c r="F153" s="197">
        <v>1.8</v>
      </c>
      <c r="G153" s="32">
        <v>1</v>
      </c>
      <c r="H153" s="197">
        <v>1.8</v>
      </c>
      <c r="I153" s="197">
        <v>1.9</v>
      </c>
      <c r="J153" s="32">
        <v>234</v>
      </c>
      <c r="K153" s="32" t="s">
        <v>122</v>
      </c>
      <c r="L153" s="33" t="s">
        <v>64</v>
      </c>
      <c r="M153" s="33"/>
      <c r="N153" s="32">
        <v>180</v>
      </c>
      <c r="O153" s="358" t="s">
        <v>210</v>
      </c>
      <c r="P153" s="203"/>
      <c r="Q153" s="203"/>
      <c r="R153" s="203"/>
      <c r="S153" s="204"/>
      <c r="T153" s="34"/>
      <c r="U153" s="34"/>
      <c r="V153" s="35" t="s">
        <v>65</v>
      </c>
      <c r="W153" s="198">
        <v>0</v>
      </c>
      <c r="X153" s="199">
        <f>IFERROR(IF(W153="","",W153),"")</f>
        <v>0</v>
      </c>
      <c r="Y153" s="36">
        <f>IFERROR(IF(W153="","",W153*0.00502),"")</f>
        <v>0</v>
      </c>
      <c r="Z153" s="56"/>
      <c r="AA153" s="57"/>
      <c r="AE153" s="67"/>
      <c r="BB153" s="123" t="s">
        <v>74</v>
      </c>
      <c r="BL153" s="67">
        <f>IFERROR(W153*I153,"0")</f>
        <v>0</v>
      </c>
      <c r="BM153" s="67">
        <f>IFERROR(X153*I153,"0")</f>
        <v>0</v>
      </c>
      <c r="BN153" s="67">
        <f>IFERROR(W153/J153,"0")</f>
        <v>0</v>
      </c>
      <c r="BO153" s="67">
        <f>IFERROR(X153/J153,"0")</f>
        <v>0</v>
      </c>
    </row>
    <row r="154" spans="1:67" hidden="1" x14ac:dyDescent="0.2">
      <c r="A154" s="210"/>
      <c r="B154" s="206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11"/>
      <c r="O154" s="214" t="s">
        <v>66</v>
      </c>
      <c r="P154" s="215"/>
      <c r="Q154" s="215"/>
      <c r="R154" s="215"/>
      <c r="S154" s="215"/>
      <c r="T154" s="215"/>
      <c r="U154" s="216"/>
      <c r="V154" s="37" t="s">
        <v>65</v>
      </c>
      <c r="W154" s="200">
        <f>IFERROR(SUM(W152:W153),"0")</f>
        <v>0</v>
      </c>
      <c r="X154" s="200">
        <f>IFERROR(SUM(X152:X153),"0")</f>
        <v>0</v>
      </c>
      <c r="Y154" s="200">
        <f>IFERROR(IF(Y152="",0,Y152),"0")+IFERROR(IF(Y153="",0,Y153),"0")</f>
        <v>0</v>
      </c>
      <c r="Z154" s="201"/>
      <c r="AA154" s="201"/>
    </row>
    <row r="155" spans="1:67" hidden="1" x14ac:dyDescent="0.2">
      <c r="A155" s="206"/>
      <c r="B155" s="206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11"/>
      <c r="O155" s="214" t="s">
        <v>66</v>
      </c>
      <c r="P155" s="215"/>
      <c r="Q155" s="215"/>
      <c r="R155" s="215"/>
      <c r="S155" s="215"/>
      <c r="T155" s="215"/>
      <c r="U155" s="216"/>
      <c r="V155" s="37" t="s">
        <v>67</v>
      </c>
      <c r="W155" s="200">
        <f>IFERROR(SUMPRODUCT(W152:W153*H152:H153),"0")</f>
        <v>0</v>
      </c>
      <c r="X155" s="200">
        <f>IFERROR(SUMPRODUCT(X152:X153*H152:H153),"0")</f>
        <v>0</v>
      </c>
      <c r="Y155" s="37"/>
      <c r="Z155" s="201"/>
      <c r="AA155" s="201"/>
    </row>
    <row r="156" spans="1:67" ht="16.5" hidden="1" customHeight="1" x14ac:dyDescent="0.25">
      <c r="A156" s="209" t="s">
        <v>211</v>
      </c>
      <c r="B156" s="206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  <c r="X156" s="206"/>
      <c r="Y156" s="206"/>
      <c r="Z156" s="193"/>
      <c r="AA156" s="193"/>
    </row>
    <row r="157" spans="1:67" ht="14.25" hidden="1" customHeight="1" x14ac:dyDescent="0.25">
      <c r="A157" s="205" t="s">
        <v>188</v>
      </c>
      <c r="B157" s="206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  <c r="X157" s="206"/>
      <c r="Y157" s="206"/>
      <c r="Z157" s="194"/>
      <c r="AA157" s="194"/>
    </row>
    <row r="158" spans="1:67" ht="16.5" hidden="1" customHeight="1" x14ac:dyDescent="0.25">
      <c r="A158" s="54" t="s">
        <v>212</v>
      </c>
      <c r="B158" s="54" t="s">
        <v>213</v>
      </c>
      <c r="C158" s="31">
        <v>4301071010</v>
      </c>
      <c r="D158" s="213">
        <v>4607111037701</v>
      </c>
      <c r="E158" s="204"/>
      <c r="F158" s="197">
        <v>5</v>
      </c>
      <c r="G158" s="32">
        <v>1</v>
      </c>
      <c r="H158" s="197">
        <v>5</v>
      </c>
      <c r="I158" s="197">
        <v>5.2</v>
      </c>
      <c r="J158" s="32">
        <v>144</v>
      </c>
      <c r="K158" s="32" t="s">
        <v>63</v>
      </c>
      <c r="L158" s="33" t="s">
        <v>64</v>
      </c>
      <c r="M158" s="33"/>
      <c r="N158" s="32">
        <v>180</v>
      </c>
      <c r="O158" s="352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58" s="203"/>
      <c r="Q158" s="203"/>
      <c r="R158" s="203"/>
      <c r="S158" s="204"/>
      <c r="T158" s="34"/>
      <c r="U158" s="34"/>
      <c r="V158" s="35" t="s">
        <v>65</v>
      </c>
      <c r="W158" s="198">
        <v>0</v>
      </c>
      <c r="X158" s="199">
        <f>IFERROR(IF(W158="","",W158),"")</f>
        <v>0</v>
      </c>
      <c r="Y158" s="36">
        <f>IFERROR(IF(W158="","",W158*0.00866),"")</f>
        <v>0</v>
      </c>
      <c r="Z158" s="56"/>
      <c r="AA158" s="57"/>
      <c r="AE158" s="67"/>
      <c r="BB158" s="124" t="s">
        <v>74</v>
      </c>
      <c r="BL158" s="67">
        <f>IFERROR(W158*I158,"0")</f>
        <v>0</v>
      </c>
      <c r="BM158" s="67">
        <f>IFERROR(X158*I158,"0")</f>
        <v>0</v>
      </c>
      <c r="BN158" s="67">
        <f>IFERROR(W158/J158,"0")</f>
        <v>0</v>
      </c>
      <c r="BO158" s="67">
        <f>IFERROR(X158/J158,"0")</f>
        <v>0</v>
      </c>
    </row>
    <row r="159" spans="1:67" hidden="1" x14ac:dyDescent="0.2">
      <c r="A159" s="210"/>
      <c r="B159" s="206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11"/>
      <c r="O159" s="214" t="s">
        <v>66</v>
      </c>
      <c r="P159" s="215"/>
      <c r="Q159" s="215"/>
      <c r="R159" s="215"/>
      <c r="S159" s="215"/>
      <c r="T159" s="215"/>
      <c r="U159" s="216"/>
      <c r="V159" s="37" t="s">
        <v>65</v>
      </c>
      <c r="W159" s="200">
        <f>IFERROR(SUM(W158:W158),"0")</f>
        <v>0</v>
      </c>
      <c r="X159" s="200">
        <f>IFERROR(SUM(X158:X158),"0")</f>
        <v>0</v>
      </c>
      <c r="Y159" s="200">
        <f>IFERROR(IF(Y158="",0,Y158),"0")</f>
        <v>0</v>
      </c>
      <c r="Z159" s="201"/>
      <c r="AA159" s="201"/>
    </row>
    <row r="160" spans="1:67" hidden="1" x14ac:dyDescent="0.2">
      <c r="A160" s="206"/>
      <c r="B160" s="206"/>
      <c r="C160" s="206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11"/>
      <c r="O160" s="214" t="s">
        <v>66</v>
      </c>
      <c r="P160" s="215"/>
      <c r="Q160" s="215"/>
      <c r="R160" s="215"/>
      <c r="S160" s="215"/>
      <c r="T160" s="215"/>
      <c r="U160" s="216"/>
      <c r="V160" s="37" t="s">
        <v>67</v>
      </c>
      <c r="W160" s="200">
        <f>IFERROR(SUMPRODUCT(W158:W158*H158:H158),"0")</f>
        <v>0</v>
      </c>
      <c r="X160" s="200">
        <f>IFERROR(SUMPRODUCT(X158:X158*H158:H158),"0")</f>
        <v>0</v>
      </c>
      <c r="Y160" s="37"/>
      <c r="Z160" s="201"/>
      <c r="AA160" s="201"/>
    </row>
    <row r="161" spans="1:67" ht="16.5" hidden="1" customHeight="1" x14ac:dyDescent="0.25">
      <c r="A161" s="209" t="s">
        <v>214</v>
      </c>
      <c r="B161" s="206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  <c r="X161" s="206"/>
      <c r="Y161" s="206"/>
      <c r="Z161" s="193"/>
      <c r="AA161" s="193"/>
    </row>
    <row r="162" spans="1:67" ht="14.25" hidden="1" customHeight="1" x14ac:dyDescent="0.25">
      <c r="A162" s="205" t="s">
        <v>60</v>
      </c>
      <c r="B162" s="206"/>
      <c r="C162" s="206"/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  <c r="X162" s="206"/>
      <c r="Y162" s="206"/>
      <c r="Z162" s="194"/>
      <c r="AA162" s="194"/>
    </row>
    <row r="163" spans="1:67" ht="16.5" hidden="1" customHeight="1" x14ac:dyDescent="0.25">
      <c r="A163" s="54" t="s">
        <v>215</v>
      </c>
      <c r="B163" s="54" t="s">
        <v>216</v>
      </c>
      <c r="C163" s="31">
        <v>4301071026</v>
      </c>
      <c r="D163" s="213">
        <v>4607111036384</v>
      </c>
      <c r="E163" s="204"/>
      <c r="F163" s="197">
        <v>1</v>
      </c>
      <c r="G163" s="32">
        <v>5</v>
      </c>
      <c r="H163" s="197">
        <v>5</v>
      </c>
      <c r="I163" s="197">
        <v>5.2530000000000001</v>
      </c>
      <c r="J163" s="32">
        <v>144</v>
      </c>
      <c r="K163" s="32" t="s">
        <v>63</v>
      </c>
      <c r="L163" s="33" t="s">
        <v>64</v>
      </c>
      <c r="M163" s="33"/>
      <c r="N163" s="32">
        <v>180</v>
      </c>
      <c r="O163" s="341" t="s">
        <v>217</v>
      </c>
      <c r="P163" s="203"/>
      <c r="Q163" s="203"/>
      <c r="R163" s="203"/>
      <c r="S163" s="204"/>
      <c r="T163" s="34"/>
      <c r="U163" s="34"/>
      <c r="V163" s="35" t="s">
        <v>65</v>
      </c>
      <c r="W163" s="198">
        <v>0</v>
      </c>
      <c r="X163" s="199">
        <f>IFERROR(IF(W163="","",W163),"")</f>
        <v>0</v>
      </c>
      <c r="Y163" s="36">
        <f>IFERROR(IF(W163="","",W163*0.00866),"")</f>
        <v>0</v>
      </c>
      <c r="Z163" s="56"/>
      <c r="AA163" s="57"/>
      <c r="AE163" s="67"/>
      <c r="BB163" s="125" t="s">
        <v>1</v>
      </c>
      <c r="BL163" s="67">
        <f>IFERROR(W163*I163,"0")</f>
        <v>0</v>
      </c>
      <c r="BM163" s="67">
        <f>IFERROR(X163*I163,"0")</f>
        <v>0</v>
      </c>
      <c r="BN163" s="67">
        <f>IFERROR(W163/J163,"0")</f>
        <v>0</v>
      </c>
      <c r="BO163" s="67">
        <f>IFERROR(X163/J163,"0")</f>
        <v>0</v>
      </c>
    </row>
    <row r="164" spans="1:67" ht="27" hidden="1" customHeight="1" x14ac:dyDescent="0.25">
      <c r="A164" s="54" t="s">
        <v>218</v>
      </c>
      <c r="B164" s="54" t="s">
        <v>219</v>
      </c>
      <c r="C164" s="31">
        <v>4301070956</v>
      </c>
      <c r="D164" s="213">
        <v>4640242180250</v>
      </c>
      <c r="E164" s="204"/>
      <c r="F164" s="197">
        <v>5</v>
      </c>
      <c r="G164" s="32">
        <v>1</v>
      </c>
      <c r="H164" s="197">
        <v>5</v>
      </c>
      <c r="I164" s="197">
        <v>5.2131999999999996</v>
      </c>
      <c r="J164" s="32">
        <v>144</v>
      </c>
      <c r="K164" s="32" t="s">
        <v>63</v>
      </c>
      <c r="L164" s="33" t="s">
        <v>64</v>
      </c>
      <c r="M164" s="33"/>
      <c r="N164" s="32">
        <v>180</v>
      </c>
      <c r="O164" s="381" t="s">
        <v>220</v>
      </c>
      <c r="P164" s="203"/>
      <c r="Q164" s="203"/>
      <c r="R164" s="203"/>
      <c r="S164" s="204"/>
      <c r="T164" s="34"/>
      <c r="U164" s="34"/>
      <c r="V164" s="35" t="s">
        <v>65</v>
      </c>
      <c r="W164" s="198">
        <v>0</v>
      </c>
      <c r="X164" s="199">
        <f>IFERROR(IF(W164="","",W164),"")</f>
        <v>0</v>
      </c>
      <c r="Y164" s="36">
        <f>IFERROR(IF(W164="","",W164*0.00866),"")</f>
        <v>0</v>
      </c>
      <c r="Z164" s="56"/>
      <c r="AA164" s="57"/>
      <c r="AE164" s="67"/>
      <c r="BB164" s="126" t="s">
        <v>1</v>
      </c>
      <c r="BL164" s="67">
        <f>IFERROR(W164*I164,"0")</f>
        <v>0</v>
      </c>
      <c r="BM164" s="67">
        <f>IFERROR(X164*I164,"0")</f>
        <v>0</v>
      </c>
      <c r="BN164" s="67">
        <f>IFERROR(W164/J164,"0")</f>
        <v>0</v>
      </c>
      <c r="BO164" s="67">
        <f>IFERROR(X164/J164,"0")</f>
        <v>0</v>
      </c>
    </row>
    <row r="165" spans="1:67" ht="27" customHeight="1" x14ac:dyDescent="0.25">
      <c r="A165" s="54" t="s">
        <v>221</v>
      </c>
      <c r="B165" s="54" t="s">
        <v>222</v>
      </c>
      <c r="C165" s="31">
        <v>4301071028</v>
      </c>
      <c r="D165" s="213">
        <v>4607111036216</v>
      </c>
      <c r="E165" s="204"/>
      <c r="F165" s="197">
        <v>1</v>
      </c>
      <c r="G165" s="32">
        <v>5</v>
      </c>
      <c r="H165" s="197">
        <v>5</v>
      </c>
      <c r="I165" s="197">
        <v>5.266</v>
      </c>
      <c r="J165" s="32">
        <v>144</v>
      </c>
      <c r="K165" s="32" t="s">
        <v>63</v>
      </c>
      <c r="L165" s="33" t="s">
        <v>64</v>
      </c>
      <c r="M165" s="33"/>
      <c r="N165" s="32">
        <v>180</v>
      </c>
      <c r="O165" s="349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65" s="203"/>
      <c r="Q165" s="203"/>
      <c r="R165" s="203"/>
      <c r="S165" s="204"/>
      <c r="T165" s="34"/>
      <c r="U165" s="34"/>
      <c r="V165" s="35" t="s">
        <v>65</v>
      </c>
      <c r="W165" s="198">
        <v>17</v>
      </c>
      <c r="X165" s="199">
        <f>IFERROR(IF(W165="","",W165),"")</f>
        <v>17</v>
      </c>
      <c r="Y165" s="36">
        <f>IFERROR(IF(W165="","",W165*0.00866),"")</f>
        <v>0.14721999999999999</v>
      </c>
      <c r="Z165" s="56"/>
      <c r="AA165" s="57"/>
      <c r="AE165" s="67"/>
      <c r="BB165" s="127" t="s">
        <v>1</v>
      </c>
      <c r="BL165" s="67">
        <f>IFERROR(W165*I165,"0")</f>
        <v>89.522000000000006</v>
      </c>
      <c r="BM165" s="67">
        <f>IFERROR(X165*I165,"0")</f>
        <v>89.522000000000006</v>
      </c>
      <c r="BN165" s="67">
        <f>IFERROR(W165/J165,"0")</f>
        <v>0.11805555555555555</v>
      </c>
      <c r="BO165" s="67">
        <f>IFERROR(X165/J165,"0")</f>
        <v>0.11805555555555555</v>
      </c>
    </row>
    <row r="166" spans="1:67" ht="27" hidden="1" customHeight="1" x14ac:dyDescent="0.25">
      <c r="A166" s="54" t="s">
        <v>223</v>
      </c>
      <c r="B166" s="54" t="s">
        <v>224</v>
      </c>
      <c r="C166" s="31">
        <v>4301071027</v>
      </c>
      <c r="D166" s="213">
        <v>4607111036278</v>
      </c>
      <c r="E166" s="204"/>
      <c r="F166" s="197">
        <v>1</v>
      </c>
      <c r="G166" s="32">
        <v>5</v>
      </c>
      <c r="H166" s="197">
        <v>5</v>
      </c>
      <c r="I166" s="197">
        <v>5.2830000000000004</v>
      </c>
      <c r="J166" s="32">
        <v>84</v>
      </c>
      <c r="K166" s="32" t="s">
        <v>63</v>
      </c>
      <c r="L166" s="33" t="s">
        <v>64</v>
      </c>
      <c r="M166" s="33"/>
      <c r="N166" s="32">
        <v>180</v>
      </c>
      <c r="O166" s="295" t="s">
        <v>225</v>
      </c>
      <c r="P166" s="203"/>
      <c r="Q166" s="203"/>
      <c r="R166" s="203"/>
      <c r="S166" s="204"/>
      <c r="T166" s="34"/>
      <c r="U166" s="34"/>
      <c r="V166" s="35" t="s">
        <v>65</v>
      </c>
      <c r="W166" s="198">
        <v>0</v>
      </c>
      <c r="X166" s="199">
        <f>IFERROR(IF(W166="","",W166),"")</f>
        <v>0</v>
      </c>
      <c r="Y166" s="36">
        <f>IFERROR(IF(W166="","",W166*0.0155),"")</f>
        <v>0</v>
      </c>
      <c r="Z166" s="56"/>
      <c r="AA166" s="57"/>
      <c r="AE166" s="67"/>
      <c r="BB166" s="128" t="s">
        <v>1</v>
      </c>
      <c r="BL166" s="67">
        <f>IFERROR(W166*I166,"0")</f>
        <v>0</v>
      </c>
      <c r="BM166" s="67">
        <f>IFERROR(X166*I166,"0")</f>
        <v>0</v>
      </c>
      <c r="BN166" s="67">
        <f>IFERROR(W166/J166,"0")</f>
        <v>0</v>
      </c>
      <c r="BO166" s="67">
        <f>IFERROR(X166/J166,"0")</f>
        <v>0</v>
      </c>
    </row>
    <row r="167" spans="1:67" x14ac:dyDescent="0.2">
      <c r="A167" s="210"/>
      <c r="B167" s="206"/>
      <c r="C167" s="206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11"/>
      <c r="O167" s="214" t="s">
        <v>66</v>
      </c>
      <c r="P167" s="215"/>
      <c r="Q167" s="215"/>
      <c r="R167" s="215"/>
      <c r="S167" s="215"/>
      <c r="T167" s="215"/>
      <c r="U167" s="216"/>
      <c r="V167" s="37" t="s">
        <v>65</v>
      </c>
      <c r="W167" s="200">
        <f>IFERROR(SUM(W163:W166),"0")</f>
        <v>17</v>
      </c>
      <c r="X167" s="200">
        <f>IFERROR(SUM(X163:X166),"0")</f>
        <v>17</v>
      </c>
      <c r="Y167" s="200">
        <f>IFERROR(IF(Y163="",0,Y163),"0")+IFERROR(IF(Y164="",0,Y164),"0")+IFERROR(IF(Y165="",0,Y165),"0")+IFERROR(IF(Y166="",0,Y166),"0")</f>
        <v>0.14721999999999999</v>
      </c>
      <c r="Z167" s="201"/>
      <c r="AA167" s="201"/>
    </row>
    <row r="168" spans="1:67" x14ac:dyDescent="0.2">
      <c r="A168" s="206"/>
      <c r="B168" s="206"/>
      <c r="C168" s="206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11"/>
      <c r="O168" s="214" t="s">
        <v>66</v>
      </c>
      <c r="P168" s="215"/>
      <c r="Q168" s="215"/>
      <c r="R168" s="215"/>
      <c r="S168" s="215"/>
      <c r="T168" s="215"/>
      <c r="U168" s="216"/>
      <c r="V168" s="37" t="s">
        <v>67</v>
      </c>
      <c r="W168" s="200">
        <f>IFERROR(SUMPRODUCT(W163:W166*H163:H166),"0")</f>
        <v>85</v>
      </c>
      <c r="X168" s="200">
        <f>IFERROR(SUMPRODUCT(X163:X166*H163:H166),"0")</f>
        <v>85</v>
      </c>
      <c r="Y168" s="37"/>
      <c r="Z168" s="201"/>
      <c r="AA168" s="201"/>
    </row>
    <row r="169" spans="1:67" ht="14.25" hidden="1" customHeight="1" x14ac:dyDescent="0.25">
      <c r="A169" s="205" t="s">
        <v>226</v>
      </c>
      <c r="B169" s="206"/>
      <c r="C169" s="206"/>
      <c r="D169" s="206"/>
      <c r="E169" s="206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  <c r="X169" s="206"/>
      <c r="Y169" s="206"/>
      <c r="Z169" s="194"/>
      <c r="AA169" s="194"/>
    </row>
    <row r="170" spans="1:67" ht="27" hidden="1" customHeight="1" x14ac:dyDescent="0.25">
      <c r="A170" s="54" t="s">
        <v>227</v>
      </c>
      <c r="B170" s="54" t="s">
        <v>228</v>
      </c>
      <c r="C170" s="31">
        <v>4301080153</v>
      </c>
      <c r="D170" s="213">
        <v>4607111036827</v>
      </c>
      <c r="E170" s="204"/>
      <c r="F170" s="197">
        <v>1</v>
      </c>
      <c r="G170" s="32">
        <v>5</v>
      </c>
      <c r="H170" s="197">
        <v>5</v>
      </c>
      <c r="I170" s="197">
        <v>5.2</v>
      </c>
      <c r="J170" s="32">
        <v>144</v>
      </c>
      <c r="K170" s="32" t="s">
        <v>63</v>
      </c>
      <c r="L170" s="33" t="s">
        <v>64</v>
      </c>
      <c r="M170" s="33"/>
      <c r="N170" s="32">
        <v>90</v>
      </c>
      <c r="O170" s="309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70" s="203"/>
      <c r="Q170" s="203"/>
      <c r="R170" s="203"/>
      <c r="S170" s="204"/>
      <c r="T170" s="34"/>
      <c r="U170" s="34"/>
      <c r="V170" s="35" t="s">
        <v>65</v>
      </c>
      <c r="W170" s="198">
        <v>0</v>
      </c>
      <c r="X170" s="199">
        <f>IFERROR(IF(W170="","",W170),"")</f>
        <v>0</v>
      </c>
      <c r="Y170" s="36">
        <f>IFERROR(IF(W170="","",W170*0.00866),"")</f>
        <v>0</v>
      </c>
      <c r="Z170" s="56"/>
      <c r="AA170" s="57"/>
      <c r="AE170" s="67"/>
      <c r="BB170" s="129" t="s">
        <v>1</v>
      </c>
      <c r="BL170" s="67">
        <f>IFERROR(W170*I170,"0")</f>
        <v>0</v>
      </c>
      <c r="BM170" s="67">
        <f>IFERROR(X170*I170,"0")</f>
        <v>0</v>
      </c>
      <c r="BN170" s="67">
        <f>IFERROR(W170/J170,"0")</f>
        <v>0</v>
      </c>
      <c r="BO170" s="67">
        <f>IFERROR(X170/J170,"0")</f>
        <v>0</v>
      </c>
    </row>
    <row r="171" spans="1:67" ht="27" hidden="1" customHeight="1" x14ac:dyDescent="0.25">
      <c r="A171" s="54" t="s">
        <v>229</v>
      </c>
      <c r="B171" s="54" t="s">
        <v>230</v>
      </c>
      <c r="C171" s="31">
        <v>4301080154</v>
      </c>
      <c r="D171" s="213">
        <v>4607111036834</v>
      </c>
      <c r="E171" s="204"/>
      <c r="F171" s="197">
        <v>1</v>
      </c>
      <c r="G171" s="32">
        <v>5</v>
      </c>
      <c r="H171" s="197">
        <v>5</v>
      </c>
      <c r="I171" s="197">
        <v>5.2530000000000001</v>
      </c>
      <c r="J171" s="32">
        <v>144</v>
      </c>
      <c r="K171" s="32" t="s">
        <v>63</v>
      </c>
      <c r="L171" s="33" t="s">
        <v>64</v>
      </c>
      <c r="M171" s="33"/>
      <c r="N171" s="32">
        <v>90</v>
      </c>
      <c r="O171" s="395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71" s="203"/>
      <c r="Q171" s="203"/>
      <c r="R171" s="203"/>
      <c r="S171" s="204"/>
      <c r="T171" s="34"/>
      <c r="U171" s="34"/>
      <c r="V171" s="35" t="s">
        <v>65</v>
      </c>
      <c r="W171" s="198">
        <v>0</v>
      </c>
      <c r="X171" s="199">
        <f>IFERROR(IF(W171="","",W171),"")</f>
        <v>0</v>
      </c>
      <c r="Y171" s="36">
        <f>IFERROR(IF(W171="","",W171*0.00866),"")</f>
        <v>0</v>
      </c>
      <c r="Z171" s="56"/>
      <c r="AA171" s="57"/>
      <c r="AE171" s="67"/>
      <c r="BB171" s="130" t="s">
        <v>1</v>
      </c>
      <c r="BL171" s="67">
        <f>IFERROR(W171*I171,"0")</f>
        <v>0</v>
      </c>
      <c r="BM171" s="67">
        <f>IFERROR(X171*I171,"0")</f>
        <v>0</v>
      </c>
      <c r="BN171" s="67">
        <f>IFERROR(W171/J171,"0")</f>
        <v>0</v>
      </c>
      <c r="BO171" s="67">
        <f>IFERROR(X171/J171,"0")</f>
        <v>0</v>
      </c>
    </row>
    <row r="172" spans="1:67" hidden="1" x14ac:dyDescent="0.2">
      <c r="A172" s="210"/>
      <c r="B172" s="206"/>
      <c r="C172" s="206"/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11"/>
      <c r="O172" s="214" t="s">
        <v>66</v>
      </c>
      <c r="P172" s="215"/>
      <c r="Q172" s="215"/>
      <c r="R172" s="215"/>
      <c r="S172" s="215"/>
      <c r="T172" s="215"/>
      <c r="U172" s="216"/>
      <c r="V172" s="37" t="s">
        <v>65</v>
      </c>
      <c r="W172" s="200">
        <f>IFERROR(SUM(W170:W171),"0")</f>
        <v>0</v>
      </c>
      <c r="X172" s="200">
        <f>IFERROR(SUM(X170:X171),"0")</f>
        <v>0</v>
      </c>
      <c r="Y172" s="200">
        <f>IFERROR(IF(Y170="",0,Y170),"0")+IFERROR(IF(Y171="",0,Y171),"0")</f>
        <v>0</v>
      </c>
      <c r="Z172" s="201"/>
      <c r="AA172" s="201"/>
    </row>
    <row r="173" spans="1:67" hidden="1" x14ac:dyDescent="0.2">
      <c r="A173" s="206"/>
      <c r="B173" s="206"/>
      <c r="C173" s="206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11"/>
      <c r="O173" s="214" t="s">
        <v>66</v>
      </c>
      <c r="P173" s="215"/>
      <c r="Q173" s="215"/>
      <c r="R173" s="215"/>
      <c r="S173" s="215"/>
      <c r="T173" s="215"/>
      <c r="U173" s="216"/>
      <c r="V173" s="37" t="s">
        <v>67</v>
      </c>
      <c r="W173" s="200">
        <f>IFERROR(SUMPRODUCT(W170:W171*H170:H171),"0")</f>
        <v>0</v>
      </c>
      <c r="X173" s="200">
        <f>IFERROR(SUMPRODUCT(X170:X171*H170:H171),"0")</f>
        <v>0</v>
      </c>
      <c r="Y173" s="37"/>
      <c r="Z173" s="201"/>
      <c r="AA173" s="201"/>
    </row>
    <row r="174" spans="1:67" ht="27.75" hidden="1" customHeight="1" x14ac:dyDescent="0.2">
      <c r="A174" s="300" t="s">
        <v>231</v>
      </c>
      <c r="B174" s="301"/>
      <c r="C174" s="301"/>
      <c r="D174" s="301"/>
      <c r="E174" s="301"/>
      <c r="F174" s="301"/>
      <c r="G174" s="301"/>
      <c r="H174" s="301"/>
      <c r="I174" s="301"/>
      <c r="J174" s="301"/>
      <c r="K174" s="301"/>
      <c r="L174" s="301"/>
      <c r="M174" s="301"/>
      <c r="N174" s="301"/>
      <c r="O174" s="301"/>
      <c r="P174" s="301"/>
      <c r="Q174" s="301"/>
      <c r="R174" s="301"/>
      <c r="S174" s="301"/>
      <c r="T174" s="301"/>
      <c r="U174" s="301"/>
      <c r="V174" s="301"/>
      <c r="W174" s="301"/>
      <c r="X174" s="301"/>
      <c r="Y174" s="301"/>
      <c r="Z174" s="48"/>
      <c r="AA174" s="48"/>
    </row>
    <row r="175" spans="1:67" ht="16.5" hidden="1" customHeight="1" x14ac:dyDescent="0.25">
      <c r="A175" s="209" t="s">
        <v>232</v>
      </c>
      <c r="B175" s="206"/>
      <c r="C175" s="206"/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  <c r="X175" s="206"/>
      <c r="Y175" s="206"/>
      <c r="Z175" s="193"/>
      <c r="AA175" s="193"/>
    </row>
    <row r="176" spans="1:67" ht="14.25" hidden="1" customHeight="1" x14ac:dyDescent="0.25">
      <c r="A176" s="205" t="s">
        <v>70</v>
      </c>
      <c r="B176" s="206"/>
      <c r="C176" s="206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  <c r="X176" s="206"/>
      <c r="Y176" s="206"/>
      <c r="Z176" s="194"/>
      <c r="AA176" s="194"/>
    </row>
    <row r="177" spans="1:67" ht="16.5" hidden="1" customHeight="1" x14ac:dyDescent="0.25">
      <c r="A177" s="54" t="s">
        <v>233</v>
      </c>
      <c r="B177" s="54" t="s">
        <v>234</v>
      </c>
      <c r="C177" s="31">
        <v>4301132097</v>
      </c>
      <c r="D177" s="213">
        <v>4607111035721</v>
      </c>
      <c r="E177" s="204"/>
      <c r="F177" s="197">
        <v>0.25</v>
      </c>
      <c r="G177" s="32">
        <v>12</v>
      </c>
      <c r="H177" s="197">
        <v>3</v>
      </c>
      <c r="I177" s="197">
        <v>3.3879999999999999</v>
      </c>
      <c r="J177" s="32">
        <v>70</v>
      </c>
      <c r="K177" s="32" t="s">
        <v>73</v>
      </c>
      <c r="L177" s="33" t="s">
        <v>64</v>
      </c>
      <c r="M177" s="33"/>
      <c r="N177" s="32">
        <v>365</v>
      </c>
      <c r="O177" s="378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P177" s="203"/>
      <c r="Q177" s="203"/>
      <c r="R177" s="203"/>
      <c r="S177" s="204"/>
      <c r="T177" s="34"/>
      <c r="U177" s="34"/>
      <c r="V177" s="35" t="s">
        <v>65</v>
      </c>
      <c r="W177" s="198">
        <v>0</v>
      </c>
      <c r="X177" s="199">
        <f>IFERROR(IF(W177="","",W177),"")</f>
        <v>0</v>
      </c>
      <c r="Y177" s="36">
        <f>IFERROR(IF(W177="","",W177*0.01788),"")</f>
        <v>0</v>
      </c>
      <c r="Z177" s="56"/>
      <c r="AA177" s="57"/>
      <c r="AE177" s="67"/>
      <c r="BB177" s="131" t="s">
        <v>74</v>
      </c>
      <c r="BL177" s="67">
        <f>IFERROR(W177*I177,"0")</f>
        <v>0</v>
      </c>
      <c r="BM177" s="67">
        <f>IFERROR(X177*I177,"0")</f>
        <v>0</v>
      </c>
      <c r="BN177" s="67">
        <f>IFERROR(W177/J177,"0")</f>
        <v>0</v>
      </c>
      <c r="BO177" s="67">
        <f>IFERROR(X177/J177,"0")</f>
        <v>0</v>
      </c>
    </row>
    <row r="178" spans="1:67" ht="27" customHeight="1" x14ac:dyDescent="0.25">
      <c r="A178" s="54" t="s">
        <v>235</v>
      </c>
      <c r="B178" s="54" t="s">
        <v>236</v>
      </c>
      <c r="C178" s="31">
        <v>4301132100</v>
      </c>
      <c r="D178" s="213">
        <v>4607111035691</v>
      </c>
      <c r="E178" s="204"/>
      <c r="F178" s="197">
        <v>0.25</v>
      </c>
      <c r="G178" s="32">
        <v>12</v>
      </c>
      <c r="H178" s="197">
        <v>3</v>
      </c>
      <c r="I178" s="197">
        <v>3.3879999999999999</v>
      </c>
      <c r="J178" s="32">
        <v>70</v>
      </c>
      <c r="K178" s="32" t="s">
        <v>73</v>
      </c>
      <c r="L178" s="33" t="s">
        <v>64</v>
      </c>
      <c r="M178" s="33"/>
      <c r="N178" s="32">
        <v>365</v>
      </c>
      <c r="O178" s="392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P178" s="203"/>
      <c r="Q178" s="203"/>
      <c r="R178" s="203"/>
      <c r="S178" s="204"/>
      <c r="T178" s="34"/>
      <c r="U178" s="34"/>
      <c r="V178" s="35" t="s">
        <v>65</v>
      </c>
      <c r="W178" s="198">
        <v>18</v>
      </c>
      <c r="X178" s="199">
        <f>IFERROR(IF(W178="","",W178),"")</f>
        <v>18</v>
      </c>
      <c r="Y178" s="36">
        <f>IFERROR(IF(W178="","",W178*0.01788),"")</f>
        <v>0.32184000000000001</v>
      </c>
      <c r="Z178" s="56"/>
      <c r="AA178" s="57"/>
      <c r="AE178" s="67"/>
      <c r="BB178" s="132" t="s">
        <v>74</v>
      </c>
      <c r="BL178" s="67">
        <f>IFERROR(W178*I178,"0")</f>
        <v>60.983999999999995</v>
      </c>
      <c r="BM178" s="67">
        <f>IFERROR(X178*I178,"0")</f>
        <v>60.983999999999995</v>
      </c>
      <c r="BN178" s="67">
        <f>IFERROR(W178/J178,"0")</f>
        <v>0.25714285714285712</v>
      </c>
      <c r="BO178" s="67">
        <f>IFERROR(X178/J178,"0")</f>
        <v>0.25714285714285712</v>
      </c>
    </row>
    <row r="179" spans="1:67" x14ac:dyDescent="0.2">
      <c r="A179" s="210"/>
      <c r="B179" s="206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11"/>
      <c r="O179" s="214" t="s">
        <v>66</v>
      </c>
      <c r="P179" s="215"/>
      <c r="Q179" s="215"/>
      <c r="R179" s="215"/>
      <c r="S179" s="215"/>
      <c r="T179" s="215"/>
      <c r="U179" s="216"/>
      <c r="V179" s="37" t="s">
        <v>65</v>
      </c>
      <c r="W179" s="200">
        <f>IFERROR(SUM(W177:W178),"0")</f>
        <v>18</v>
      </c>
      <c r="X179" s="200">
        <f>IFERROR(SUM(X177:X178),"0")</f>
        <v>18</v>
      </c>
      <c r="Y179" s="200">
        <f>IFERROR(IF(Y177="",0,Y177),"0")+IFERROR(IF(Y178="",0,Y178),"0")</f>
        <v>0.32184000000000001</v>
      </c>
      <c r="Z179" s="201"/>
      <c r="AA179" s="201"/>
    </row>
    <row r="180" spans="1:67" x14ac:dyDescent="0.2">
      <c r="A180" s="206"/>
      <c r="B180" s="206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11"/>
      <c r="O180" s="214" t="s">
        <v>66</v>
      </c>
      <c r="P180" s="215"/>
      <c r="Q180" s="215"/>
      <c r="R180" s="215"/>
      <c r="S180" s="215"/>
      <c r="T180" s="215"/>
      <c r="U180" s="216"/>
      <c r="V180" s="37" t="s">
        <v>67</v>
      </c>
      <c r="W180" s="200">
        <f>IFERROR(SUMPRODUCT(W177:W178*H177:H178),"0")</f>
        <v>54</v>
      </c>
      <c r="X180" s="200">
        <f>IFERROR(SUMPRODUCT(X177:X178*H177:H178),"0")</f>
        <v>54</v>
      </c>
      <c r="Y180" s="37"/>
      <c r="Z180" s="201"/>
      <c r="AA180" s="201"/>
    </row>
    <row r="181" spans="1:67" ht="16.5" hidden="1" customHeight="1" x14ac:dyDescent="0.25">
      <c r="A181" s="209" t="s">
        <v>237</v>
      </c>
      <c r="B181" s="206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  <c r="X181" s="206"/>
      <c r="Y181" s="206"/>
      <c r="Z181" s="193"/>
      <c r="AA181" s="193"/>
    </row>
    <row r="182" spans="1:67" ht="14.25" hidden="1" customHeight="1" x14ac:dyDescent="0.25">
      <c r="A182" s="205" t="s">
        <v>237</v>
      </c>
      <c r="B182" s="206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  <c r="X182" s="206"/>
      <c r="Y182" s="206"/>
      <c r="Z182" s="194"/>
      <c r="AA182" s="194"/>
    </row>
    <row r="183" spans="1:67" ht="27" customHeight="1" x14ac:dyDescent="0.25">
      <c r="A183" s="54" t="s">
        <v>238</v>
      </c>
      <c r="B183" s="54" t="s">
        <v>239</v>
      </c>
      <c r="C183" s="31">
        <v>4301133002</v>
      </c>
      <c r="D183" s="213">
        <v>4607111035783</v>
      </c>
      <c r="E183" s="204"/>
      <c r="F183" s="197">
        <v>0.2</v>
      </c>
      <c r="G183" s="32">
        <v>8</v>
      </c>
      <c r="H183" s="197">
        <v>1.6</v>
      </c>
      <c r="I183" s="197">
        <v>2.12</v>
      </c>
      <c r="J183" s="32">
        <v>72</v>
      </c>
      <c r="K183" s="32" t="s">
        <v>194</v>
      </c>
      <c r="L183" s="33" t="s">
        <v>64</v>
      </c>
      <c r="M183" s="33"/>
      <c r="N183" s="32">
        <v>180</v>
      </c>
      <c r="O183" s="393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83" s="203"/>
      <c r="Q183" s="203"/>
      <c r="R183" s="203"/>
      <c r="S183" s="204"/>
      <c r="T183" s="34"/>
      <c r="U183" s="34"/>
      <c r="V183" s="35" t="s">
        <v>65</v>
      </c>
      <c r="W183" s="198">
        <v>14</v>
      </c>
      <c r="X183" s="199">
        <f>IFERROR(IF(W183="","",W183),"")</f>
        <v>14</v>
      </c>
      <c r="Y183" s="36">
        <f>IFERROR(IF(W183="","",W183*0.01157),"")</f>
        <v>0.16198000000000001</v>
      </c>
      <c r="Z183" s="56"/>
      <c r="AA183" s="57"/>
      <c r="AE183" s="67"/>
      <c r="BB183" s="133" t="s">
        <v>74</v>
      </c>
      <c r="BL183" s="67">
        <f>IFERROR(W183*I183,"0")</f>
        <v>29.68</v>
      </c>
      <c r="BM183" s="67">
        <f>IFERROR(X183*I183,"0")</f>
        <v>29.68</v>
      </c>
      <c r="BN183" s="67">
        <f>IFERROR(W183/J183,"0")</f>
        <v>0.19444444444444445</v>
      </c>
      <c r="BO183" s="67">
        <f>IFERROR(X183/J183,"0")</f>
        <v>0.19444444444444445</v>
      </c>
    </row>
    <row r="184" spans="1:67" x14ac:dyDescent="0.2">
      <c r="A184" s="210"/>
      <c r="B184" s="206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11"/>
      <c r="O184" s="214" t="s">
        <v>66</v>
      </c>
      <c r="P184" s="215"/>
      <c r="Q184" s="215"/>
      <c r="R184" s="215"/>
      <c r="S184" s="215"/>
      <c r="T184" s="215"/>
      <c r="U184" s="216"/>
      <c r="V184" s="37" t="s">
        <v>65</v>
      </c>
      <c r="W184" s="200">
        <f>IFERROR(SUM(W183:W183),"0")</f>
        <v>14</v>
      </c>
      <c r="X184" s="200">
        <f>IFERROR(SUM(X183:X183),"0")</f>
        <v>14</v>
      </c>
      <c r="Y184" s="200">
        <f>IFERROR(IF(Y183="",0,Y183),"0")</f>
        <v>0.16198000000000001</v>
      </c>
      <c r="Z184" s="201"/>
      <c r="AA184" s="201"/>
    </row>
    <row r="185" spans="1:67" x14ac:dyDescent="0.2">
      <c r="A185" s="206"/>
      <c r="B185" s="206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11"/>
      <c r="O185" s="214" t="s">
        <v>66</v>
      </c>
      <c r="P185" s="215"/>
      <c r="Q185" s="215"/>
      <c r="R185" s="215"/>
      <c r="S185" s="215"/>
      <c r="T185" s="215"/>
      <c r="U185" s="216"/>
      <c r="V185" s="37" t="s">
        <v>67</v>
      </c>
      <c r="W185" s="200">
        <f>IFERROR(SUMPRODUCT(W183:W183*H183:H183),"0")</f>
        <v>22.400000000000002</v>
      </c>
      <c r="X185" s="200">
        <f>IFERROR(SUMPRODUCT(X183:X183*H183:H183),"0")</f>
        <v>22.400000000000002</v>
      </c>
      <c r="Y185" s="37"/>
      <c r="Z185" s="201"/>
      <c r="AA185" s="201"/>
    </row>
    <row r="186" spans="1:67" ht="16.5" hidden="1" customHeight="1" x14ac:dyDescent="0.25">
      <c r="A186" s="209" t="s">
        <v>231</v>
      </c>
      <c r="B186" s="206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  <c r="X186" s="206"/>
      <c r="Y186" s="206"/>
      <c r="Z186" s="193"/>
      <c r="AA186" s="193"/>
    </row>
    <row r="187" spans="1:67" ht="14.25" hidden="1" customHeight="1" x14ac:dyDescent="0.25">
      <c r="A187" s="205" t="s">
        <v>240</v>
      </c>
      <c r="B187" s="206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  <c r="X187" s="206"/>
      <c r="Y187" s="206"/>
      <c r="Z187" s="194"/>
      <c r="AA187" s="194"/>
    </row>
    <row r="188" spans="1:67" ht="27" hidden="1" customHeight="1" x14ac:dyDescent="0.25">
      <c r="A188" s="54" t="s">
        <v>241</v>
      </c>
      <c r="B188" s="54" t="s">
        <v>242</v>
      </c>
      <c r="C188" s="31">
        <v>4301051319</v>
      </c>
      <c r="D188" s="213">
        <v>4680115881204</v>
      </c>
      <c r="E188" s="204"/>
      <c r="F188" s="197">
        <v>0.33</v>
      </c>
      <c r="G188" s="32">
        <v>6</v>
      </c>
      <c r="H188" s="197">
        <v>1.98</v>
      </c>
      <c r="I188" s="197">
        <v>2.246</v>
      </c>
      <c r="J188" s="32">
        <v>156</v>
      </c>
      <c r="K188" s="32" t="s">
        <v>63</v>
      </c>
      <c r="L188" s="33" t="s">
        <v>243</v>
      </c>
      <c r="M188" s="33"/>
      <c r="N188" s="32">
        <v>365</v>
      </c>
      <c r="O188" s="325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88" s="203"/>
      <c r="Q188" s="203"/>
      <c r="R188" s="203"/>
      <c r="S188" s="204"/>
      <c r="T188" s="34"/>
      <c r="U188" s="34"/>
      <c r="V188" s="35" t="s">
        <v>65</v>
      </c>
      <c r="W188" s="198">
        <v>0</v>
      </c>
      <c r="X188" s="199">
        <f>IFERROR(IF(W188="","",W188),"")</f>
        <v>0</v>
      </c>
      <c r="Y188" s="36">
        <f>IFERROR(IF(W188="","",W188*0.00753),"")</f>
        <v>0</v>
      </c>
      <c r="Z188" s="56"/>
      <c r="AA188" s="57"/>
      <c r="AE188" s="67"/>
      <c r="BB188" s="134" t="s">
        <v>244</v>
      </c>
      <c r="BL188" s="67">
        <f>IFERROR(W188*I188,"0")</f>
        <v>0</v>
      </c>
      <c r="BM188" s="67">
        <f>IFERROR(X188*I188,"0")</f>
        <v>0</v>
      </c>
      <c r="BN188" s="67">
        <f>IFERROR(W188/J188,"0")</f>
        <v>0</v>
      </c>
      <c r="BO188" s="67">
        <f>IFERROR(X188/J188,"0")</f>
        <v>0</v>
      </c>
    </row>
    <row r="189" spans="1:67" hidden="1" x14ac:dyDescent="0.2">
      <c r="A189" s="210"/>
      <c r="B189" s="206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11"/>
      <c r="O189" s="214" t="s">
        <v>66</v>
      </c>
      <c r="P189" s="215"/>
      <c r="Q189" s="215"/>
      <c r="R189" s="215"/>
      <c r="S189" s="215"/>
      <c r="T189" s="215"/>
      <c r="U189" s="216"/>
      <c r="V189" s="37" t="s">
        <v>65</v>
      </c>
      <c r="W189" s="200">
        <f>IFERROR(SUM(W188:W188),"0")</f>
        <v>0</v>
      </c>
      <c r="X189" s="200">
        <f>IFERROR(SUM(X188:X188),"0")</f>
        <v>0</v>
      </c>
      <c r="Y189" s="200">
        <f>IFERROR(IF(Y188="",0,Y188),"0")</f>
        <v>0</v>
      </c>
      <c r="Z189" s="201"/>
      <c r="AA189" s="201"/>
    </row>
    <row r="190" spans="1:67" hidden="1" x14ac:dyDescent="0.2">
      <c r="A190" s="206"/>
      <c r="B190" s="206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11"/>
      <c r="O190" s="214" t="s">
        <v>66</v>
      </c>
      <c r="P190" s="215"/>
      <c r="Q190" s="215"/>
      <c r="R190" s="215"/>
      <c r="S190" s="215"/>
      <c r="T190" s="215"/>
      <c r="U190" s="216"/>
      <c r="V190" s="37" t="s">
        <v>67</v>
      </c>
      <c r="W190" s="200">
        <f>IFERROR(SUMPRODUCT(W188:W188*H188:H188),"0")</f>
        <v>0</v>
      </c>
      <c r="X190" s="200">
        <f>IFERROR(SUMPRODUCT(X188:X188*H188:H188),"0")</f>
        <v>0</v>
      </c>
      <c r="Y190" s="37"/>
      <c r="Z190" s="201"/>
      <c r="AA190" s="201"/>
    </row>
    <row r="191" spans="1:67" ht="16.5" hidden="1" customHeight="1" x14ac:dyDescent="0.25">
      <c r="A191" s="209" t="s">
        <v>245</v>
      </c>
      <c r="B191" s="206"/>
      <c r="C191" s="206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  <c r="X191" s="206"/>
      <c r="Y191" s="206"/>
      <c r="Z191" s="193"/>
      <c r="AA191" s="193"/>
    </row>
    <row r="192" spans="1:67" ht="14.25" hidden="1" customHeight="1" x14ac:dyDescent="0.25">
      <c r="A192" s="205" t="s">
        <v>70</v>
      </c>
      <c r="B192" s="206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  <c r="X192" s="206"/>
      <c r="Y192" s="206"/>
      <c r="Z192" s="194"/>
      <c r="AA192" s="194"/>
    </row>
    <row r="193" spans="1:67" ht="27" customHeight="1" x14ac:dyDescent="0.25">
      <c r="A193" s="54" t="s">
        <v>246</v>
      </c>
      <c r="B193" s="54" t="s">
        <v>247</v>
      </c>
      <c r="C193" s="31">
        <v>4301132079</v>
      </c>
      <c r="D193" s="213">
        <v>4607111038487</v>
      </c>
      <c r="E193" s="204"/>
      <c r="F193" s="197">
        <v>0.25</v>
      </c>
      <c r="G193" s="32">
        <v>12</v>
      </c>
      <c r="H193" s="197">
        <v>3</v>
      </c>
      <c r="I193" s="197">
        <v>3.7360000000000002</v>
      </c>
      <c r="J193" s="32">
        <v>70</v>
      </c>
      <c r="K193" s="32" t="s">
        <v>73</v>
      </c>
      <c r="L193" s="33" t="s">
        <v>64</v>
      </c>
      <c r="M193" s="33"/>
      <c r="N193" s="32">
        <v>180</v>
      </c>
      <c r="O193" s="337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93" s="203"/>
      <c r="Q193" s="203"/>
      <c r="R193" s="203"/>
      <c r="S193" s="204"/>
      <c r="T193" s="34"/>
      <c r="U193" s="34"/>
      <c r="V193" s="35" t="s">
        <v>65</v>
      </c>
      <c r="W193" s="198">
        <v>13</v>
      </c>
      <c r="X193" s="199">
        <f>IFERROR(IF(W193="","",W193),"")</f>
        <v>13</v>
      </c>
      <c r="Y193" s="36">
        <f>IFERROR(IF(W193="","",W193*0.01788),"")</f>
        <v>0.23244000000000001</v>
      </c>
      <c r="Z193" s="56"/>
      <c r="AA193" s="57"/>
      <c r="AE193" s="67"/>
      <c r="BB193" s="135" t="s">
        <v>74</v>
      </c>
      <c r="BL193" s="67">
        <f>IFERROR(W193*I193,"0")</f>
        <v>48.568000000000005</v>
      </c>
      <c r="BM193" s="67">
        <f>IFERROR(X193*I193,"0")</f>
        <v>48.568000000000005</v>
      </c>
      <c r="BN193" s="67">
        <f>IFERROR(W193/J193,"0")</f>
        <v>0.18571428571428572</v>
      </c>
      <c r="BO193" s="67">
        <f>IFERROR(X193/J193,"0")</f>
        <v>0.18571428571428572</v>
      </c>
    </row>
    <row r="194" spans="1:67" x14ac:dyDescent="0.2">
      <c r="A194" s="210"/>
      <c r="B194" s="206"/>
      <c r="C194" s="206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11"/>
      <c r="O194" s="214" t="s">
        <v>66</v>
      </c>
      <c r="P194" s="215"/>
      <c r="Q194" s="215"/>
      <c r="R194" s="215"/>
      <c r="S194" s="215"/>
      <c r="T194" s="215"/>
      <c r="U194" s="216"/>
      <c r="V194" s="37" t="s">
        <v>65</v>
      </c>
      <c r="W194" s="200">
        <f>IFERROR(SUM(W193:W193),"0")</f>
        <v>13</v>
      </c>
      <c r="X194" s="200">
        <f>IFERROR(SUM(X193:X193),"0")</f>
        <v>13</v>
      </c>
      <c r="Y194" s="200">
        <f>IFERROR(IF(Y193="",0,Y193),"0")</f>
        <v>0.23244000000000001</v>
      </c>
      <c r="Z194" s="201"/>
      <c r="AA194" s="201"/>
    </row>
    <row r="195" spans="1:67" x14ac:dyDescent="0.2">
      <c r="A195" s="206"/>
      <c r="B195" s="206"/>
      <c r="C195" s="206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11"/>
      <c r="O195" s="214" t="s">
        <v>66</v>
      </c>
      <c r="P195" s="215"/>
      <c r="Q195" s="215"/>
      <c r="R195" s="215"/>
      <c r="S195" s="215"/>
      <c r="T195" s="215"/>
      <c r="U195" s="216"/>
      <c r="V195" s="37" t="s">
        <v>67</v>
      </c>
      <c r="W195" s="200">
        <f>IFERROR(SUMPRODUCT(W193:W193*H193:H193),"0")</f>
        <v>39</v>
      </c>
      <c r="X195" s="200">
        <f>IFERROR(SUMPRODUCT(X193:X193*H193:H193),"0")</f>
        <v>39</v>
      </c>
      <c r="Y195" s="37"/>
      <c r="Z195" s="201"/>
      <c r="AA195" s="201"/>
    </row>
    <row r="196" spans="1:67" ht="27.75" hidden="1" customHeight="1" x14ac:dyDescent="0.2">
      <c r="A196" s="300" t="s">
        <v>248</v>
      </c>
      <c r="B196" s="301"/>
      <c r="C196" s="301"/>
      <c r="D196" s="301"/>
      <c r="E196" s="301"/>
      <c r="F196" s="301"/>
      <c r="G196" s="301"/>
      <c r="H196" s="301"/>
      <c r="I196" s="301"/>
      <c r="J196" s="301"/>
      <c r="K196" s="301"/>
      <c r="L196" s="301"/>
      <c r="M196" s="301"/>
      <c r="N196" s="301"/>
      <c r="O196" s="301"/>
      <c r="P196" s="301"/>
      <c r="Q196" s="301"/>
      <c r="R196" s="301"/>
      <c r="S196" s="301"/>
      <c r="T196" s="301"/>
      <c r="U196" s="301"/>
      <c r="V196" s="301"/>
      <c r="W196" s="301"/>
      <c r="X196" s="301"/>
      <c r="Y196" s="301"/>
      <c r="Z196" s="48"/>
      <c r="AA196" s="48"/>
    </row>
    <row r="197" spans="1:67" ht="16.5" hidden="1" customHeight="1" x14ac:dyDescent="0.25">
      <c r="A197" s="209" t="s">
        <v>249</v>
      </c>
      <c r="B197" s="206"/>
      <c r="C197" s="206"/>
      <c r="D197" s="206"/>
      <c r="E197" s="206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  <c r="X197" s="206"/>
      <c r="Y197" s="206"/>
      <c r="Z197" s="193"/>
      <c r="AA197" s="193"/>
    </row>
    <row r="198" spans="1:67" ht="14.25" hidden="1" customHeight="1" x14ac:dyDescent="0.25">
      <c r="A198" s="205" t="s">
        <v>60</v>
      </c>
      <c r="B198" s="206"/>
      <c r="C198" s="206"/>
      <c r="D198" s="206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  <c r="X198" s="206"/>
      <c r="Y198" s="206"/>
      <c r="Z198" s="194"/>
      <c r="AA198" s="194"/>
    </row>
    <row r="199" spans="1:67" ht="16.5" hidden="1" customHeight="1" x14ac:dyDescent="0.25">
      <c r="A199" s="54" t="s">
        <v>250</v>
      </c>
      <c r="B199" s="54" t="s">
        <v>251</v>
      </c>
      <c r="C199" s="31">
        <v>4301070913</v>
      </c>
      <c r="D199" s="213">
        <v>4607111036957</v>
      </c>
      <c r="E199" s="204"/>
      <c r="F199" s="197">
        <v>0.4</v>
      </c>
      <c r="G199" s="32">
        <v>8</v>
      </c>
      <c r="H199" s="197">
        <v>3.2</v>
      </c>
      <c r="I199" s="197">
        <v>3.44</v>
      </c>
      <c r="J199" s="32">
        <v>144</v>
      </c>
      <c r="K199" s="32" t="s">
        <v>63</v>
      </c>
      <c r="L199" s="33" t="s">
        <v>64</v>
      </c>
      <c r="M199" s="33"/>
      <c r="N199" s="32">
        <v>180</v>
      </c>
      <c r="O199" s="406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99" s="203"/>
      <c r="Q199" s="203"/>
      <c r="R199" s="203"/>
      <c r="S199" s="204"/>
      <c r="T199" s="34"/>
      <c r="U199" s="34"/>
      <c r="V199" s="35" t="s">
        <v>65</v>
      </c>
      <c r="W199" s="198">
        <v>0</v>
      </c>
      <c r="X199" s="199">
        <f>IFERROR(IF(W199="","",W199),"")</f>
        <v>0</v>
      </c>
      <c r="Y199" s="36">
        <f>IFERROR(IF(W199="","",W199*0.00866),"")</f>
        <v>0</v>
      </c>
      <c r="Z199" s="56"/>
      <c r="AA199" s="57"/>
      <c r="AE199" s="67"/>
      <c r="BB199" s="136" t="s">
        <v>1</v>
      </c>
      <c r="BL199" s="67">
        <f>IFERROR(W199*I199,"0")</f>
        <v>0</v>
      </c>
      <c r="BM199" s="67">
        <f>IFERROR(X199*I199,"0")</f>
        <v>0</v>
      </c>
      <c r="BN199" s="67">
        <f>IFERROR(W199/J199,"0")</f>
        <v>0</v>
      </c>
      <c r="BO199" s="67">
        <f>IFERROR(X199/J199,"0")</f>
        <v>0</v>
      </c>
    </row>
    <row r="200" spans="1:67" ht="16.5" hidden="1" customHeight="1" x14ac:dyDescent="0.25">
      <c r="A200" s="54" t="s">
        <v>252</v>
      </c>
      <c r="B200" s="54" t="s">
        <v>253</v>
      </c>
      <c r="C200" s="31">
        <v>4301070912</v>
      </c>
      <c r="D200" s="213">
        <v>4607111037213</v>
      </c>
      <c r="E200" s="204"/>
      <c r="F200" s="197">
        <v>0.4</v>
      </c>
      <c r="G200" s="32">
        <v>8</v>
      </c>
      <c r="H200" s="197">
        <v>3.2</v>
      </c>
      <c r="I200" s="197">
        <v>3.44</v>
      </c>
      <c r="J200" s="32">
        <v>144</v>
      </c>
      <c r="K200" s="32" t="s">
        <v>63</v>
      </c>
      <c r="L200" s="33" t="s">
        <v>64</v>
      </c>
      <c r="M200" s="33"/>
      <c r="N200" s="32">
        <v>180</v>
      </c>
      <c r="O200" s="223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P200" s="203"/>
      <c r="Q200" s="203"/>
      <c r="R200" s="203"/>
      <c r="S200" s="204"/>
      <c r="T200" s="34"/>
      <c r="U200" s="34"/>
      <c r="V200" s="35" t="s">
        <v>65</v>
      </c>
      <c r="W200" s="198">
        <v>0</v>
      </c>
      <c r="X200" s="199">
        <f>IFERROR(IF(W200="","",W200),"")</f>
        <v>0</v>
      </c>
      <c r="Y200" s="36">
        <f>IFERROR(IF(W200="","",W200*0.00866),"")</f>
        <v>0</v>
      </c>
      <c r="Z200" s="56"/>
      <c r="AA200" s="57"/>
      <c r="AE200" s="67"/>
      <c r="BB200" s="137" t="s">
        <v>1</v>
      </c>
      <c r="BL200" s="67">
        <f>IFERROR(W200*I200,"0")</f>
        <v>0</v>
      </c>
      <c r="BM200" s="67">
        <f>IFERROR(X200*I200,"0")</f>
        <v>0</v>
      </c>
      <c r="BN200" s="67">
        <f>IFERROR(W200/J200,"0")</f>
        <v>0</v>
      </c>
      <c r="BO200" s="67">
        <f>IFERROR(X200/J200,"0")</f>
        <v>0</v>
      </c>
    </row>
    <row r="201" spans="1:67" hidden="1" x14ac:dyDescent="0.2">
      <c r="A201" s="210"/>
      <c r="B201" s="206"/>
      <c r="C201" s="206"/>
      <c r="D201" s="206"/>
      <c r="E201" s="206"/>
      <c r="F201" s="206"/>
      <c r="G201" s="206"/>
      <c r="H201" s="206"/>
      <c r="I201" s="206"/>
      <c r="J201" s="206"/>
      <c r="K201" s="206"/>
      <c r="L201" s="206"/>
      <c r="M201" s="206"/>
      <c r="N201" s="211"/>
      <c r="O201" s="214" t="s">
        <v>66</v>
      </c>
      <c r="P201" s="215"/>
      <c r="Q201" s="215"/>
      <c r="R201" s="215"/>
      <c r="S201" s="215"/>
      <c r="T201" s="215"/>
      <c r="U201" s="216"/>
      <c r="V201" s="37" t="s">
        <v>65</v>
      </c>
      <c r="W201" s="200">
        <f>IFERROR(SUM(W199:W200),"0")</f>
        <v>0</v>
      </c>
      <c r="X201" s="200">
        <f>IFERROR(SUM(X199:X200),"0")</f>
        <v>0</v>
      </c>
      <c r="Y201" s="200">
        <f>IFERROR(IF(Y199="",0,Y199),"0")+IFERROR(IF(Y200="",0,Y200),"0")</f>
        <v>0</v>
      </c>
      <c r="Z201" s="201"/>
      <c r="AA201" s="201"/>
    </row>
    <row r="202" spans="1:67" hidden="1" x14ac:dyDescent="0.2">
      <c r="A202" s="206"/>
      <c r="B202" s="206"/>
      <c r="C202" s="206"/>
      <c r="D202" s="206"/>
      <c r="E202" s="206"/>
      <c r="F202" s="206"/>
      <c r="G202" s="206"/>
      <c r="H202" s="206"/>
      <c r="I202" s="206"/>
      <c r="J202" s="206"/>
      <c r="K202" s="206"/>
      <c r="L202" s="206"/>
      <c r="M202" s="206"/>
      <c r="N202" s="211"/>
      <c r="O202" s="214" t="s">
        <v>66</v>
      </c>
      <c r="P202" s="215"/>
      <c r="Q202" s="215"/>
      <c r="R202" s="215"/>
      <c r="S202" s="215"/>
      <c r="T202" s="215"/>
      <c r="U202" s="216"/>
      <c r="V202" s="37" t="s">
        <v>67</v>
      </c>
      <c r="W202" s="200">
        <f>IFERROR(SUMPRODUCT(W199:W200*H199:H200),"0")</f>
        <v>0</v>
      </c>
      <c r="X202" s="200">
        <f>IFERROR(SUMPRODUCT(X199:X200*H199:H200),"0")</f>
        <v>0</v>
      </c>
      <c r="Y202" s="37"/>
      <c r="Z202" s="201"/>
      <c r="AA202" s="201"/>
    </row>
    <row r="203" spans="1:67" ht="16.5" hidden="1" customHeight="1" x14ac:dyDescent="0.25">
      <c r="A203" s="209" t="s">
        <v>254</v>
      </c>
      <c r="B203" s="206"/>
      <c r="C203" s="206"/>
      <c r="D203" s="206"/>
      <c r="E203" s="206"/>
      <c r="F203" s="206"/>
      <c r="G203" s="206"/>
      <c r="H203" s="206"/>
      <c r="I203" s="206"/>
      <c r="J203" s="206"/>
      <c r="K203" s="206"/>
      <c r="L203" s="206"/>
      <c r="M203" s="206"/>
      <c r="N203" s="206"/>
      <c r="O203" s="206"/>
      <c r="P203" s="206"/>
      <c r="Q203" s="206"/>
      <c r="R203" s="206"/>
      <c r="S203" s="206"/>
      <c r="T203" s="206"/>
      <c r="U203" s="206"/>
      <c r="V203" s="206"/>
      <c r="W203" s="206"/>
      <c r="X203" s="206"/>
      <c r="Y203" s="206"/>
      <c r="Z203" s="193"/>
      <c r="AA203" s="193"/>
    </row>
    <row r="204" spans="1:67" ht="14.25" hidden="1" customHeight="1" x14ac:dyDescent="0.25">
      <c r="A204" s="205" t="s">
        <v>60</v>
      </c>
      <c r="B204" s="206"/>
      <c r="C204" s="206"/>
      <c r="D204" s="206"/>
      <c r="E204" s="206"/>
      <c r="F204" s="206"/>
      <c r="G204" s="206"/>
      <c r="H204" s="206"/>
      <c r="I204" s="206"/>
      <c r="J204" s="206"/>
      <c r="K204" s="206"/>
      <c r="L204" s="206"/>
      <c r="M204" s="206"/>
      <c r="N204" s="206"/>
      <c r="O204" s="206"/>
      <c r="P204" s="206"/>
      <c r="Q204" s="206"/>
      <c r="R204" s="206"/>
      <c r="S204" s="206"/>
      <c r="T204" s="206"/>
      <c r="U204" s="206"/>
      <c r="V204" s="206"/>
      <c r="W204" s="206"/>
      <c r="X204" s="206"/>
      <c r="Y204" s="206"/>
      <c r="Z204" s="194"/>
      <c r="AA204" s="194"/>
    </row>
    <row r="205" spans="1:67" ht="16.5" customHeight="1" x14ac:dyDescent="0.25">
      <c r="A205" s="54" t="s">
        <v>255</v>
      </c>
      <c r="B205" s="54" t="s">
        <v>256</v>
      </c>
      <c r="C205" s="31">
        <v>4301070948</v>
      </c>
      <c r="D205" s="213">
        <v>4607111037022</v>
      </c>
      <c r="E205" s="204"/>
      <c r="F205" s="197">
        <v>0.7</v>
      </c>
      <c r="G205" s="32">
        <v>8</v>
      </c>
      <c r="H205" s="197">
        <v>5.6</v>
      </c>
      <c r="I205" s="197">
        <v>5.87</v>
      </c>
      <c r="J205" s="32">
        <v>84</v>
      </c>
      <c r="K205" s="32" t="s">
        <v>63</v>
      </c>
      <c r="L205" s="33" t="s">
        <v>64</v>
      </c>
      <c r="M205" s="33"/>
      <c r="N205" s="32">
        <v>180</v>
      </c>
      <c r="O205" s="329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205" s="203"/>
      <c r="Q205" s="203"/>
      <c r="R205" s="203"/>
      <c r="S205" s="204"/>
      <c r="T205" s="34"/>
      <c r="U205" s="34"/>
      <c r="V205" s="35" t="s">
        <v>65</v>
      </c>
      <c r="W205" s="198">
        <v>23</v>
      </c>
      <c r="X205" s="199">
        <f>IFERROR(IF(W205="","",W205),"")</f>
        <v>23</v>
      </c>
      <c r="Y205" s="36">
        <f>IFERROR(IF(W205="","",W205*0.0155),"")</f>
        <v>0.35649999999999998</v>
      </c>
      <c r="Z205" s="56"/>
      <c r="AA205" s="57"/>
      <c r="AE205" s="67"/>
      <c r="BB205" s="138" t="s">
        <v>1</v>
      </c>
      <c r="BL205" s="67">
        <f>IFERROR(W205*I205,"0")</f>
        <v>135.01</v>
      </c>
      <c r="BM205" s="67">
        <f>IFERROR(X205*I205,"0")</f>
        <v>135.01</v>
      </c>
      <c r="BN205" s="67">
        <f>IFERROR(W205/J205,"0")</f>
        <v>0.27380952380952384</v>
      </c>
      <c r="BO205" s="67">
        <f>IFERROR(X205/J205,"0")</f>
        <v>0.27380952380952384</v>
      </c>
    </row>
    <row r="206" spans="1:67" ht="27" hidden="1" customHeight="1" x14ac:dyDescent="0.25">
      <c r="A206" s="54" t="s">
        <v>257</v>
      </c>
      <c r="B206" s="54" t="s">
        <v>258</v>
      </c>
      <c r="C206" s="31">
        <v>4301070990</v>
      </c>
      <c r="D206" s="213">
        <v>4607111038494</v>
      </c>
      <c r="E206" s="204"/>
      <c r="F206" s="197">
        <v>0.7</v>
      </c>
      <c r="G206" s="32">
        <v>8</v>
      </c>
      <c r="H206" s="197">
        <v>5.6</v>
      </c>
      <c r="I206" s="197">
        <v>5.87</v>
      </c>
      <c r="J206" s="32">
        <v>84</v>
      </c>
      <c r="K206" s="32" t="s">
        <v>63</v>
      </c>
      <c r="L206" s="33" t="s">
        <v>64</v>
      </c>
      <c r="M206" s="33"/>
      <c r="N206" s="32">
        <v>180</v>
      </c>
      <c r="O206" s="396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206" s="203"/>
      <c r="Q206" s="203"/>
      <c r="R206" s="203"/>
      <c r="S206" s="204"/>
      <c r="T206" s="34"/>
      <c r="U206" s="34"/>
      <c r="V206" s="35" t="s">
        <v>65</v>
      </c>
      <c r="W206" s="198">
        <v>0</v>
      </c>
      <c r="X206" s="199">
        <f>IFERROR(IF(W206="","",W206),"")</f>
        <v>0</v>
      </c>
      <c r="Y206" s="36">
        <f>IFERROR(IF(W206="","",W206*0.0155),"")</f>
        <v>0</v>
      </c>
      <c r="Z206" s="56"/>
      <c r="AA206" s="57"/>
      <c r="AE206" s="67"/>
      <c r="BB206" s="139" t="s">
        <v>1</v>
      </c>
      <c r="BL206" s="67">
        <f>IFERROR(W206*I206,"0")</f>
        <v>0</v>
      </c>
      <c r="BM206" s="67">
        <f>IFERROR(X206*I206,"0")</f>
        <v>0</v>
      </c>
      <c r="BN206" s="67">
        <f>IFERROR(W206/J206,"0")</f>
        <v>0</v>
      </c>
      <c r="BO206" s="67">
        <f>IFERROR(X206/J206,"0")</f>
        <v>0</v>
      </c>
    </row>
    <row r="207" spans="1:67" ht="27" hidden="1" customHeight="1" x14ac:dyDescent="0.25">
      <c r="A207" s="54" t="s">
        <v>259</v>
      </c>
      <c r="B207" s="54" t="s">
        <v>260</v>
      </c>
      <c r="C207" s="31">
        <v>4301070966</v>
      </c>
      <c r="D207" s="213">
        <v>4607111038135</v>
      </c>
      <c r="E207" s="204"/>
      <c r="F207" s="197">
        <v>0.7</v>
      </c>
      <c r="G207" s="32">
        <v>8</v>
      </c>
      <c r="H207" s="197">
        <v>5.6</v>
      </c>
      <c r="I207" s="197">
        <v>5.87</v>
      </c>
      <c r="J207" s="32">
        <v>84</v>
      </c>
      <c r="K207" s="32" t="s">
        <v>63</v>
      </c>
      <c r="L207" s="33" t="s">
        <v>64</v>
      </c>
      <c r="M207" s="33"/>
      <c r="N207" s="32">
        <v>180</v>
      </c>
      <c r="O207" s="219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207" s="203"/>
      <c r="Q207" s="203"/>
      <c r="R207" s="203"/>
      <c r="S207" s="204"/>
      <c r="T207" s="34"/>
      <c r="U207" s="34"/>
      <c r="V207" s="35" t="s">
        <v>65</v>
      </c>
      <c r="W207" s="198">
        <v>0</v>
      </c>
      <c r="X207" s="199">
        <f>IFERROR(IF(W207="","",W207),"")</f>
        <v>0</v>
      </c>
      <c r="Y207" s="36">
        <f>IFERROR(IF(W207="","",W207*0.0155),"")</f>
        <v>0</v>
      </c>
      <c r="Z207" s="56"/>
      <c r="AA207" s="57"/>
      <c r="AE207" s="67"/>
      <c r="BB207" s="140" t="s">
        <v>1</v>
      </c>
      <c r="BL207" s="67">
        <f>IFERROR(W207*I207,"0")</f>
        <v>0</v>
      </c>
      <c r="BM207" s="67">
        <f>IFERROR(X207*I207,"0")</f>
        <v>0</v>
      </c>
      <c r="BN207" s="67">
        <f>IFERROR(W207/J207,"0")</f>
        <v>0</v>
      </c>
      <c r="BO207" s="67">
        <f>IFERROR(X207/J207,"0")</f>
        <v>0</v>
      </c>
    </row>
    <row r="208" spans="1:67" x14ac:dyDescent="0.2">
      <c r="A208" s="210"/>
      <c r="B208" s="206"/>
      <c r="C208" s="206"/>
      <c r="D208" s="206"/>
      <c r="E208" s="206"/>
      <c r="F208" s="206"/>
      <c r="G208" s="206"/>
      <c r="H208" s="206"/>
      <c r="I208" s="206"/>
      <c r="J208" s="206"/>
      <c r="K208" s="206"/>
      <c r="L208" s="206"/>
      <c r="M208" s="206"/>
      <c r="N208" s="211"/>
      <c r="O208" s="214" t="s">
        <v>66</v>
      </c>
      <c r="P208" s="215"/>
      <c r="Q208" s="215"/>
      <c r="R208" s="215"/>
      <c r="S208" s="215"/>
      <c r="T208" s="215"/>
      <c r="U208" s="216"/>
      <c r="V208" s="37" t="s">
        <v>65</v>
      </c>
      <c r="W208" s="200">
        <f>IFERROR(SUM(W205:W207),"0")</f>
        <v>23</v>
      </c>
      <c r="X208" s="200">
        <f>IFERROR(SUM(X205:X207),"0")</f>
        <v>23</v>
      </c>
      <c r="Y208" s="200">
        <f>IFERROR(IF(Y205="",0,Y205),"0")+IFERROR(IF(Y206="",0,Y206),"0")+IFERROR(IF(Y207="",0,Y207),"0")</f>
        <v>0.35649999999999998</v>
      </c>
      <c r="Z208" s="201"/>
      <c r="AA208" s="201"/>
    </row>
    <row r="209" spans="1:67" x14ac:dyDescent="0.2">
      <c r="A209" s="206"/>
      <c r="B209" s="206"/>
      <c r="C209" s="206"/>
      <c r="D209" s="206"/>
      <c r="E209" s="206"/>
      <c r="F209" s="206"/>
      <c r="G209" s="206"/>
      <c r="H209" s="206"/>
      <c r="I209" s="206"/>
      <c r="J209" s="206"/>
      <c r="K209" s="206"/>
      <c r="L209" s="206"/>
      <c r="M209" s="206"/>
      <c r="N209" s="211"/>
      <c r="O209" s="214" t="s">
        <v>66</v>
      </c>
      <c r="P209" s="215"/>
      <c r="Q209" s="215"/>
      <c r="R209" s="215"/>
      <c r="S209" s="215"/>
      <c r="T209" s="215"/>
      <c r="U209" s="216"/>
      <c r="V209" s="37" t="s">
        <v>67</v>
      </c>
      <c r="W209" s="200">
        <f>IFERROR(SUMPRODUCT(W205:W207*H205:H207),"0")</f>
        <v>128.79999999999998</v>
      </c>
      <c r="X209" s="200">
        <f>IFERROR(SUMPRODUCT(X205:X207*H205:H207),"0")</f>
        <v>128.79999999999998</v>
      </c>
      <c r="Y209" s="37"/>
      <c r="Z209" s="201"/>
      <c r="AA209" s="201"/>
    </row>
    <row r="210" spans="1:67" ht="16.5" hidden="1" customHeight="1" x14ac:dyDescent="0.25">
      <c r="A210" s="209" t="s">
        <v>261</v>
      </c>
      <c r="B210" s="206"/>
      <c r="C210" s="206"/>
      <c r="D210" s="206"/>
      <c r="E210" s="206"/>
      <c r="F210" s="206"/>
      <c r="G210" s="206"/>
      <c r="H210" s="206"/>
      <c r="I210" s="206"/>
      <c r="J210" s="206"/>
      <c r="K210" s="206"/>
      <c r="L210" s="206"/>
      <c r="M210" s="206"/>
      <c r="N210" s="206"/>
      <c r="O210" s="206"/>
      <c r="P210" s="206"/>
      <c r="Q210" s="206"/>
      <c r="R210" s="206"/>
      <c r="S210" s="206"/>
      <c r="T210" s="206"/>
      <c r="U210" s="206"/>
      <c r="V210" s="206"/>
      <c r="W210" s="206"/>
      <c r="X210" s="206"/>
      <c r="Y210" s="206"/>
      <c r="Z210" s="193"/>
      <c r="AA210" s="193"/>
    </row>
    <row r="211" spans="1:67" ht="14.25" hidden="1" customHeight="1" x14ac:dyDescent="0.25">
      <c r="A211" s="205" t="s">
        <v>60</v>
      </c>
      <c r="B211" s="206"/>
      <c r="C211" s="206"/>
      <c r="D211" s="206"/>
      <c r="E211" s="206"/>
      <c r="F211" s="206"/>
      <c r="G211" s="206"/>
      <c r="H211" s="206"/>
      <c r="I211" s="206"/>
      <c r="J211" s="206"/>
      <c r="K211" s="206"/>
      <c r="L211" s="206"/>
      <c r="M211" s="206"/>
      <c r="N211" s="206"/>
      <c r="O211" s="206"/>
      <c r="P211" s="206"/>
      <c r="Q211" s="206"/>
      <c r="R211" s="206"/>
      <c r="S211" s="206"/>
      <c r="T211" s="206"/>
      <c r="U211" s="206"/>
      <c r="V211" s="206"/>
      <c r="W211" s="206"/>
      <c r="X211" s="206"/>
      <c r="Y211" s="206"/>
      <c r="Z211" s="194"/>
      <c r="AA211" s="194"/>
    </row>
    <row r="212" spans="1:67" ht="27" hidden="1" customHeight="1" x14ac:dyDescent="0.25">
      <c r="A212" s="54" t="s">
        <v>262</v>
      </c>
      <c r="B212" s="54" t="s">
        <v>263</v>
      </c>
      <c r="C212" s="31">
        <v>4301070996</v>
      </c>
      <c r="D212" s="213">
        <v>4607111038654</v>
      </c>
      <c r="E212" s="204"/>
      <c r="F212" s="197">
        <v>0.4</v>
      </c>
      <c r="G212" s="32">
        <v>16</v>
      </c>
      <c r="H212" s="197">
        <v>6.4</v>
      </c>
      <c r="I212" s="197">
        <v>6.63</v>
      </c>
      <c r="J212" s="32">
        <v>84</v>
      </c>
      <c r="K212" s="32" t="s">
        <v>63</v>
      </c>
      <c r="L212" s="33" t="s">
        <v>64</v>
      </c>
      <c r="M212" s="33"/>
      <c r="N212" s="32">
        <v>180</v>
      </c>
      <c r="O212" s="343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212" s="203"/>
      <c r="Q212" s="203"/>
      <c r="R212" s="203"/>
      <c r="S212" s="204"/>
      <c r="T212" s="34"/>
      <c r="U212" s="34"/>
      <c r="V212" s="35" t="s">
        <v>65</v>
      </c>
      <c r="W212" s="198">
        <v>0</v>
      </c>
      <c r="X212" s="199">
        <f t="shared" ref="X212:X217" si="18">IFERROR(IF(W212="","",W212),"")</f>
        <v>0</v>
      </c>
      <c r="Y212" s="36">
        <f t="shared" ref="Y212:Y217" si="19">IFERROR(IF(W212="","",W212*0.0155),"")</f>
        <v>0</v>
      </c>
      <c r="Z212" s="56"/>
      <c r="AA212" s="57"/>
      <c r="AE212" s="67"/>
      <c r="BB212" s="141" t="s">
        <v>1</v>
      </c>
      <c r="BL212" s="67">
        <f t="shared" ref="BL212:BL217" si="20">IFERROR(W212*I212,"0")</f>
        <v>0</v>
      </c>
      <c r="BM212" s="67">
        <f t="shared" ref="BM212:BM217" si="21">IFERROR(X212*I212,"0")</f>
        <v>0</v>
      </c>
      <c r="BN212" s="67">
        <f t="shared" ref="BN212:BN217" si="22">IFERROR(W212/J212,"0")</f>
        <v>0</v>
      </c>
      <c r="BO212" s="67">
        <f t="shared" ref="BO212:BO217" si="23">IFERROR(X212/J212,"0")</f>
        <v>0</v>
      </c>
    </row>
    <row r="213" spans="1:67" ht="27" customHeight="1" x14ac:dyDescent="0.25">
      <c r="A213" s="54" t="s">
        <v>264</v>
      </c>
      <c r="B213" s="54" t="s">
        <v>265</v>
      </c>
      <c r="C213" s="31">
        <v>4301070997</v>
      </c>
      <c r="D213" s="213">
        <v>4607111038586</v>
      </c>
      <c r="E213" s="204"/>
      <c r="F213" s="197">
        <v>0.7</v>
      </c>
      <c r="G213" s="32">
        <v>8</v>
      </c>
      <c r="H213" s="197">
        <v>5.6</v>
      </c>
      <c r="I213" s="197">
        <v>5.83</v>
      </c>
      <c r="J213" s="32">
        <v>84</v>
      </c>
      <c r="K213" s="32" t="s">
        <v>63</v>
      </c>
      <c r="L213" s="33" t="s">
        <v>64</v>
      </c>
      <c r="M213" s="33"/>
      <c r="N213" s="32">
        <v>180</v>
      </c>
      <c r="O213" s="324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13" s="203"/>
      <c r="Q213" s="203"/>
      <c r="R213" s="203"/>
      <c r="S213" s="204"/>
      <c r="T213" s="34"/>
      <c r="U213" s="34"/>
      <c r="V213" s="35" t="s">
        <v>65</v>
      </c>
      <c r="W213" s="198">
        <v>10</v>
      </c>
      <c r="X213" s="199">
        <f t="shared" si="18"/>
        <v>10</v>
      </c>
      <c r="Y213" s="36">
        <f t="shared" si="19"/>
        <v>0.155</v>
      </c>
      <c r="Z213" s="56"/>
      <c r="AA213" s="57"/>
      <c r="AE213" s="67"/>
      <c r="BB213" s="142" t="s">
        <v>1</v>
      </c>
      <c r="BL213" s="67">
        <f t="shared" si="20"/>
        <v>58.3</v>
      </c>
      <c r="BM213" s="67">
        <f t="shared" si="21"/>
        <v>58.3</v>
      </c>
      <c r="BN213" s="67">
        <f t="shared" si="22"/>
        <v>0.11904761904761904</v>
      </c>
      <c r="BO213" s="67">
        <f t="shared" si="23"/>
        <v>0.11904761904761904</v>
      </c>
    </row>
    <row r="214" spans="1:67" ht="27" hidden="1" customHeight="1" x14ac:dyDescent="0.25">
      <c r="A214" s="54" t="s">
        <v>266</v>
      </c>
      <c r="B214" s="54" t="s">
        <v>267</v>
      </c>
      <c r="C214" s="31">
        <v>4301070962</v>
      </c>
      <c r="D214" s="213">
        <v>4607111038609</v>
      </c>
      <c r="E214" s="204"/>
      <c r="F214" s="197">
        <v>0.4</v>
      </c>
      <c r="G214" s="32">
        <v>16</v>
      </c>
      <c r="H214" s="197">
        <v>6.4</v>
      </c>
      <c r="I214" s="197">
        <v>6.71</v>
      </c>
      <c r="J214" s="32">
        <v>84</v>
      </c>
      <c r="K214" s="32" t="s">
        <v>63</v>
      </c>
      <c r="L214" s="33" t="s">
        <v>64</v>
      </c>
      <c r="M214" s="33"/>
      <c r="N214" s="32">
        <v>180</v>
      </c>
      <c r="O214" s="363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14" s="203"/>
      <c r="Q214" s="203"/>
      <c r="R214" s="203"/>
      <c r="S214" s="204"/>
      <c r="T214" s="34"/>
      <c r="U214" s="34"/>
      <c r="V214" s="35" t="s">
        <v>65</v>
      </c>
      <c r="W214" s="198">
        <v>0</v>
      </c>
      <c r="X214" s="199">
        <f t="shared" si="18"/>
        <v>0</v>
      </c>
      <c r="Y214" s="36">
        <f t="shared" si="19"/>
        <v>0</v>
      </c>
      <c r="Z214" s="56"/>
      <c r="AA214" s="57"/>
      <c r="AE214" s="67"/>
      <c r="BB214" s="143" t="s">
        <v>1</v>
      </c>
      <c r="BL214" s="67">
        <f t="shared" si="20"/>
        <v>0</v>
      </c>
      <c r="BM214" s="67">
        <f t="shared" si="21"/>
        <v>0</v>
      </c>
      <c r="BN214" s="67">
        <f t="shared" si="22"/>
        <v>0</v>
      </c>
      <c r="BO214" s="67">
        <f t="shared" si="23"/>
        <v>0</v>
      </c>
    </row>
    <row r="215" spans="1:67" ht="27" customHeight="1" x14ac:dyDescent="0.25">
      <c r="A215" s="54" t="s">
        <v>268</v>
      </c>
      <c r="B215" s="54" t="s">
        <v>269</v>
      </c>
      <c r="C215" s="31">
        <v>4301070963</v>
      </c>
      <c r="D215" s="213">
        <v>4607111038630</v>
      </c>
      <c r="E215" s="204"/>
      <c r="F215" s="197">
        <v>0.7</v>
      </c>
      <c r="G215" s="32">
        <v>8</v>
      </c>
      <c r="H215" s="197">
        <v>5.6</v>
      </c>
      <c r="I215" s="197">
        <v>5.87</v>
      </c>
      <c r="J215" s="32">
        <v>84</v>
      </c>
      <c r="K215" s="32" t="s">
        <v>63</v>
      </c>
      <c r="L215" s="33" t="s">
        <v>64</v>
      </c>
      <c r="M215" s="33"/>
      <c r="N215" s="32">
        <v>180</v>
      </c>
      <c r="O215" s="249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15" s="203"/>
      <c r="Q215" s="203"/>
      <c r="R215" s="203"/>
      <c r="S215" s="204"/>
      <c r="T215" s="34"/>
      <c r="U215" s="34"/>
      <c r="V215" s="35" t="s">
        <v>65</v>
      </c>
      <c r="W215" s="198">
        <v>1</v>
      </c>
      <c r="X215" s="199">
        <f t="shared" si="18"/>
        <v>1</v>
      </c>
      <c r="Y215" s="36">
        <f t="shared" si="19"/>
        <v>1.55E-2</v>
      </c>
      <c r="Z215" s="56"/>
      <c r="AA215" s="57"/>
      <c r="AE215" s="67"/>
      <c r="BB215" s="144" t="s">
        <v>1</v>
      </c>
      <c r="BL215" s="67">
        <f t="shared" si="20"/>
        <v>5.87</v>
      </c>
      <c r="BM215" s="67">
        <f t="shared" si="21"/>
        <v>5.87</v>
      </c>
      <c r="BN215" s="67">
        <f t="shared" si="22"/>
        <v>1.1904761904761904E-2</v>
      </c>
      <c r="BO215" s="67">
        <f t="shared" si="23"/>
        <v>1.1904761904761904E-2</v>
      </c>
    </row>
    <row r="216" spans="1:67" ht="27" hidden="1" customHeight="1" x14ac:dyDescent="0.25">
      <c r="A216" s="54" t="s">
        <v>270</v>
      </c>
      <c r="B216" s="54" t="s">
        <v>271</v>
      </c>
      <c r="C216" s="31">
        <v>4301070959</v>
      </c>
      <c r="D216" s="213">
        <v>4607111038616</v>
      </c>
      <c r="E216" s="204"/>
      <c r="F216" s="197">
        <v>0.4</v>
      </c>
      <c r="G216" s="32">
        <v>16</v>
      </c>
      <c r="H216" s="197">
        <v>6.4</v>
      </c>
      <c r="I216" s="197">
        <v>6.71</v>
      </c>
      <c r="J216" s="32">
        <v>84</v>
      </c>
      <c r="K216" s="32" t="s">
        <v>63</v>
      </c>
      <c r="L216" s="33" t="s">
        <v>64</v>
      </c>
      <c r="M216" s="33"/>
      <c r="N216" s="32">
        <v>180</v>
      </c>
      <c r="O216" s="332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16" s="203"/>
      <c r="Q216" s="203"/>
      <c r="R216" s="203"/>
      <c r="S216" s="204"/>
      <c r="T216" s="34"/>
      <c r="U216" s="34"/>
      <c r="V216" s="35" t="s">
        <v>65</v>
      </c>
      <c r="W216" s="198">
        <v>0</v>
      </c>
      <c r="X216" s="199">
        <f t="shared" si="18"/>
        <v>0</v>
      </c>
      <c r="Y216" s="36">
        <f t="shared" si="19"/>
        <v>0</v>
      </c>
      <c r="Z216" s="56"/>
      <c r="AA216" s="57"/>
      <c r="AE216" s="67"/>
      <c r="BB216" s="145" t="s">
        <v>1</v>
      </c>
      <c r="BL216" s="67">
        <f t="shared" si="20"/>
        <v>0</v>
      </c>
      <c r="BM216" s="67">
        <f t="shared" si="21"/>
        <v>0</v>
      </c>
      <c r="BN216" s="67">
        <f t="shared" si="22"/>
        <v>0</v>
      </c>
      <c r="BO216" s="67">
        <f t="shared" si="23"/>
        <v>0</v>
      </c>
    </row>
    <row r="217" spans="1:67" ht="27" customHeight="1" x14ac:dyDescent="0.25">
      <c r="A217" s="54" t="s">
        <v>272</v>
      </c>
      <c r="B217" s="54" t="s">
        <v>273</v>
      </c>
      <c r="C217" s="31">
        <v>4301070960</v>
      </c>
      <c r="D217" s="213">
        <v>4607111038623</v>
      </c>
      <c r="E217" s="204"/>
      <c r="F217" s="197">
        <v>0.7</v>
      </c>
      <c r="G217" s="32">
        <v>8</v>
      </c>
      <c r="H217" s="197">
        <v>5.6</v>
      </c>
      <c r="I217" s="197">
        <v>5.87</v>
      </c>
      <c r="J217" s="32">
        <v>84</v>
      </c>
      <c r="K217" s="32" t="s">
        <v>63</v>
      </c>
      <c r="L217" s="33" t="s">
        <v>64</v>
      </c>
      <c r="M217" s="33"/>
      <c r="N217" s="32">
        <v>180</v>
      </c>
      <c r="O217" s="228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17" s="203"/>
      <c r="Q217" s="203"/>
      <c r="R217" s="203"/>
      <c r="S217" s="204"/>
      <c r="T217" s="34"/>
      <c r="U217" s="34"/>
      <c r="V217" s="35" t="s">
        <v>65</v>
      </c>
      <c r="W217" s="198">
        <v>16</v>
      </c>
      <c r="X217" s="199">
        <f t="shared" si="18"/>
        <v>16</v>
      </c>
      <c r="Y217" s="36">
        <f t="shared" si="19"/>
        <v>0.248</v>
      </c>
      <c r="Z217" s="56"/>
      <c r="AA217" s="57"/>
      <c r="AE217" s="67"/>
      <c r="BB217" s="146" t="s">
        <v>1</v>
      </c>
      <c r="BL217" s="67">
        <f t="shared" si="20"/>
        <v>93.92</v>
      </c>
      <c r="BM217" s="67">
        <f t="shared" si="21"/>
        <v>93.92</v>
      </c>
      <c r="BN217" s="67">
        <f t="shared" si="22"/>
        <v>0.19047619047619047</v>
      </c>
      <c r="BO217" s="67">
        <f t="shared" si="23"/>
        <v>0.19047619047619047</v>
      </c>
    </row>
    <row r="218" spans="1:67" x14ac:dyDescent="0.2">
      <c r="A218" s="210"/>
      <c r="B218" s="206"/>
      <c r="C218" s="206"/>
      <c r="D218" s="206"/>
      <c r="E218" s="206"/>
      <c r="F218" s="206"/>
      <c r="G218" s="206"/>
      <c r="H218" s="206"/>
      <c r="I218" s="206"/>
      <c r="J218" s="206"/>
      <c r="K218" s="206"/>
      <c r="L218" s="206"/>
      <c r="M218" s="206"/>
      <c r="N218" s="211"/>
      <c r="O218" s="214" t="s">
        <v>66</v>
      </c>
      <c r="P218" s="215"/>
      <c r="Q218" s="215"/>
      <c r="R218" s="215"/>
      <c r="S218" s="215"/>
      <c r="T218" s="215"/>
      <c r="U218" s="216"/>
      <c r="V218" s="37" t="s">
        <v>65</v>
      </c>
      <c r="W218" s="200">
        <f>IFERROR(SUM(W212:W217),"0")</f>
        <v>27</v>
      </c>
      <c r="X218" s="200">
        <f>IFERROR(SUM(X212:X217),"0")</f>
        <v>27</v>
      </c>
      <c r="Y218" s="200">
        <f>IFERROR(IF(Y212="",0,Y212),"0")+IFERROR(IF(Y213="",0,Y213),"0")+IFERROR(IF(Y214="",0,Y214),"0")+IFERROR(IF(Y215="",0,Y215),"0")+IFERROR(IF(Y216="",0,Y216),"0")+IFERROR(IF(Y217="",0,Y217),"0")</f>
        <v>0.41849999999999998</v>
      </c>
      <c r="Z218" s="201"/>
      <c r="AA218" s="201"/>
    </row>
    <row r="219" spans="1:67" x14ac:dyDescent="0.2">
      <c r="A219" s="206"/>
      <c r="B219" s="206"/>
      <c r="C219" s="206"/>
      <c r="D219" s="206"/>
      <c r="E219" s="206"/>
      <c r="F219" s="206"/>
      <c r="G219" s="206"/>
      <c r="H219" s="206"/>
      <c r="I219" s="206"/>
      <c r="J219" s="206"/>
      <c r="K219" s="206"/>
      <c r="L219" s="206"/>
      <c r="M219" s="206"/>
      <c r="N219" s="211"/>
      <c r="O219" s="214" t="s">
        <v>66</v>
      </c>
      <c r="P219" s="215"/>
      <c r="Q219" s="215"/>
      <c r="R219" s="215"/>
      <c r="S219" s="215"/>
      <c r="T219" s="215"/>
      <c r="U219" s="216"/>
      <c r="V219" s="37" t="s">
        <v>67</v>
      </c>
      <c r="W219" s="200">
        <f>IFERROR(SUMPRODUCT(W212:W217*H212:H217),"0")</f>
        <v>151.19999999999999</v>
      </c>
      <c r="X219" s="200">
        <f>IFERROR(SUMPRODUCT(X212:X217*H212:H217),"0")</f>
        <v>151.19999999999999</v>
      </c>
      <c r="Y219" s="37"/>
      <c r="Z219" s="201"/>
      <c r="AA219" s="201"/>
    </row>
    <row r="220" spans="1:67" ht="16.5" hidden="1" customHeight="1" x14ac:dyDescent="0.25">
      <c r="A220" s="209" t="s">
        <v>274</v>
      </c>
      <c r="B220" s="206"/>
      <c r="C220" s="206"/>
      <c r="D220" s="206"/>
      <c r="E220" s="206"/>
      <c r="F220" s="206"/>
      <c r="G220" s="206"/>
      <c r="H220" s="206"/>
      <c r="I220" s="206"/>
      <c r="J220" s="206"/>
      <c r="K220" s="206"/>
      <c r="L220" s="206"/>
      <c r="M220" s="206"/>
      <c r="N220" s="206"/>
      <c r="O220" s="206"/>
      <c r="P220" s="206"/>
      <c r="Q220" s="206"/>
      <c r="R220" s="206"/>
      <c r="S220" s="206"/>
      <c r="T220" s="206"/>
      <c r="U220" s="206"/>
      <c r="V220" s="206"/>
      <c r="W220" s="206"/>
      <c r="X220" s="206"/>
      <c r="Y220" s="206"/>
      <c r="Z220" s="193"/>
      <c r="AA220" s="193"/>
    </row>
    <row r="221" spans="1:67" ht="14.25" hidden="1" customHeight="1" x14ac:dyDescent="0.25">
      <c r="A221" s="205" t="s">
        <v>60</v>
      </c>
      <c r="B221" s="206"/>
      <c r="C221" s="206"/>
      <c r="D221" s="206"/>
      <c r="E221" s="206"/>
      <c r="F221" s="206"/>
      <c r="G221" s="206"/>
      <c r="H221" s="206"/>
      <c r="I221" s="206"/>
      <c r="J221" s="206"/>
      <c r="K221" s="206"/>
      <c r="L221" s="206"/>
      <c r="M221" s="206"/>
      <c r="N221" s="206"/>
      <c r="O221" s="206"/>
      <c r="P221" s="206"/>
      <c r="Q221" s="206"/>
      <c r="R221" s="206"/>
      <c r="S221" s="206"/>
      <c r="T221" s="206"/>
      <c r="U221" s="206"/>
      <c r="V221" s="206"/>
      <c r="W221" s="206"/>
      <c r="X221" s="206"/>
      <c r="Y221" s="206"/>
      <c r="Z221" s="194"/>
      <c r="AA221" s="194"/>
    </row>
    <row r="222" spans="1:67" ht="27" hidden="1" customHeight="1" x14ac:dyDescent="0.25">
      <c r="A222" s="54" t="s">
        <v>275</v>
      </c>
      <c r="B222" s="54" t="s">
        <v>276</v>
      </c>
      <c r="C222" s="31">
        <v>4301070915</v>
      </c>
      <c r="D222" s="213">
        <v>4607111035882</v>
      </c>
      <c r="E222" s="204"/>
      <c r="F222" s="197">
        <v>0.43</v>
      </c>
      <c r="G222" s="32">
        <v>16</v>
      </c>
      <c r="H222" s="197">
        <v>6.88</v>
      </c>
      <c r="I222" s="197">
        <v>7.19</v>
      </c>
      <c r="J222" s="32">
        <v>84</v>
      </c>
      <c r="K222" s="32" t="s">
        <v>63</v>
      </c>
      <c r="L222" s="33" t="s">
        <v>64</v>
      </c>
      <c r="M222" s="33"/>
      <c r="N222" s="32">
        <v>180</v>
      </c>
      <c r="O222" s="264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22" s="203"/>
      <c r="Q222" s="203"/>
      <c r="R222" s="203"/>
      <c r="S222" s="204"/>
      <c r="T222" s="34"/>
      <c r="U222" s="34"/>
      <c r="V222" s="35" t="s">
        <v>65</v>
      </c>
      <c r="W222" s="198">
        <v>0</v>
      </c>
      <c r="X222" s="199">
        <f>IFERROR(IF(W222="","",W222),"")</f>
        <v>0</v>
      </c>
      <c r="Y222" s="36">
        <f>IFERROR(IF(W222="","",W222*0.0155),"")</f>
        <v>0</v>
      </c>
      <c r="Z222" s="56"/>
      <c r="AA222" s="57"/>
      <c r="AE222" s="67"/>
      <c r="BB222" s="147" t="s">
        <v>1</v>
      </c>
      <c r="BL222" s="67">
        <f>IFERROR(W222*I222,"0")</f>
        <v>0</v>
      </c>
      <c r="BM222" s="67">
        <f>IFERROR(X222*I222,"0")</f>
        <v>0</v>
      </c>
      <c r="BN222" s="67">
        <f>IFERROR(W222/J222,"0")</f>
        <v>0</v>
      </c>
      <c r="BO222" s="67">
        <f>IFERROR(X222/J222,"0")</f>
        <v>0</v>
      </c>
    </row>
    <row r="223" spans="1:67" ht="27" customHeight="1" x14ac:dyDescent="0.25">
      <c r="A223" s="54" t="s">
        <v>277</v>
      </c>
      <c r="B223" s="54" t="s">
        <v>278</v>
      </c>
      <c r="C223" s="31">
        <v>4301070921</v>
      </c>
      <c r="D223" s="213">
        <v>4607111035905</v>
      </c>
      <c r="E223" s="204"/>
      <c r="F223" s="197">
        <v>0.9</v>
      </c>
      <c r="G223" s="32">
        <v>8</v>
      </c>
      <c r="H223" s="197">
        <v>7.2</v>
      </c>
      <c r="I223" s="197">
        <v>7.47</v>
      </c>
      <c r="J223" s="32">
        <v>84</v>
      </c>
      <c r="K223" s="32" t="s">
        <v>63</v>
      </c>
      <c r="L223" s="33" t="s">
        <v>64</v>
      </c>
      <c r="M223" s="33"/>
      <c r="N223" s="32">
        <v>180</v>
      </c>
      <c r="O223" s="306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23" s="203"/>
      <c r="Q223" s="203"/>
      <c r="R223" s="203"/>
      <c r="S223" s="204"/>
      <c r="T223" s="34"/>
      <c r="U223" s="34"/>
      <c r="V223" s="35" t="s">
        <v>65</v>
      </c>
      <c r="W223" s="198">
        <v>17</v>
      </c>
      <c r="X223" s="199">
        <f>IFERROR(IF(W223="","",W223),"")</f>
        <v>17</v>
      </c>
      <c r="Y223" s="36">
        <f>IFERROR(IF(W223="","",W223*0.0155),"")</f>
        <v>0.26350000000000001</v>
      </c>
      <c r="Z223" s="56"/>
      <c r="AA223" s="57"/>
      <c r="AE223" s="67"/>
      <c r="BB223" s="148" t="s">
        <v>1</v>
      </c>
      <c r="BL223" s="67">
        <f>IFERROR(W223*I223,"0")</f>
        <v>126.99</v>
      </c>
      <c r="BM223" s="67">
        <f>IFERROR(X223*I223,"0")</f>
        <v>126.99</v>
      </c>
      <c r="BN223" s="67">
        <f>IFERROR(W223/J223,"0")</f>
        <v>0.20238095238095238</v>
      </c>
      <c r="BO223" s="67">
        <f>IFERROR(X223/J223,"0")</f>
        <v>0.20238095238095238</v>
      </c>
    </row>
    <row r="224" spans="1:67" ht="27" hidden="1" customHeight="1" x14ac:dyDescent="0.25">
      <c r="A224" s="54" t="s">
        <v>279</v>
      </c>
      <c r="B224" s="54" t="s">
        <v>280</v>
      </c>
      <c r="C224" s="31">
        <v>4301070917</v>
      </c>
      <c r="D224" s="213">
        <v>4607111035912</v>
      </c>
      <c r="E224" s="204"/>
      <c r="F224" s="197">
        <v>0.43</v>
      </c>
      <c r="G224" s="32">
        <v>16</v>
      </c>
      <c r="H224" s="197">
        <v>6.88</v>
      </c>
      <c r="I224" s="197">
        <v>7.19</v>
      </c>
      <c r="J224" s="32">
        <v>84</v>
      </c>
      <c r="K224" s="32" t="s">
        <v>63</v>
      </c>
      <c r="L224" s="33" t="s">
        <v>64</v>
      </c>
      <c r="M224" s="33"/>
      <c r="N224" s="32">
        <v>180</v>
      </c>
      <c r="O224" s="202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24" s="203"/>
      <c r="Q224" s="203"/>
      <c r="R224" s="203"/>
      <c r="S224" s="204"/>
      <c r="T224" s="34"/>
      <c r="U224" s="34"/>
      <c r="V224" s="35" t="s">
        <v>65</v>
      </c>
      <c r="W224" s="198">
        <v>0</v>
      </c>
      <c r="X224" s="199">
        <f>IFERROR(IF(W224="","",W224),"")</f>
        <v>0</v>
      </c>
      <c r="Y224" s="36">
        <f>IFERROR(IF(W224="","",W224*0.0155),"")</f>
        <v>0</v>
      </c>
      <c r="Z224" s="56"/>
      <c r="AA224" s="57"/>
      <c r="AE224" s="67"/>
      <c r="BB224" s="149" t="s">
        <v>1</v>
      </c>
      <c r="BL224" s="67">
        <f>IFERROR(W224*I224,"0")</f>
        <v>0</v>
      </c>
      <c r="BM224" s="67">
        <f>IFERROR(X224*I224,"0")</f>
        <v>0</v>
      </c>
      <c r="BN224" s="67">
        <f>IFERROR(W224/J224,"0")</f>
        <v>0</v>
      </c>
      <c r="BO224" s="67">
        <f>IFERROR(X224/J224,"0")</f>
        <v>0</v>
      </c>
    </row>
    <row r="225" spans="1:67" ht="27" hidden="1" customHeight="1" x14ac:dyDescent="0.25">
      <c r="A225" s="54" t="s">
        <v>281</v>
      </c>
      <c r="B225" s="54" t="s">
        <v>282</v>
      </c>
      <c r="C225" s="31">
        <v>4301070920</v>
      </c>
      <c r="D225" s="213">
        <v>4607111035929</v>
      </c>
      <c r="E225" s="204"/>
      <c r="F225" s="197">
        <v>0.9</v>
      </c>
      <c r="G225" s="32">
        <v>8</v>
      </c>
      <c r="H225" s="197">
        <v>7.2</v>
      </c>
      <c r="I225" s="197">
        <v>7.47</v>
      </c>
      <c r="J225" s="32">
        <v>84</v>
      </c>
      <c r="K225" s="32" t="s">
        <v>63</v>
      </c>
      <c r="L225" s="33" t="s">
        <v>64</v>
      </c>
      <c r="M225" s="33"/>
      <c r="N225" s="32">
        <v>180</v>
      </c>
      <c r="O225" s="321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25" s="203"/>
      <c r="Q225" s="203"/>
      <c r="R225" s="203"/>
      <c r="S225" s="204"/>
      <c r="T225" s="34"/>
      <c r="U225" s="34"/>
      <c r="V225" s="35" t="s">
        <v>65</v>
      </c>
      <c r="W225" s="198">
        <v>0</v>
      </c>
      <c r="X225" s="199">
        <f>IFERROR(IF(W225="","",W225),"")</f>
        <v>0</v>
      </c>
      <c r="Y225" s="36">
        <f>IFERROR(IF(W225="","",W225*0.0155),"")</f>
        <v>0</v>
      </c>
      <c r="Z225" s="56"/>
      <c r="AA225" s="57"/>
      <c r="AE225" s="67"/>
      <c r="BB225" s="150" t="s">
        <v>1</v>
      </c>
      <c r="BL225" s="67">
        <f>IFERROR(W225*I225,"0")</f>
        <v>0</v>
      </c>
      <c r="BM225" s="67">
        <f>IFERROR(X225*I225,"0")</f>
        <v>0</v>
      </c>
      <c r="BN225" s="67">
        <f>IFERROR(W225/J225,"0")</f>
        <v>0</v>
      </c>
      <c r="BO225" s="67">
        <f>IFERROR(X225/J225,"0")</f>
        <v>0</v>
      </c>
    </row>
    <row r="226" spans="1:67" x14ac:dyDescent="0.2">
      <c r="A226" s="210"/>
      <c r="B226" s="206"/>
      <c r="C226" s="206"/>
      <c r="D226" s="206"/>
      <c r="E226" s="206"/>
      <c r="F226" s="206"/>
      <c r="G226" s="206"/>
      <c r="H226" s="206"/>
      <c r="I226" s="206"/>
      <c r="J226" s="206"/>
      <c r="K226" s="206"/>
      <c r="L226" s="206"/>
      <c r="M226" s="206"/>
      <c r="N226" s="211"/>
      <c r="O226" s="214" t="s">
        <v>66</v>
      </c>
      <c r="P226" s="215"/>
      <c r="Q226" s="215"/>
      <c r="R226" s="215"/>
      <c r="S226" s="215"/>
      <c r="T226" s="215"/>
      <c r="U226" s="216"/>
      <c r="V226" s="37" t="s">
        <v>65</v>
      </c>
      <c r="W226" s="200">
        <f>IFERROR(SUM(W222:W225),"0")</f>
        <v>17</v>
      </c>
      <c r="X226" s="200">
        <f>IFERROR(SUM(X222:X225),"0")</f>
        <v>17</v>
      </c>
      <c r="Y226" s="200">
        <f>IFERROR(IF(Y222="",0,Y222),"0")+IFERROR(IF(Y223="",0,Y223),"0")+IFERROR(IF(Y224="",0,Y224),"0")+IFERROR(IF(Y225="",0,Y225),"0")</f>
        <v>0.26350000000000001</v>
      </c>
      <c r="Z226" s="201"/>
      <c r="AA226" s="201"/>
    </row>
    <row r="227" spans="1:67" x14ac:dyDescent="0.2">
      <c r="A227" s="206"/>
      <c r="B227" s="206"/>
      <c r="C227" s="206"/>
      <c r="D227" s="206"/>
      <c r="E227" s="206"/>
      <c r="F227" s="206"/>
      <c r="G227" s="206"/>
      <c r="H227" s="206"/>
      <c r="I227" s="206"/>
      <c r="J227" s="206"/>
      <c r="K227" s="206"/>
      <c r="L227" s="206"/>
      <c r="M227" s="206"/>
      <c r="N227" s="211"/>
      <c r="O227" s="214" t="s">
        <v>66</v>
      </c>
      <c r="P227" s="215"/>
      <c r="Q227" s="215"/>
      <c r="R227" s="215"/>
      <c r="S227" s="215"/>
      <c r="T227" s="215"/>
      <c r="U227" s="216"/>
      <c r="V227" s="37" t="s">
        <v>67</v>
      </c>
      <c r="W227" s="200">
        <f>IFERROR(SUMPRODUCT(W222:W225*H222:H225),"0")</f>
        <v>122.4</v>
      </c>
      <c r="X227" s="200">
        <f>IFERROR(SUMPRODUCT(X222:X225*H222:H225),"0")</f>
        <v>122.4</v>
      </c>
      <c r="Y227" s="37"/>
      <c r="Z227" s="201"/>
      <c r="AA227" s="201"/>
    </row>
    <row r="228" spans="1:67" ht="16.5" hidden="1" customHeight="1" x14ac:dyDescent="0.25">
      <c r="A228" s="209" t="s">
        <v>283</v>
      </c>
      <c r="B228" s="206"/>
      <c r="C228" s="206"/>
      <c r="D228" s="206"/>
      <c r="E228" s="206"/>
      <c r="F228" s="206"/>
      <c r="G228" s="206"/>
      <c r="H228" s="206"/>
      <c r="I228" s="206"/>
      <c r="J228" s="206"/>
      <c r="K228" s="206"/>
      <c r="L228" s="206"/>
      <c r="M228" s="206"/>
      <c r="N228" s="206"/>
      <c r="O228" s="206"/>
      <c r="P228" s="206"/>
      <c r="Q228" s="206"/>
      <c r="R228" s="206"/>
      <c r="S228" s="206"/>
      <c r="T228" s="206"/>
      <c r="U228" s="206"/>
      <c r="V228" s="206"/>
      <c r="W228" s="206"/>
      <c r="X228" s="206"/>
      <c r="Y228" s="206"/>
      <c r="Z228" s="193"/>
      <c r="AA228" s="193"/>
    </row>
    <row r="229" spans="1:67" ht="14.25" hidden="1" customHeight="1" x14ac:dyDescent="0.25">
      <c r="A229" s="205" t="s">
        <v>240</v>
      </c>
      <c r="B229" s="206"/>
      <c r="C229" s="206"/>
      <c r="D229" s="206"/>
      <c r="E229" s="206"/>
      <c r="F229" s="206"/>
      <c r="G229" s="206"/>
      <c r="H229" s="206"/>
      <c r="I229" s="206"/>
      <c r="J229" s="206"/>
      <c r="K229" s="206"/>
      <c r="L229" s="206"/>
      <c r="M229" s="206"/>
      <c r="N229" s="206"/>
      <c r="O229" s="206"/>
      <c r="P229" s="206"/>
      <c r="Q229" s="206"/>
      <c r="R229" s="206"/>
      <c r="S229" s="206"/>
      <c r="T229" s="206"/>
      <c r="U229" s="206"/>
      <c r="V229" s="206"/>
      <c r="W229" s="206"/>
      <c r="X229" s="206"/>
      <c r="Y229" s="206"/>
      <c r="Z229" s="194"/>
      <c r="AA229" s="194"/>
    </row>
    <row r="230" spans="1:67" ht="27" hidden="1" customHeight="1" x14ac:dyDescent="0.25">
      <c r="A230" s="54" t="s">
        <v>284</v>
      </c>
      <c r="B230" s="54" t="s">
        <v>285</v>
      </c>
      <c r="C230" s="31">
        <v>4301051320</v>
      </c>
      <c r="D230" s="213">
        <v>4680115881334</v>
      </c>
      <c r="E230" s="204"/>
      <c r="F230" s="197">
        <v>0.33</v>
      </c>
      <c r="G230" s="32">
        <v>6</v>
      </c>
      <c r="H230" s="197">
        <v>1.98</v>
      </c>
      <c r="I230" s="197">
        <v>2.27</v>
      </c>
      <c r="J230" s="32">
        <v>156</v>
      </c>
      <c r="K230" s="32" t="s">
        <v>63</v>
      </c>
      <c r="L230" s="33" t="s">
        <v>243</v>
      </c>
      <c r="M230" s="33"/>
      <c r="N230" s="32">
        <v>365</v>
      </c>
      <c r="O230" s="296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30" s="203"/>
      <c r="Q230" s="203"/>
      <c r="R230" s="203"/>
      <c r="S230" s="204"/>
      <c r="T230" s="34"/>
      <c r="U230" s="34"/>
      <c r="V230" s="35" t="s">
        <v>65</v>
      </c>
      <c r="W230" s="198">
        <v>0</v>
      </c>
      <c r="X230" s="199">
        <f>IFERROR(IF(W230="","",W230),"")</f>
        <v>0</v>
      </c>
      <c r="Y230" s="36">
        <f>IFERROR(IF(W230="","",W230*0.00753),"")</f>
        <v>0</v>
      </c>
      <c r="Z230" s="56"/>
      <c r="AA230" s="57"/>
      <c r="AE230" s="67"/>
      <c r="BB230" s="151" t="s">
        <v>244</v>
      </c>
      <c r="BL230" s="67">
        <f>IFERROR(W230*I230,"0")</f>
        <v>0</v>
      </c>
      <c r="BM230" s="67">
        <f>IFERROR(X230*I230,"0")</f>
        <v>0</v>
      </c>
      <c r="BN230" s="67">
        <f>IFERROR(W230/J230,"0")</f>
        <v>0</v>
      </c>
      <c r="BO230" s="67">
        <f>IFERROR(X230/J230,"0")</f>
        <v>0</v>
      </c>
    </row>
    <row r="231" spans="1:67" hidden="1" x14ac:dyDescent="0.2">
      <c r="A231" s="210"/>
      <c r="B231" s="206"/>
      <c r="C231" s="206"/>
      <c r="D231" s="206"/>
      <c r="E231" s="206"/>
      <c r="F231" s="206"/>
      <c r="G231" s="206"/>
      <c r="H231" s="206"/>
      <c r="I231" s="206"/>
      <c r="J231" s="206"/>
      <c r="K231" s="206"/>
      <c r="L231" s="206"/>
      <c r="M231" s="206"/>
      <c r="N231" s="211"/>
      <c r="O231" s="214" t="s">
        <v>66</v>
      </c>
      <c r="P231" s="215"/>
      <c r="Q231" s="215"/>
      <c r="R231" s="215"/>
      <c r="S231" s="215"/>
      <c r="T231" s="215"/>
      <c r="U231" s="216"/>
      <c r="V231" s="37" t="s">
        <v>65</v>
      </c>
      <c r="W231" s="200">
        <f>IFERROR(SUM(W230:W230),"0")</f>
        <v>0</v>
      </c>
      <c r="X231" s="200">
        <f>IFERROR(SUM(X230:X230),"0")</f>
        <v>0</v>
      </c>
      <c r="Y231" s="200">
        <f>IFERROR(IF(Y230="",0,Y230),"0")</f>
        <v>0</v>
      </c>
      <c r="Z231" s="201"/>
      <c r="AA231" s="201"/>
    </row>
    <row r="232" spans="1:67" hidden="1" x14ac:dyDescent="0.2">
      <c r="A232" s="206"/>
      <c r="B232" s="206"/>
      <c r="C232" s="206"/>
      <c r="D232" s="206"/>
      <c r="E232" s="206"/>
      <c r="F232" s="206"/>
      <c r="G232" s="206"/>
      <c r="H232" s="206"/>
      <c r="I232" s="206"/>
      <c r="J232" s="206"/>
      <c r="K232" s="206"/>
      <c r="L232" s="206"/>
      <c r="M232" s="206"/>
      <c r="N232" s="211"/>
      <c r="O232" s="214" t="s">
        <v>66</v>
      </c>
      <c r="P232" s="215"/>
      <c r="Q232" s="215"/>
      <c r="R232" s="215"/>
      <c r="S232" s="215"/>
      <c r="T232" s="215"/>
      <c r="U232" s="216"/>
      <c r="V232" s="37" t="s">
        <v>67</v>
      </c>
      <c r="W232" s="200">
        <f>IFERROR(SUMPRODUCT(W230:W230*H230:H230),"0")</f>
        <v>0</v>
      </c>
      <c r="X232" s="200">
        <f>IFERROR(SUMPRODUCT(X230:X230*H230:H230),"0")</f>
        <v>0</v>
      </c>
      <c r="Y232" s="37"/>
      <c r="Z232" s="201"/>
      <c r="AA232" s="201"/>
    </row>
    <row r="233" spans="1:67" ht="16.5" hidden="1" customHeight="1" x14ac:dyDescent="0.25">
      <c r="A233" s="209" t="s">
        <v>286</v>
      </c>
      <c r="B233" s="206"/>
      <c r="C233" s="206"/>
      <c r="D233" s="206"/>
      <c r="E233" s="206"/>
      <c r="F233" s="206"/>
      <c r="G233" s="206"/>
      <c r="H233" s="206"/>
      <c r="I233" s="206"/>
      <c r="J233" s="206"/>
      <c r="K233" s="206"/>
      <c r="L233" s="206"/>
      <c r="M233" s="206"/>
      <c r="N233" s="206"/>
      <c r="O233" s="206"/>
      <c r="P233" s="206"/>
      <c r="Q233" s="206"/>
      <c r="R233" s="206"/>
      <c r="S233" s="206"/>
      <c r="T233" s="206"/>
      <c r="U233" s="206"/>
      <c r="V233" s="206"/>
      <c r="W233" s="206"/>
      <c r="X233" s="206"/>
      <c r="Y233" s="206"/>
      <c r="Z233" s="193"/>
      <c r="AA233" s="193"/>
    </row>
    <row r="234" spans="1:67" ht="14.25" hidden="1" customHeight="1" x14ac:dyDescent="0.25">
      <c r="A234" s="205" t="s">
        <v>60</v>
      </c>
      <c r="B234" s="206"/>
      <c r="C234" s="206"/>
      <c r="D234" s="206"/>
      <c r="E234" s="206"/>
      <c r="F234" s="206"/>
      <c r="G234" s="206"/>
      <c r="H234" s="206"/>
      <c r="I234" s="206"/>
      <c r="J234" s="206"/>
      <c r="K234" s="206"/>
      <c r="L234" s="206"/>
      <c r="M234" s="206"/>
      <c r="N234" s="206"/>
      <c r="O234" s="206"/>
      <c r="P234" s="206"/>
      <c r="Q234" s="206"/>
      <c r="R234" s="206"/>
      <c r="S234" s="206"/>
      <c r="T234" s="206"/>
      <c r="U234" s="206"/>
      <c r="V234" s="206"/>
      <c r="W234" s="206"/>
      <c r="X234" s="206"/>
      <c r="Y234" s="206"/>
      <c r="Z234" s="194"/>
      <c r="AA234" s="194"/>
    </row>
    <row r="235" spans="1:67" ht="16.5" hidden="1" customHeight="1" x14ac:dyDescent="0.25">
      <c r="A235" s="54" t="s">
        <v>287</v>
      </c>
      <c r="B235" s="54" t="s">
        <v>288</v>
      </c>
      <c r="C235" s="31">
        <v>4301070874</v>
      </c>
      <c r="D235" s="213">
        <v>4607111035332</v>
      </c>
      <c r="E235" s="204"/>
      <c r="F235" s="197">
        <v>0.43</v>
      </c>
      <c r="G235" s="32">
        <v>16</v>
      </c>
      <c r="H235" s="197">
        <v>6.88</v>
      </c>
      <c r="I235" s="197">
        <v>7.2060000000000004</v>
      </c>
      <c r="J235" s="32">
        <v>84</v>
      </c>
      <c r="K235" s="32" t="s">
        <v>63</v>
      </c>
      <c r="L235" s="33" t="s">
        <v>64</v>
      </c>
      <c r="M235" s="33"/>
      <c r="N235" s="32">
        <v>180</v>
      </c>
      <c r="O235" s="317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P235" s="203"/>
      <c r="Q235" s="203"/>
      <c r="R235" s="203"/>
      <c r="S235" s="204"/>
      <c r="T235" s="34"/>
      <c r="U235" s="34"/>
      <c r="V235" s="35" t="s">
        <v>65</v>
      </c>
      <c r="W235" s="198">
        <v>0</v>
      </c>
      <c r="X235" s="199">
        <f>IFERROR(IF(W235="","",W235),"")</f>
        <v>0</v>
      </c>
      <c r="Y235" s="36">
        <f>IFERROR(IF(W235="","",W235*0.0155),"")</f>
        <v>0</v>
      </c>
      <c r="Z235" s="56"/>
      <c r="AA235" s="57"/>
      <c r="AE235" s="67"/>
      <c r="BB235" s="152" t="s">
        <v>1</v>
      </c>
      <c r="BL235" s="67">
        <f>IFERROR(W235*I235,"0")</f>
        <v>0</v>
      </c>
      <c r="BM235" s="67">
        <f>IFERROR(X235*I235,"0")</f>
        <v>0</v>
      </c>
      <c r="BN235" s="67">
        <f>IFERROR(W235/J235,"0")</f>
        <v>0</v>
      </c>
      <c r="BO235" s="67">
        <f>IFERROR(X235/J235,"0")</f>
        <v>0</v>
      </c>
    </row>
    <row r="236" spans="1:67" ht="16.5" hidden="1" customHeight="1" x14ac:dyDescent="0.25">
      <c r="A236" s="54" t="s">
        <v>289</v>
      </c>
      <c r="B236" s="54" t="s">
        <v>290</v>
      </c>
      <c r="C236" s="31">
        <v>4301071000</v>
      </c>
      <c r="D236" s="213">
        <v>4607111038708</v>
      </c>
      <c r="E236" s="204"/>
      <c r="F236" s="197">
        <v>0.8</v>
      </c>
      <c r="G236" s="32">
        <v>8</v>
      </c>
      <c r="H236" s="197">
        <v>6.4</v>
      </c>
      <c r="I236" s="197">
        <v>6.67</v>
      </c>
      <c r="J236" s="32">
        <v>84</v>
      </c>
      <c r="K236" s="32" t="s">
        <v>63</v>
      </c>
      <c r="L236" s="33" t="s">
        <v>64</v>
      </c>
      <c r="M236" s="33"/>
      <c r="N236" s="32">
        <v>180</v>
      </c>
      <c r="O236" s="305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36" s="203"/>
      <c r="Q236" s="203"/>
      <c r="R236" s="203"/>
      <c r="S236" s="204"/>
      <c r="T236" s="34"/>
      <c r="U236" s="34"/>
      <c r="V236" s="35" t="s">
        <v>65</v>
      </c>
      <c r="W236" s="198">
        <v>0</v>
      </c>
      <c r="X236" s="199">
        <f>IFERROR(IF(W236="","",W236),"")</f>
        <v>0</v>
      </c>
      <c r="Y236" s="36">
        <f>IFERROR(IF(W236="","",W236*0.0155),"")</f>
        <v>0</v>
      </c>
      <c r="Z236" s="56"/>
      <c r="AA236" s="57"/>
      <c r="AE236" s="67"/>
      <c r="BB236" s="153" t="s">
        <v>1</v>
      </c>
      <c r="BL236" s="67">
        <f>IFERROR(W236*I236,"0")</f>
        <v>0</v>
      </c>
      <c r="BM236" s="67">
        <f>IFERROR(X236*I236,"0")</f>
        <v>0</v>
      </c>
      <c r="BN236" s="67">
        <f>IFERROR(W236/J236,"0")</f>
        <v>0</v>
      </c>
      <c r="BO236" s="67">
        <f>IFERROR(X236/J236,"0")</f>
        <v>0</v>
      </c>
    </row>
    <row r="237" spans="1:67" hidden="1" x14ac:dyDescent="0.2">
      <c r="A237" s="210"/>
      <c r="B237" s="206"/>
      <c r="C237" s="206"/>
      <c r="D237" s="206"/>
      <c r="E237" s="206"/>
      <c r="F237" s="206"/>
      <c r="G237" s="206"/>
      <c r="H237" s="206"/>
      <c r="I237" s="206"/>
      <c r="J237" s="206"/>
      <c r="K237" s="206"/>
      <c r="L237" s="206"/>
      <c r="M237" s="206"/>
      <c r="N237" s="211"/>
      <c r="O237" s="214" t="s">
        <v>66</v>
      </c>
      <c r="P237" s="215"/>
      <c r="Q237" s="215"/>
      <c r="R237" s="215"/>
      <c r="S237" s="215"/>
      <c r="T237" s="215"/>
      <c r="U237" s="216"/>
      <c r="V237" s="37" t="s">
        <v>65</v>
      </c>
      <c r="W237" s="200">
        <f>IFERROR(SUM(W235:W236),"0")</f>
        <v>0</v>
      </c>
      <c r="X237" s="200">
        <f>IFERROR(SUM(X235:X236),"0")</f>
        <v>0</v>
      </c>
      <c r="Y237" s="200">
        <f>IFERROR(IF(Y235="",0,Y235),"0")+IFERROR(IF(Y236="",0,Y236),"0")</f>
        <v>0</v>
      </c>
      <c r="Z237" s="201"/>
      <c r="AA237" s="201"/>
    </row>
    <row r="238" spans="1:67" hidden="1" x14ac:dyDescent="0.2">
      <c r="A238" s="206"/>
      <c r="B238" s="206"/>
      <c r="C238" s="206"/>
      <c r="D238" s="206"/>
      <c r="E238" s="206"/>
      <c r="F238" s="206"/>
      <c r="G238" s="206"/>
      <c r="H238" s="206"/>
      <c r="I238" s="206"/>
      <c r="J238" s="206"/>
      <c r="K238" s="206"/>
      <c r="L238" s="206"/>
      <c r="M238" s="206"/>
      <c r="N238" s="211"/>
      <c r="O238" s="214" t="s">
        <v>66</v>
      </c>
      <c r="P238" s="215"/>
      <c r="Q238" s="215"/>
      <c r="R238" s="215"/>
      <c r="S238" s="215"/>
      <c r="T238" s="215"/>
      <c r="U238" s="216"/>
      <c r="V238" s="37" t="s">
        <v>67</v>
      </c>
      <c r="W238" s="200">
        <f>IFERROR(SUMPRODUCT(W235:W236*H235:H236),"0")</f>
        <v>0</v>
      </c>
      <c r="X238" s="200">
        <f>IFERROR(SUMPRODUCT(X235:X236*H235:H236),"0")</f>
        <v>0</v>
      </c>
      <c r="Y238" s="37"/>
      <c r="Z238" s="201"/>
      <c r="AA238" s="201"/>
    </row>
    <row r="239" spans="1:67" ht="27.75" hidden="1" customHeight="1" x14ac:dyDescent="0.2">
      <c r="A239" s="300" t="s">
        <v>291</v>
      </c>
      <c r="B239" s="301"/>
      <c r="C239" s="301"/>
      <c r="D239" s="301"/>
      <c r="E239" s="301"/>
      <c r="F239" s="301"/>
      <c r="G239" s="301"/>
      <c r="H239" s="301"/>
      <c r="I239" s="301"/>
      <c r="J239" s="301"/>
      <c r="K239" s="301"/>
      <c r="L239" s="301"/>
      <c r="M239" s="301"/>
      <c r="N239" s="301"/>
      <c r="O239" s="301"/>
      <c r="P239" s="301"/>
      <c r="Q239" s="301"/>
      <c r="R239" s="301"/>
      <c r="S239" s="301"/>
      <c r="T239" s="301"/>
      <c r="U239" s="301"/>
      <c r="V239" s="301"/>
      <c r="W239" s="301"/>
      <c r="X239" s="301"/>
      <c r="Y239" s="301"/>
      <c r="Z239" s="48"/>
      <c r="AA239" s="48"/>
    </row>
    <row r="240" spans="1:67" ht="16.5" hidden="1" customHeight="1" x14ac:dyDescent="0.25">
      <c r="A240" s="209" t="s">
        <v>292</v>
      </c>
      <c r="B240" s="206"/>
      <c r="C240" s="206"/>
      <c r="D240" s="206"/>
      <c r="E240" s="206"/>
      <c r="F240" s="206"/>
      <c r="G240" s="206"/>
      <c r="H240" s="206"/>
      <c r="I240" s="206"/>
      <c r="J240" s="206"/>
      <c r="K240" s="206"/>
      <c r="L240" s="206"/>
      <c r="M240" s="206"/>
      <c r="N240" s="206"/>
      <c r="O240" s="206"/>
      <c r="P240" s="206"/>
      <c r="Q240" s="206"/>
      <c r="R240" s="206"/>
      <c r="S240" s="206"/>
      <c r="T240" s="206"/>
      <c r="U240" s="206"/>
      <c r="V240" s="206"/>
      <c r="W240" s="206"/>
      <c r="X240" s="206"/>
      <c r="Y240" s="206"/>
      <c r="Z240" s="193"/>
      <c r="AA240" s="193"/>
    </row>
    <row r="241" spans="1:67" ht="14.25" hidden="1" customHeight="1" x14ac:dyDescent="0.25">
      <c r="A241" s="205" t="s">
        <v>60</v>
      </c>
      <c r="B241" s="206"/>
      <c r="C241" s="206"/>
      <c r="D241" s="206"/>
      <c r="E241" s="206"/>
      <c r="F241" s="206"/>
      <c r="G241" s="206"/>
      <c r="H241" s="206"/>
      <c r="I241" s="206"/>
      <c r="J241" s="206"/>
      <c r="K241" s="206"/>
      <c r="L241" s="206"/>
      <c r="M241" s="206"/>
      <c r="N241" s="206"/>
      <c r="O241" s="206"/>
      <c r="P241" s="206"/>
      <c r="Q241" s="206"/>
      <c r="R241" s="206"/>
      <c r="S241" s="206"/>
      <c r="T241" s="206"/>
      <c r="U241" s="206"/>
      <c r="V241" s="206"/>
      <c r="W241" s="206"/>
      <c r="X241" s="206"/>
      <c r="Y241" s="206"/>
      <c r="Z241" s="194"/>
      <c r="AA241" s="194"/>
    </row>
    <row r="242" spans="1:67" ht="27" hidden="1" customHeight="1" x14ac:dyDescent="0.25">
      <c r="A242" s="54" t="s">
        <v>293</v>
      </c>
      <c r="B242" s="54" t="s">
        <v>294</v>
      </c>
      <c r="C242" s="31">
        <v>4301070941</v>
      </c>
      <c r="D242" s="213">
        <v>4607111036162</v>
      </c>
      <c r="E242" s="204"/>
      <c r="F242" s="197">
        <v>0.8</v>
      </c>
      <c r="G242" s="32">
        <v>8</v>
      </c>
      <c r="H242" s="197">
        <v>6.4</v>
      </c>
      <c r="I242" s="197">
        <v>6.6811999999999996</v>
      </c>
      <c r="J242" s="32">
        <v>84</v>
      </c>
      <c r="K242" s="32" t="s">
        <v>63</v>
      </c>
      <c r="L242" s="33" t="s">
        <v>64</v>
      </c>
      <c r="M242" s="33"/>
      <c r="N242" s="32">
        <v>90</v>
      </c>
      <c r="O242" s="285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P242" s="203"/>
      <c r="Q242" s="203"/>
      <c r="R242" s="203"/>
      <c r="S242" s="204"/>
      <c r="T242" s="34"/>
      <c r="U242" s="34"/>
      <c r="V242" s="35" t="s">
        <v>65</v>
      </c>
      <c r="W242" s="198">
        <v>0</v>
      </c>
      <c r="X242" s="199">
        <f>IFERROR(IF(W242="","",W242),"")</f>
        <v>0</v>
      </c>
      <c r="Y242" s="36">
        <f>IFERROR(IF(W242="","",W242*0.0155),"")</f>
        <v>0</v>
      </c>
      <c r="Z242" s="56"/>
      <c r="AA242" s="57"/>
      <c r="AE242" s="67"/>
      <c r="BB242" s="154" t="s">
        <v>1</v>
      </c>
      <c r="BL242" s="67">
        <f>IFERROR(W242*I242,"0")</f>
        <v>0</v>
      </c>
      <c r="BM242" s="67">
        <f>IFERROR(X242*I242,"0")</f>
        <v>0</v>
      </c>
      <c r="BN242" s="67">
        <f>IFERROR(W242/J242,"0")</f>
        <v>0</v>
      </c>
      <c r="BO242" s="67">
        <f>IFERROR(X242/J242,"0")</f>
        <v>0</v>
      </c>
    </row>
    <row r="243" spans="1:67" hidden="1" x14ac:dyDescent="0.2">
      <c r="A243" s="210"/>
      <c r="B243" s="206"/>
      <c r="C243" s="206"/>
      <c r="D243" s="206"/>
      <c r="E243" s="206"/>
      <c r="F243" s="206"/>
      <c r="G243" s="206"/>
      <c r="H243" s="206"/>
      <c r="I243" s="206"/>
      <c r="J243" s="206"/>
      <c r="K243" s="206"/>
      <c r="L243" s="206"/>
      <c r="M243" s="206"/>
      <c r="N243" s="211"/>
      <c r="O243" s="214" t="s">
        <v>66</v>
      </c>
      <c r="P243" s="215"/>
      <c r="Q243" s="215"/>
      <c r="R243" s="215"/>
      <c r="S243" s="215"/>
      <c r="T243" s="215"/>
      <c r="U243" s="216"/>
      <c r="V243" s="37" t="s">
        <v>65</v>
      </c>
      <c r="W243" s="200">
        <f>IFERROR(SUM(W242:W242),"0")</f>
        <v>0</v>
      </c>
      <c r="X243" s="200">
        <f>IFERROR(SUM(X242:X242),"0")</f>
        <v>0</v>
      </c>
      <c r="Y243" s="200">
        <f>IFERROR(IF(Y242="",0,Y242),"0")</f>
        <v>0</v>
      </c>
      <c r="Z243" s="201"/>
      <c r="AA243" s="201"/>
    </row>
    <row r="244" spans="1:67" hidden="1" x14ac:dyDescent="0.2">
      <c r="A244" s="206"/>
      <c r="B244" s="206"/>
      <c r="C244" s="206"/>
      <c r="D244" s="206"/>
      <c r="E244" s="206"/>
      <c r="F244" s="206"/>
      <c r="G244" s="206"/>
      <c r="H244" s="206"/>
      <c r="I244" s="206"/>
      <c r="J244" s="206"/>
      <c r="K244" s="206"/>
      <c r="L244" s="206"/>
      <c r="M244" s="206"/>
      <c r="N244" s="211"/>
      <c r="O244" s="214" t="s">
        <v>66</v>
      </c>
      <c r="P244" s="215"/>
      <c r="Q244" s="215"/>
      <c r="R244" s="215"/>
      <c r="S244" s="215"/>
      <c r="T244" s="215"/>
      <c r="U244" s="216"/>
      <c r="V244" s="37" t="s">
        <v>67</v>
      </c>
      <c r="W244" s="200">
        <f>IFERROR(SUMPRODUCT(W242:W242*H242:H242),"0")</f>
        <v>0</v>
      </c>
      <c r="X244" s="200">
        <f>IFERROR(SUMPRODUCT(X242:X242*H242:H242),"0")</f>
        <v>0</v>
      </c>
      <c r="Y244" s="37"/>
      <c r="Z244" s="201"/>
      <c r="AA244" s="201"/>
    </row>
    <row r="245" spans="1:67" ht="27.75" hidden="1" customHeight="1" x14ac:dyDescent="0.2">
      <c r="A245" s="300" t="s">
        <v>295</v>
      </c>
      <c r="B245" s="301"/>
      <c r="C245" s="301"/>
      <c r="D245" s="301"/>
      <c r="E245" s="301"/>
      <c r="F245" s="301"/>
      <c r="G245" s="301"/>
      <c r="H245" s="301"/>
      <c r="I245" s="301"/>
      <c r="J245" s="301"/>
      <c r="K245" s="301"/>
      <c r="L245" s="301"/>
      <c r="M245" s="301"/>
      <c r="N245" s="301"/>
      <c r="O245" s="301"/>
      <c r="P245" s="301"/>
      <c r="Q245" s="301"/>
      <c r="R245" s="301"/>
      <c r="S245" s="301"/>
      <c r="T245" s="301"/>
      <c r="U245" s="301"/>
      <c r="V245" s="301"/>
      <c r="W245" s="301"/>
      <c r="X245" s="301"/>
      <c r="Y245" s="301"/>
      <c r="Z245" s="48"/>
      <c r="AA245" s="48"/>
    </row>
    <row r="246" spans="1:67" ht="16.5" hidden="1" customHeight="1" x14ac:dyDescent="0.25">
      <c r="A246" s="209" t="s">
        <v>296</v>
      </c>
      <c r="B246" s="206"/>
      <c r="C246" s="206"/>
      <c r="D246" s="206"/>
      <c r="E246" s="206"/>
      <c r="F246" s="206"/>
      <c r="G246" s="206"/>
      <c r="H246" s="206"/>
      <c r="I246" s="206"/>
      <c r="J246" s="206"/>
      <c r="K246" s="206"/>
      <c r="L246" s="206"/>
      <c r="M246" s="206"/>
      <c r="N246" s="206"/>
      <c r="O246" s="206"/>
      <c r="P246" s="206"/>
      <c r="Q246" s="206"/>
      <c r="R246" s="206"/>
      <c r="S246" s="206"/>
      <c r="T246" s="206"/>
      <c r="U246" s="206"/>
      <c r="V246" s="206"/>
      <c r="W246" s="206"/>
      <c r="X246" s="206"/>
      <c r="Y246" s="206"/>
      <c r="Z246" s="193"/>
      <c r="AA246" s="193"/>
    </row>
    <row r="247" spans="1:67" ht="14.25" hidden="1" customHeight="1" x14ac:dyDescent="0.25">
      <c r="A247" s="205" t="s">
        <v>60</v>
      </c>
      <c r="B247" s="206"/>
      <c r="C247" s="206"/>
      <c r="D247" s="206"/>
      <c r="E247" s="206"/>
      <c r="F247" s="206"/>
      <c r="G247" s="206"/>
      <c r="H247" s="206"/>
      <c r="I247" s="206"/>
      <c r="J247" s="206"/>
      <c r="K247" s="206"/>
      <c r="L247" s="206"/>
      <c r="M247" s="206"/>
      <c r="N247" s="206"/>
      <c r="O247" s="206"/>
      <c r="P247" s="206"/>
      <c r="Q247" s="206"/>
      <c r="R247" s="206"/>
      <c r="S247" s="206"/>
      <c r="T247" s="206"/>
      <c r="U247" s="206"/>
      <c r="V247" s="206"/>
      <c r="W247" s="206"/>
      <c r="X247" s="206"/>
      <c r="Y247" s="206"/>
      <c r="Z247" s="194"/>
      <c r="AA247" s="194"/>
    </row>
    <row r="248" spans="1:67" ht="27" hidden="1" customHeight="1" x14ac:dyDescent="0.25">
      <c r="A248" s="54" t="s">
        <v>297</v>
      </c>
      <c r="B248" s="54" t="s">
        <v>298</v>
      </c>
      <c r="C248" s="31">
        <v>4301070965</v>
      </c>
      <c r="D248" s="213">
        <v>4607111035899</v>
      </c>
      <c r="E248" s="204"/>
      <c r="F248" s="197">
        <v>1</v>
      </c>
      <c r="G248" s="32">
        <v>5</v>
      </c>
      <c r="H248" s="197">
        <v>5</v>
      </c>
      <c r="I248" s="197">
        <v>5.2619999999999996</v>
      </c>
      <c r="J248" s="32">
        <v>84</v>
      </c>
      <c r="K248" s="32" t="s">
        <v>63</v>
      </c>
      <c r="L248" s="33" t="s">
        <v>64</v>
      </c>
      <c r="M248" s="33"/>
      <c r="N248" s="32">
        <v>180</v>
      </c>
      <c r="O248" s="379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P248" s="203"/>
      <c r="Q248" s="203"/>
      <c r="R248" s="203"/>
      <c r="S248" s="204"/>
      <c r="T248" s="34"/>
      <c r="U248" s="34"/>
      <c r="V248" s="35" t="s">
        <v>65</v>
      </c>
      <c r="W248" s="198">
        <v>0</v>
      </c>
      <c r="X248" s="199">
        <f>IFERROR(IF(W248="","",W248),"")</f>
        <v>0</v>
      </c>
      <c r="Y248" s="36">
        <f>IFERROR(IF(W248="","",W248*0.0155),"")</f>
        <v>0</v>
      </c>
      <c r="Z248" s="56"/>
      <c r="AA248" s="57"/>
      <c r="AE248" s="67"/>
      <c r="BB248" s="155" t="s">
        <v>1</v>
      </c>
      <c r="BL248" s="67">
        <f>IFERROR(W248*I248,"0")</f>
        <v>0</v>
      </c>
      <c r="BM248" s="67">
        <f>IFERROR(X248*I248,"0")</f>
        <v>0</v>
      </c>
      <c r="BN248" s="67">
        <f>IFERROR(W248/J248,"0")</f>
        <v>0</v>
      </c>
      <c r="BO248" s="67">
        <f>IFERROR(X248/J248,"0")</f>
        <v>0</v>
      </c>
    </row>
    <row r="249" spans="1:67" hidden="1" x14ac:dyDescent="0.2">
      <c r="A249" s="210"/>
      <c r="B249" s="206"/>
      <c r="C249" s="206"/>
      <c r="D249" s="206"/>
      <c r="E249" s="206"/>
      <c r="F249" s="206"/>
      <c r="G249" s="206"/>
      <c r="H249" s="206"/>
      <c r="I249" s="206"/>
      <c r="J249" s="206"/>
      <c r="K249" s="206"/>
      <c r="L249" s="206"/>
      <c r="M249" s="206"/>
      <c r="N249" s="211"/>
      <c r="O249" s="214" t="s">
        <v>66</v>
      </c>
      <c r="P249" s="215"/>
      <c r="Q249" s="215"/>
      <c r="R249" s="215"/>
      <c r="S249" s="215"/>
      <c r="T249" s="215"/>
      <c r="U249" s="216"/>
      <c r="V249" s="37" t="s">
        <v>65</v>
      </c>
      <c r="W249" s="200">
        <f>IFERROR(SUM(W248:W248),"0")</f>
        <v>0</v>
      </c>
      <c r="X249" s="200">
        <f>IFERROR(SUM(X248:X248),"0")</f>
        <v>0</v>
      </c>
      <c r="Y249" s="200">
        <f>IFERROR(IF(Y248="",0,Y248),"0")</f>
        <v>0</v>
      </c>
      <c r="Z249" s="201"/>
      <c r="AA249" s="201"/>
    </row>
    <row r="250" spans="1:67" hidden="1" x14ac:dyDescent="0.2">
      <c r="A250" s="206"/>
      <c r="B250" s="206"/>
      <c r="C250" s="206"/>
      <c r="D250" s="206"/>
      <c r="E250" s="206"/>
      <c r="F250" s="206"/>
      <c r="G250" s="206"/>
      <c r="H250" s="206"/>
      <c r="I250" s="206"/>
      <c r="J250" s="206"/>
      <c r="K250" s="206"/>
      <c r="L250" s="206"/>
      <c r="M250" s="206"/>
      <c r="N250" s="211"/>
      <c r="O250" s="214" t="s">
        <v>66</v>
      </c>
      <c r="P250" s="215"/>
      <c r="Q250" s="215"/>
      <c r="R250" s="215"/>
      <c r="S250" s="215"/>
      <c r="T250" s="215"/>
      <c r="U250" s="216"/>
      <c r="V250" s="37" t="s">
        <v>67</v>
      </c>
      <c r="W250" s="200">
        <f>IFERROR(SUMPRODUCT(W248:W248*H248:H248),"0")</f>
        <v>0</v>
      </c>
      <c r="X250" s="200">
        <f>IFERROR(SUMPRODUCT(X248:X248*H248:H248),"0")</f>
        <v>0</v>
      </c>
      <c r="Y250" s="37"/>
      <c r="Z250" s="201"/>
      <c r="AA250" s="201"/>
    </row>
    <row r="251" spans="1:67" ht="16.5" hidden="1" customHeight="1" x14ac:dyDescent="0.25">
      <c r="A251" s="209" t="s">
        <v>299</v>
      </c>
      <c r="B251" s="206"/>
      <c r="C251" s="206"/>
      <c r="D251" s="206"/>
      <c r="E251" s="206"/>
      <c r="F251" s="206"/>
      <c r="G251" s="206"/>
      <c r="H251" s="206"/>
      <c r="I251" s="206"/>
      <c r="J251" s="206"/>
      <c r="K251" s="206"/>
      <c r="L251" s="206"/>
      <c r="M251" s="206"/>
      <c r="N251" s="206"/>
      <c r="O251" s="206"/>
      <c r="P251" s="206"/>
      <c r="Q251" s="206"/>
      <c r="R251" s="206"/>
      <c r="S251" s="206"/>
      <c r="T251" s="206"/>
      <c r="U251" s="206"/>
      <c r="V251" s="206"/>
      <c r="W251" s="206"/>
      <c r="X251" s="206"/>
      <c r="Y251" s="206"/>
      <c r="Z251" s="193"/>
      <c r="AA251" s="193"/>
    </row>
    <row r="252" spans="1:67" ht="14.25" hidden="1" customHeight="1" x14ac:dyDescent="0.25">
      <c r="A252" s="205" t="s">
        <v>60</v>
      </c>
      <c r="B252" s="206"/>
      <c r="C252" s="206"/>
      <c r="D252" s="206"/>
      <c r="E252" s="206"/>
      <c r="F252" s="206"/>
      <c r="G252" s="206"/>
      <c r="H252" s="206"/>
      <c r="I252" s="206"/>
      <c r="J252" s="206"/>
      <c r="K252" s="206"/>
      <c r="L252" s="206"/>
      <c r="M252" s="206"/>
      <c r="N252" s="206"/>
      <c r="O252" s="206"/>
      <c r="P252" s="206"/>
      <c r="Q252" s="206"/>
      <c r="R252" s="206"/>
      <c r="S252" s="206"/>
      <c r="T252" s="206"/>
      <c r="U252" s="206"/>
      <c r="V252" s="206"/>
      <c r="W252" s="206"/>
      <c r="X252" s="206"/>
      <c r="Y252" s="206"/>
      <c r="Z252" s="194"/>
      <c r="AA252" s="194"/>
    </row>
    <row r="253" spans="1:67" ht="27" hidden="1" customHeight="1" x14ac:dyDescent="0.25">
      <c r="A253" s="54" t="s">
        <v>300</v>
      </c>
      <c r="B253" s="54" t="s">
        <v>301</v>
      </c>
      <c r="C253" s="31">
        <v>4301070870</v>
      </c>
      <c r="D253" s="213">
        <v>4607111036711</v>
      </c>
      <c r="E253" s="204"/>
      <c r="F253" s="197">
        <v>0.8</v>
      </c>
      <c r="G253" s="32">
        <v>8</v>
      </c>
      <c r="H253" s="197">
        <v>6.4</v>
      </c>
      <c r="I253" s="197">
        <v>6.67</v>
      </c>
      <c r="J253" s="32">
        <v>84</v>
      </c>
      <c r="K253" s="32" t="s">
        <v>63</v>
      </c>
      <c r="L253" s="33" t="s">
        <v>64</v>
      </c>
      <c r="M253" s="33"/>
      <c r="N253" s="32">
        <v>90</v>
      </c>
      <c r="O253" s="372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53" s="203"/>
      <c r="Q253" s="203"/>
      <c r="R253" s="203"/>
      <c r="S253" s="204"/>
      <c r="T253" s="34"/>
      <c r="U253" s="34"/>
      <c r="V253" s="35" t="s">
        <v>65</v>
      </c>
      <c r="W253" s="198">
        <v>0</v>
      </c>
      <c r="X253" s="199">
        <f>IFERROR(IF(W253="","",W253),"")</f>
        <v>0</v>
      </c>
      <c r="Y253" s="36">
        <f>IFERROR(IF(W253="","",W253*0.0155),"")</f>
        <v>0</v>
      </c>
      <c r="Z253" s="56"/>
      <c r="AA253" s="57"/>
      <c r="AE253" s="67"/>
      <c r="BB253" s="156" t="s">
        <v>1</v>
      </c>
      <c r="BL253" s="67">
        <f>IFERROR(W253*I253,"0")</f>
        <v>0</v>
      </c>
      <c r="BM253" s="67">
        <f>IFERROR(X253*I253,"0")</f>
        <v>0</v>
      </c>
      <c r="BN253" s="67">
        <f>IFERROR(W253/J253,"0")</f>
        <v>0</v>
      </c>
      <c r="BO253" s="67">
        <f>IFERROR(X253/J253,"0")</f>
        <v>0</v>
      </c>
    </row>
    <row r="254" spans="1:67" hidden="1" x14ac:dyDescent="0.2">
      <c r="A254" s="210"/>
      <c r="B254" s="206"/>
      <c r="C254" s="206"/>
      <c r="D254" s="206"/>
      <c r="E254" s="206"/>
      <c r="F254" s="206"/>
      <c r="G254" s="206"/>
      <c r="H254" s="206"/>
      <c r="I254" s="206"/>
      <c r="J254" s="206"/>
      <c r="K254" s="206"/>
      <c r="L254" s="206"/>
      <c r="M254" s="206"/>
      <c r="N254" s="211"/>
      <c r="O254" s="214" t="s">
        <v>66</v>
      </c>
      <c r="P254" s="215"/>
      <c r="Q254" s="215"/>
      <c r="R254" s="215"/>
      <c r="S254" s="215"/>
      <c r="T254" s="215"/>
      <c r="U254" s="216"/>
      <c r="V254" s="37" t="s">
        <v>65</v>
      </c>
      <c r="W254" s="200">
        <f>IFERROR(SUM(W253:W253),"0")</f>
        <v>0</v>
      </c>
      <c r="X254" s="200">
        <f>IFERROR(SUM(X253:X253),"0")</f>
        <v>0</v>
      </c>
      <c r="Y254" s="200">
        <f>IFERROR(IF(Y253="",0,Y253),"0")</f>
        <v>0</v>
      </c>
      <c r="Z254" s="201"/>
      <c r="AA254" s="201"/>
    </row>
    <row r="255" spans="1:67" hidden="1" x14ac:dyDescent="0.2">
      <c r="A255" s="206"/>
      <c r="B255" s="206"/>
      <c r="C255" s="206"/>
      <c r="D255" s="206"/>
      <c r="E255" s="206"/>
      <c r="F255" s="206"/>
      <c r="G255" s="206"/>
      <c r="H255" s="206"/>
      <c r="I255" s="206"/>
      <c r="J255" s="206"/>
      <c r="K255" s="206"/>
      <c r="L255" s="206"/>
      <c r="M255" s="206"/>
      <c r="N255" s="211"/>
      <c r="O255" s="214" t="s">
        <v>66</v>
      </c>
      <c r="P255" s="215"/>
      <c r="Q255" s="215"/>
      <c r="R255" s="215"/>
      <c r="S255" s="215"/>
      <c r="T255" s="215"/>
      <c r="U255" s="216"/>
      <c r="V255" s="37" t="s">
        <v>67</v>
      </c>
      <c r="W255" s="200">
        <f>IFERROR(SUMPRODUCT(W253:W253*H253:H253),"0")</f>
        <v>0</v>
      </c>
      <c r="X255" s="200">
        <f>IFERROR(SUMPRODUCT(X253:X253*H253:H253),"0")</f>
        <v>0</v>
      </c>
      <c r="Y255" s="37"/>
      <c r="Z255" s="201"/>
      <c r="AA255" s="201"/>
    </row>
    <row r="256" spans="1:67" ht="27.75" hidden="1" customHeight="1" x14ac:dyDescent="0.2">
      <c r="A256" s="300" t="s">
        <v>302</v>
      </c>
      <c r="B256" s="301"/>
      <c r="C256" s="301"/>
      <c r="D256" s="301"/>
      <c r="E256" s="301"/>
      <c r="F256" s="301"/>
      <c r="G256" s="301"/>
      <c r="H256" s="301"/>
      <c r="I256" s="301"/>
      <c r="J256" s="301"/>
      <c r="K256" s="301"/>
      <c r="L256" s="301"/>
      <c r="M256" s="301"/>
      <c r="N256" s="301"/>
      <c r="O256" s="301"/>
      <c r="P256" s="301"/>
      <c r="Q256" s="301"/>
      <c r="R256" s="301"/>
      <c r="S256" s="301"/>
      <c r="T256" s="301"/>
      <c r="U256" s="301"/>
      <c r="V256" s="301"/>
      <c r="W256" s="301"/>
      <c r="X256" s="301"/>
      <c r="Y256" s="301"/>
      <c r="Z256" s="48"/>
      <c r="AA256" s="48"/>
    </row>
    <row r="257" spans="1:67" ht="16.5" hidden="1" customHeight="1" x14ac:dyDescent="0.25">
      <c r="A257" s="209" t="s">
        <v>303</v>
      </c>
      <c r="B257" s="206"/>
      <c r="C257" s="206"/>
      <c r="D257" s="206"/>
      <c r="E257" s="206"/>
      <c r="F257" s="206"/>
      <c r="G257" s="206"/>
      <c r="H257" s="206"/>
      <c r="I257" s="206"/>
      <c r="J257" s="206"/>
      <c r="K257" s="206"/>
      <c r="L257" s="206"/>
      <c r="M257" s="206"/>
      <c r="N257" s="206"/>
      <c r="O257" s="206"/>
      <c r="P257" s="206"/>
      <c r="Q257" s="206"/>
      <c r="R257" s="206"/>
      <c r="S257" s="206"/>
      <c r="T257" s="206"/>
      <c r="U257" s="206"/>
      <c r="V257" s="206"/>
      <c r="W257" s="206"/>
      <c r="X257" s="206"/>
      <c r="Y257" s="206"/>
      <c r="Z257" s="193"/>
      <c r="AA257" s="193"/>
    </row>
    <row r="258" spans="1:67" ht="14.25" hidden="1" customHeight="1" x14ac:dyDescent="0.25">
      <c r="A258" s="205" t="s">
        <v>60</v>
      </c>
      <c r="B258" s="206"/>
      <c r="C258" s="206"/>
      <c r="D258" s="206"/>
      <c r="E258" s="206"/>
      <c r="F258" s="206"/>
      <c r="G258" s="206"/>
      <c r="H258" s="206"/>
      <c r="I258" s="206"/>
      <c r="J258" s="206"/>
      <c r="K258" s="206"/>
      <c r="L258" s="206"/>
      <c r="M258" s="206"/>
      <c r="N258" s="206"/>
      <c r="O258" s="206"/>
      <c r="P258" s="206"/>
      <c r="Q258" s="206"/>
      <c r="R258" s="206"/>
      <c r="S258" s="206"/>
      <c r="T258" s="206"/>
      <c r="U258" s="206"/>
      <c r="V258" s="206"/>
      <c r="W258" s="206"/>
      <c r="X258" s="206"/>
      <c r="Y258" s="206"/>
      <c r="Z258" s="194"/>
      <c r="AA258" s="194"/>
    </row>
    <row r="259" spans="1:67" ht="27" hidden="1" customHeight="1" x14ac:dyDescent="0.25">
      <c r="A259" s="54" t="s">
        <v>304</v>
      </c>
      <c r="B259" s="54" t="s">
        <v>305</v>
      </c>
      <c r="C259" s="31">
        <v>4301071014</v>
      </c>
      <c r="D259" s="213">
        <v>4640242181264</v>
      </c>
      <c r="E259" s="204"/>
      <c r="F259" s="197">
        <v>0.7</v>
      </c>
      <c r="G259" s="32">
        <v>10</v>
      </c>
      <c r="H259" s="197">
        <v>7</v>
      </c>
      <c r="I259" s="197">
        <v>7.28</v>
      </c>
      <c r="J259" s="32">
        <v>84</v>
      </c>
      <c r="K259" s="32" t="s">
        <v>63</v>
      </c>
      <c r="L259" s="33" t="s">
        <v>64</v>
      </c>
      <c r="M259" s="33"/>
      <c r="N259" s="32">
        <v>180</v>
      </c>
      <c r="O259" s="359" t="s">
        <v>306</v>
      </c>
      <c r="P259" s="203"/>
      <c r="Q259" s="203"/>
      <c r="R259" s="203"/>
      <c r="S259" s="204"/>
      <c r="T259" s="34"/>
      <c r="U259" s="34"/>
      <c r="V259" s="35" t="s">
        <v>65</v>
      </c>
      <c r="W259" s="198">
        <v>0</v>
      </c>
      <c r="X259" s="199">
        <f>IFERROR(IF(W259="","",W259),"")</f>
        <v>0</v>
      </c>
      <c r="Y259" s="36">
        <f>IFERROR(IF(W259="","",W259*0.0155),"")</f>
        <v>0</v>
      </c>
      <c r="Z259" s="56"/>
      <c r="AA259" s="57"/>
      <c r="AE259" s="67"/>
      <c r="BB259" s="157" t="s">
        <v>1</v>
      </c>
      <c r="BL259" s="67">
        <f>IFERROR(W259*I259,"0")</f>
        <v>0</v>
      </c>
      <c r="BM259" s="67">
        <f>IFERROR(X259*I259,"0")</f>
        <v>0</v>
      </c>
      <c r="BN259" s="67">
        <f>IFERROR(W259/J259,"0")</f>
        <v>0</v>
      </c>
      <c r="BO259" s="67">
        <f>IFERROR(X259/J259,"0")</f>
        <v>0</v>
      </c>
    </row>
    <row r="260" spans="1:67" ht="27" hidden="1" customHeight="1" x14ac:dyDescent="0.25">
      <c r="A260" s="54" t="s">
        <v>307</v>
      </c>
      <c r="B260" s="54" t="s">
        <v>308</v>
      </c>
      <c r="C260" s="31">
        <v>4301071021</v>
      </c>
      <c r="D260" s="213">
        <v>4640242181325</v>
      </c>
      <c r="E260" s="204"/>
      <c r="F260" s="197">
        <v>0.7</v>
      </c>
      <c r="G260" s="32">
        <v>10</v>
      </c>
      <c r="H260" s="197">
        <v>7</v>
      </c>
      <c r="I260" s="197">
        <v>7.28</v>
      </c>
      <c r="J260" s="32">
        <v>84</v>
      </c>
      <c r="K260" s="32" t="s">
        <v>63</v>
      </c>
      <c r="L260" s="33" t="s">
        <v>64</v>
      </c>
      <c r="M260" s="33"/>
      <c r="N260" s="32">
        <v>180</v>
      </c>
      <c r="O260" s="316" t="s">
        <v>309</v>
      </c>
      <c r="P260" s="203"/>
      <c r="Q260" s="203"/>
      <c r="R260" s="203"/>
      <c r="S260" s="204"/>
      <c r="T260" s="34"/>
      <c r="U260" s="34"/>
      <c r="V260" s="35" t="s">
        <v>65</v>
      </c>
      <c r="W260" s="198">
        <v>0</v>
      </c>
      <c r="X260" s="199">
        <f>IFERROR(IF(W260="","",W260),"")</f>
        <v>0</v>
      </c>
      <c r="Y260" s="36">
        <f>IFERROR(IF(W260="","",W260*0.0155),"")</f>
        <v>0</v>
      </c>
      <c r="Z260" s="56"/>
      <c r="AA260" s="57"/>
      <c r="AE260" s="67"/>
      <c r="BB260" s="158" t="s">
        <v>1</v>
      </c>
      <c r="BL260" s="67">
        <f>IFERROR(W260*I260,"0")</f>
        <v>0</v>
      </c>
      <c r="BM260" s="67">
        <f>IFERROR(X260*I260,"0")</f>
        <v>0</v>
      </c>
      <c r="BN260" s="67">
        <f>IFERROR(W260/J260,"0")</f>
        <v>0</v>
      </c>
      <c r="BO260" s="67">
        <f>IFERROR(X260/J260,"0")</f>
        <v>0</v>
      </c>
    </row>
    <row r="261" spans="1:67" ht="27" hidden="1" customHeight="1" x14ac:dyDescent="0.25">
      <c r="A261" s="54" t="s">
        <v>310</v>
      </c>
      <c r="B261" s="54" t="s">
        <v>311</v>
      </c>
      <c r="C261" s="31">
        <v>4301070993</v>
      </c>
      <c r="D261" s="213">
        <v>4640242180670</v>
      </c>
      <c r="E261" s="204"/>
      <c r="F261" s="197">
        <v>1</v>
      </c>
      <c r="G261" s="32">
        <v>6</v>
      </c>
      <c r="H261" s="197">
        <v>6</v>
      </c>
      <c r="I261" s="197">
        <v>6.23</v>
      </c>
      <c r="J261" s="32">
        <v>84</v>
      </c>
      <c r="K261" s="32" t="s">
        <v>63</v>
      </c>
      <c r="L261" s="33" t="s">
        <v>64</v>
      </c>
      <c r="M261" s="33"/>
      <c r="N261" s="32">
        <v>180</v>
      </c>
      <c r="O261" s="318" t="s">
        <v>312</v>
      </c>
      <c r="P261" s="203"/>
      <c r="Q261" s="203"/>
      <c r="R261" s="203"/>
      <c r="S261" s="204"/>
      <c r="T261" s="34"/>
      <c r="U261" s="34"/>
      <c r="V261" s="35" t="s">
        <v>65</v>
      </c>
      <c r="W261" s="198">
        <v>0</v>
      </c>
      <c r="X261" s="199">
        <f>IFERROR(IF(W261="","",W261),"")</f>
        <v>0</v>
      </c>
      <c r="Y261" s="36">
        <f>IFERROR(IF(W261="","",W261*0.0155),"")</f>
        <v>0</v>
      </c>
      <c r="Z261" s="56"/>
      <c r="AA261" s="57"/>
      <c r="AE261" s="67"/>
      <c r="BB261" s="159" t="s">
        <v>1</v>
      </c>
      <c r="BL261" s="67">
        <f>IFERROR(W261*I261,"0")</f>
        <v>0</v>
      </c>
      <c r="BM261" s="67">
        <f>IFERROR(X261*I261,"0")</f>
        <v>0</v>
      </c>
      <c r="BN261" s="67">
        <f>IFERROR(W261/J261,"0")</f>
        <v>0</v>
      </c>
      <c r="BO261" s="67">
        <f>IFERROR(X261/J261,"0")</f>
        <v>0</v>
      </c>
    </row>
    <row r="262" spans="1:67" hidden="1" x14ac:dyDescent="0.2">
      <c r="A262" s="210"/>
      <c r="B262" s="206"/>
      <c r="C262" s="206"/>
      <c r="D262" s="206"/>
      <c r="E262" s="206"/>
      <c r="F262" s="206"/>
      <c r="G262" s="206"/>
      <c r="H262" s="206"/>
      <c r="I262" s="206"/>
      <c r="J262" s="206"/>
      <c r="K262" s="206"/>
      <c r="L262" s="206"/>
      <c r="M262" s="206"/>
      <c r="N262" s="211"/>
      <c r="O262" s="214" t="s">
        <v>66</v>
      </c>
      <c r="P262" s="215"/>
      <c r="Q262" s="215"/>
      <c r="R262" s="215"/>
      <c r="S262" s="215"/>
      <c r="T262" s="215"/>
      <c r="U262" s="216"/>
      <c r="V262" s="37" t="s">
        <v>65</v>
      </c>
      <c r="W262" s="200">
        <f>IFERROR(SUM(W259:W261),"0")</f>
        <v>0</v>
      </c>
      <c r="X262" s="200">
        <f>IFERROR(SUM(X259:X261),"0")</f>
        <v>0</v>
      </c>
      <c r="Y262" s="200">
        <f>IFERROR(IF(Y259="",0,Y259),"0")+IFERROR(IF(Y260="",0,Y260),"0")+IFERROR(IF(Y261="",0,Y261),"0")</f>
        <v>0</v>
      </c>
      <c r="Z262" s="201"/>
      <c r="AA262" s="201"/>
    </row>
    <row r="263" spans="1:67" hidden="1" x14ac:dyDescent="0.2">
      <c r="A263" s="206"/>
      <c r="B263" s="206"/>
      <c r="C263" s="206"/>
      <c r="D263" s="206"/>
      <c r="E263" s="206"/>
      <c r="F263" s="206"/>
      <c r="G263" s="206"/>
      <c r="H263" s="206"/>
      <c r="I263" s="206"/>
      <c r="J263" s="206"/>
      <c r="K263" s="206"/>
      <c r="L263" s="206"/>
      <c r="M263" s="206"/>
      <c r="N263" s="211"/>
      <c r="O263" s="214" t="s">
        <v>66</v>
      </c>
      <c r="P263" s="215"/>
      <c r="Q263" s="215"/>
      <c r="R263" s="215"/>
      <c r="S263" s="215"/>
      <c r="T263" s="215"/>
      <c r="U263" s="216"/>
      <c r="V263" s="37" t="s">
        <v>67</v>
      </c>
      <c r="W263" s="200">
        <f>IFERROR(SUMPRODUCT(W259:W261*H259:H261),"0")</f>
        <v>0</v>
      </c>
      <c r="X263" s="200">
        <f>IFERROR(SUMPRODUCT(X259:X261*H259:H261),"0")</f>
        <v>0</v>
      </c>
      <c r="Y263" s="37"/>
      <c r="Z263" s="201"/>
      <c r="AA263" s="201"/>
    </row>
    <row r="264" spans="1:67" ht="16.5" hidden="1" customHeight="1" x14ac:dyDescent="0.25">
      <c r="A264" s="209" t="s">
        <v>313</v>
      </c>
      <c r="B264" s="206"/>
      <c r="C264" s="206"/>
      <c r="D264" s="206"/>
      <c r="E264" s="206"/>
      <c r="F264" s="206"/>
      <c r="G264" s="206"/>
      <c r="H264" s="206"/>
      <c r="I264" s="206"/>
      <c r="J264" s="206"/>
      <c r="K264" s="206"/>
      <c r="L264" s="206"/>
      <c r="M264" s="206"/>
      <c r="N264" s="206"/>
      <c r="O264" s="206"/>
      <c r="P264" s="206"/>
      <c r="Q264" s="206"/>
      <c r="R264" s="206"/>
      <c r="S264" s="206"/>
      <c r="T264" s="206"/>
      <c r="U264" s="206"/>
      <c r="V264" s="206"/>
      <c r="W264" s="206"/>
      <c r="X264" s="206"/>
      <c r="Y264" s="206"/>
      <c r="Z264" s="193"/>
      <c r="AA264" s="193"/>
    </row>
    <row r="265" spans="1:67" ht="14.25" hidden="1" customHeight="1" x14ac:dyDescent="0.25">
      <c r="A265" s="205" t="s">
        <v>130</v>
      </c>
      <c r="B265" s="206"/>
      <c r="C265" s="206"/>
      <c r="D265" s="206"/>
      <c r="E265" s="206"/>
      <c r="F265" s="206"/>
      <c r="G265" s="206"/>
      <c r="H265" s="206"/>
      <c r="I265" s="206"/>
      <c r="J265" s="206"/>
      <c r="K265" s="206"/>
      <c r="L265" s="206"/>
      <c r="M265" s="206"/>
      <c r="N265" s="206"/>
      <c r="O265" s="206"/>
      <c r="P265" s="206"/>
      <c r="Q265" s="206"/>
      <c r="R265" s="206"/>
      <c r="S265" s="206"/>
      <c r="T265" s="206"/>
      <c r="U265" s="206"/>
      <c r="V265" s="206"/>
      <c r="W265" s="206"/>
      <c r="X265" s="206"/>
      <c r="Y265" s="206"/>
      <c r="Z265" s="194"/>
      <c r="AA265" s="194"/>
    </row>
    <row r="266" spans="1:67" ht="27" customHeight="1" x14ac:dyDescent="0.25">
      <c r="A266" s="54" t="s">
        <v>314</v>
      </c>
      <c r="B266" s="54" t="s">
        <v>315</v>
      </c>
      <c r="C266" s="31">
        <v>4301131019</v>
      </c>
      <c r="D266" s="213">
        <v>4640242180427</v>
      </c>
      <c r="E266" s="204"/>
      <c r="F266" s="197">
        <v>1.8</v>
      </c>
      <c r="G266" s="32">
        <v>1</v>
      </c>
      <c r="H266" s="197">
        <v>1.8</v>
      </c>
      <c r="I266" s="197">
        <v>1.915</v>
      </c>
      <c r="J266" s="32">
        <v>234</v>
      </c>
      <c r="K266" s="32" t="s">
        <v>122</v>
      </c>
      <c r="L266" s="33" t="s">
        <v>64</v>
      </c>
      <c r="M266" s="33"/>
      <c r="N266" s="32">
        <v>180</v>
      </c>
      <c r="O266" s="307" t="s">
        <v>316</v>
      </c>
      <c r="P266" s="203"/>
      <c r="Q266" s="203"/>
      <c r="R266" s="203"/>
      <c r="S266" s="204"/>
      <c r="T266" s="34"/>
      <c r="U266" s="34"/>
      <c r="V266" s="35" t="s">
        <v>65</v>
      </c>
      <c r="W266" s="198">
        <v>41</v>
      </c>
      <c r="X266" s="199">
        <f>IFERROR(IF(W266="","",W266),"")</f>
        <v>41</v>
      </c>
      <c r="Y266" s="36">
        <f>IFERROR(IF(W266="","",W266*0.00502),"")</f>
        <v>0.20582</v>
      </c>
      <c r="Z266" s="56"/>
      <c r="AA266" s="57"/>
      <c r="AE266" s="67"/>
      <c r="BB266" s="160" t="s">
        <v>74</v>
      </c>
      <c r="BL266" s="67">
        <f>IFERROR(W266*I266,"0")</f>
        <v>78.515000000000001</v>
      </c>
      <c r="BM266" s="67">
        <f>IFERROR(X266*I266,"0")</f>
        <v>78.515000000000001</v>
      </c>
      <c r="BN266" s="67">
        <f>IFERROR(W266/J266,"0")</f>
        <v>0.1752136752136752</v>
      </c>
      <c r="BO266" s="67">
        <f>IFERROR(X266/J266,"0")</f>
        <v>0.1752136752136752</v>
      </c>
    </row>
    <row r="267" spans="1:67" x14ac:dyDescent="0.2">
      <c r="A267" s="210"/>
      <c r="B267" s="206"/>
      <c r="C267" s="206"/>
      <c r="D267" s="206"/>
      <c r="E267" s="206"/>
      <c r="F267" s="206"/>
      <c r="G267" s="206"/>
      <c r="H267" s="206"/>
      <c r="I267" s="206"/>
      <c r="J267" s="206"/>
      <c r="K267" s="206"/>
      <c r="L267" s="206"/>
      <c r="M267" s="206"/>
      <c r="N267" s="211"/>
      <c r="O267" s="214" t="s">
        <v>66</v>
      </c>
      <c r="P267" s="215"/>
      <c r="Q267" s="215"/>
      <c r="R267" s="215"/>
      <c r="S267" s="215"/>
      <c r="T267" s="215"/>
      <c r="U267" s="216"/>
      <c r="V267" s="37" t="s">
        <v>65</v>
      </c>
      <c r="W267" s="200">
        <f>IFERROR(SUM(W266:W266),"0")</f>
        <v>41</v>
      </c>
      <c r="X267" s="200">
        <f>IFERROR(SUM(X266:X266),"0")</f>
        <v>41</v>
      </c>
      <c r="Y267" s="200">
        <f>IFERROR(IF(Y266="",0,Y266),"0")</f>
        <v>0.20582</v>
      </c>
      <c r="Z267" s="201"/>
      <c r="AA267" s="201"/>
    </row>
    <row r="268" spans="1:67" x14ac:dyDescent="0.2">
      <c r="A268" s="206"/>
      <c r="B268" s="206"/>
      <c r="C268" s="206"/>
      <c r="D268" s="206"/>
      <c r="E268" s="206"/>
      <c r="F268" s="206"/>
      <c r="G268" s="206"/>
      <c r="H268" s="206"/>
      <c r="I268" s="206"/>
      <c r="J268" s="206"/>
      <c r="K268" s="206"/>
      <c r="L268" s="206"/>
      <c r="M268" s="206"/>
      <c r="N268" s="211"/>
      <c r="O268" s="214" t="s">
        <v>66</v>
      </c>
      <c r="P268" s="215"/>
      <c r="Q268" s="215"/>
      <c r="R268" s="215"/>
      <c r="S268" s="215"/>
      <c r="T268" s="215"/>
      <c r="U268" s="216"/>
      <c r="V268" s="37" t="s">
        <v>67</v>
      </c>
      <c r="W268" s="200">
        <f>IFERROR(SUMPRODUCT(W266:W266*H266:H266),"0")</f>
        <v>73.8</v>
      </c>
      <c r="X268" s="200">
        <f>IFERROR(SUMPRODUCT(X266:X266*H266:H266),"0")</f>
        <v>73.8</v>
      </c>
      <c r="Y268" s="37"/>
      <c r="Z268" s="201"/>
      <c r="AA268" s="201"/>
    </row>
    <row r="269" spans="1:67" ht="14.25" hidden="1" customHeight="1" x14ac:dyDescent="0.25">
      <c r="A269" s="205" t="s">
        <v>70</v>
      </c>
      <c r="B269" s="206"/>
      <c r="C269" s="206"/>
      <c r="D269" s="206"/>
      <c r="E269" s="206"/>
      <c r="F269" s="206"/>
      <c r="G269" s="206"/>
      <c r="H269" s="206"/>
      <c r="I269" s="206"/>
      <c r="J269" s="206"/>
      <c r="K269" s="206"/>
      <c r="L269" s="206"/>
      <c r="M269" s="206"/>
      <c r="N269" s="206"/>
      <c r="O269" s="206"/>
      <c r="P269" s="206"/>
      <c r="Q269" s="206"/>
      <c r="R269" s="206"/>
      <c r="S269" s="206"/>
      <c r="T269" s="206"/>
      <c r="U269" s="206"/>
      <c r="V269" s="206"/>
      <c r="W269" s="206"/>
      <c r="X269" s="206"/>
      <c r="Y269" s="206"/>
      <c r="Z269" s="194"/>
      <c r="AA269" s="194"/>
    </row>
    <row r="270" spans="1:67" ht="27" customHeight="1" x14ac:dyDescent="0.25">
      <c r="A270" s="54" t="s">
        <v>317</v>
      </c>
      <c r="B270" s="54" t="s">
        <v>318</v>
      </c>
      <c r="C270" s="31">
        <v>4301132080</v>
      </c>
      <c r="D270" s="213">
        <v>4640242180397</v>
      </c>
      <c r="E270" s="204"/>
      <c r="F270" s="197">
        <v>1</v>
      </c>
      <c r="G270" s="32">
        <v>6</v>
      </c>
      <c r="H270" s="197">
        <v>6</v>
      </c>
      <c r="I270" s="197">
        <v>6.26</v>
      </c>
      <c r="J270" s="32">
        <v>84</v>
      </c>
      <c r="K270" s="32" t="s">
        <v>63</v>
      </c>
      <c r="L270" s="33" t="s">
        <v>64</v>
      </c>
      <c r="M270" s="33"/>
      <c r="N270" s="32">
        <v>180</v>
      </c>
      <c r="O270" s="208" t="s">
        <v>319</v>
      </c>
      <c r="P270" s="203"/>
      <c r="Q270" s="203"/>
      <c r="R270" s="203"/>
      <c r="S270" s="204"/>
      <c r="T270" s="34"/>
      <c r="U270" s="34"/>
      <c r="V270" s="35" t="s">
        <v>65</v>
      </c>
      <c r="W270" s="198">
        <v>73</v>
      </c>
      <c r="X270" s="199">
        <f>IFERROR(IF(W270="","",W270),"")</f>
        <v>73</v>
      </c>
      <c r="Y270" s="36">
        <f>IFERROR(IF(W270="","",W270*0.0155),"")</f>
        <v>1.1315</v>
      </c>
      <c r="Z270" s="56"/>
      <c r="AA270" s="57"/>
      <c r="AE270" s="67"/>
      <c r="BB270" s="161" t="s">
        <v>74</v>
      </c>
      <c r="BL270" s="67">
        <f>IFERROR(W270*I270,"0")</f>
        <v>456.97999999999996</v>
      </c>
      <c r="BM270" s="67">
        <f>IFERROR(X270*I270,"0")</f>
        <v>456.97999999999996</v>
      </c>
      <c r="BN270" s="67">
        <f>IFERROR(W270/J270,"0")</f>
        <v>0.86904761904761907</v>
      </c>
      <c r="BO270" s="67">
        <f>IFERROR(X270/J270,"0")</f>
        <v>0.86904761904761907</v>
      </c>
    </row>
    <row r="271" spans="1:67" ht="27" hidden="1" customHeight="1" x14ac:dyDescent="0.25">
      <c r="A271" s="54" t="s">
        <v>320</v>
      </c>
      <c r="B271" s="54" t="s">
        <v>321</v>
      </c>
      <c r="C271" s="31">
        <v>4301132104</v>
      </c>
      <c r="D271" s="213">
        <v>4640242181219</v>
      </c>
      <c r="E271" s="204"/>
      <c r="F271" s="197">
        <v>0.3</v>
      </c>
      <c r="G271" s="32">
        <v>9</v>
      </c>
      <c r="H271" s="197">
        <v>2.7</v>
      </c>
      <c r="I271" s="197">
        <v>2.8450000000000002</v>
      </c>
      <c r="J271" s="32">
        <v>234</v>
      </c>
      <c r="K271" s="32" t="s">
        <v>122</v>
      </c>
      <c r="L271" s="33" t="s">
        <v>64</v>
      </c>
      <c r="M271" s="33"/>
      <c r="N271" s="32">
        <v>180</v>
      </c>
      <c r="O271" s="255" t="s">
        <v>322</v>
      </c>
      <c r="P271" s="203"/>
      <c r="Q271" s="203"/>
      <c r="R271" s="203"/>
      <c r="S271" s="204"/>
      <c r="T271" s="34"/>
      <c r="U271" s="34"/>
      <c r="V271" s="35" t="s">
        <v>65</v>
      </c>
      <c r="W271" s="198">
        <v>0</v>
      </c>
      <c r="X271" s="199">
        <f>IFERROR(IF(W271="","",W271),"")</f>
        <v>0</v>
      </c>
      <c r="Y271" s="36">
        <f>IFERROR(IF(W271="","",W271*0.00502),"")</f>
        <v>0</v>
      </c>
      <c r="Z271" s="56"/>
      <c r="AA271" s="57"/>
      <c r="AE271" s="67"/>
      <c r="BB271" s="162" t="s">
        <v>74</v>
      </c>
      <c r="BL271" s="67">
        <f>IFERROR(W271*I271,"0")</f>
        <v>0</v>
      </c>
      <c r="BM271" s="67">
        <f>IFERROR(X271*I271,"0")</f>
        <v>0</v>
      </c>
      <c r="BN271" s="67">
        <f>IFERROR(W271/J271,"0")</f>
        <v>0</v>
      </c>
      <c r="BO271" s="67">
        <f>IFERROR(X271/J271,"0")</f>
        <v>0</v>
      </c>
    </row>
    <row r="272" spans="1:67" x14ac:dyDescent="0.2">
      <c r="A272" s="210"/>
      <c r="B272" s="206"/>
      <c r="C272" s="206"/>
      <c r="D272" s="206"/>
      <c r="E272" s="206"/>
      <c r="F272" s="206"/>
      <c r="G272" s="206"/>
      <c r="H272" s="206"/>
      <c r="I272" s="206"/>
      <c r="J272" s="206"/>
      <c r="K272" s="206"/>
      <c r="L272" s="206"/>
      <c r="M272" s="206"/>
      <c r="N272" s="211"/>
      <c r="O272" s="214" t="s">
        <v>66</v>
      </c>
      <c r="P272" s="215"/>
      <c r="Q272" s="215"/>
      <c r="R272" s="215"/>
      <c r="S272" s="215"/>
      <c r="T272" s="215"/>
      <c r="U272" s="216"/>
      <c r="V272" s="37" t="s">
        <v>65</v>
      </c>
      <c r="W272" s="200">
        <f>IFERROR(SUM(W270:W271),"0")</f>
        <v>73</v>
      </c>
      <c r="X272" s="200">
        <f>IFERROR(SUM(X270:X271),"0")</f>
        <v>73</v>
      </c>
      <c r="Y272" s="200">
        <f>IFERROR(IF(Y270="",0,Y270),"0")+IFERROR(IF(Y271="",0,Y271),"0")</f>
        <v>1.1315</v>
      </c>
      <c r="Z272" s="201"/>
      <c r="AA272" s="201"/>
    </row>
    <row r="273" spans="1:67" x14ac:dyDescent="0.2">
      <c r="A273" s="206"/>
      <c r="B273" s="206"/>
      <c r="C273" s="206"/>
      <c r="D273" s="206"/>
      <c r="E273" s="206"/>
      <c r="F273" s="206"/>
      <c r="G273" s="206"/>
      <c r="H273" s="206"/>
      <c r="I273" s="206"/>
      <c r="J273" s="206"/>
      <c r="K273" s="206"/>
      <c r="L273" s="206"/>
      <c r="M273" s="206"/>
      <c r="N273" s="211"/>
      <c r="O273" s="214" t="s">
        <v>66</v>
      </c>
      <c r="P273" s="215"/>
      <c r="Q273" s="215"/>
      <c r="R273" s="215"/>
      <c r="S273" s="215"/>
      <c r="T273" s="215"/>
      <c r="U273" s="216"/>
      <c r="V273" s="37" t="s">
        <v>67</v>
      </c>
      <c r="W273" s="200">
        <f>IFERROR(SUMPRODUCT(W270:W271*H270:H271),"0")</f>
        <v>438</v>
      </c>
      <c r="X273" s="200">
        <f>IFERROR(SUMPRODUCT(X270:X271*H270:H271),"0")</f>
        <v>438</v>
      </c>
      <c r="Y273" s="37"/>
      <c r="Z273" s="201"/>
      <c r="AA273" s="201"/>
    </row>
    <row r="274" spans="1:67" ht="14.25" hidden="1" customHeight="1" x14ac:dyDescent="0.25">
      <c r="A274" s="205" t="s">
        <v>148</v>
      </c>
      <c r="B274" s="206"/>
      <c r="C274" s="206"/>
      <c r="D274" s="206"/>
      <c r="E274" s="206"/>
      <c r="F274" s="206"/>
      <c r="G274" s="206"/>
      <c r="H274" s="206"/>
      <c r="I274" s="206"/>
      <c r="J274" s="206"/>
      <c r="K274" s="206"/>
      <c r="L274" s="206"/>
      <c r="M274" s="206"/>
      <c r="N274" s="206"/>
      <c r="O274" s="206"/>
      <c r="P274" s="206"/>
      <c r="Q274" s="206"/>
      <c r="R274" s="206"/>
      <c r="S274" s="206"/>
      <c r="T274" s="206"/>
      <c r="U274" s="206"/>
      <c r="V274" s="206"/>
      <c r="W274" s="206"/>
      <c r="X274" s="206"/>
      <c r="Y274" s="206"/>
      <c r="Z274" s="194"/>
      <c r="AA274" s="194"/>
    </row>
    <row r="275" spans="1:67" ht="27" customHeight="1" x14ac:dyDescent="0.25">
      <c r="A275" s="54" t="s">
        <v>323</v>
      </c>
      <c r="B275" s="54" t="s">
        <v>324</v>
      </c>
      <c r="C275" s="31">
        <v>4301136028</v>
      </c>
      <c r="D275" s="213">
        <v>4640242180304</v>
      </c>
      <c r="E275" s="204"/>
      <c r="F275" s="197">
        <v>2.7</v>
      </c>
      <c r="G275" s="32">
        <v>1</v>
      </c>
      <c r="H275" s="197">
        <v>2.7</v>
      </c>
      <c r="I275" s="197">
        <v>2.8906000000000001</v>
      </c>
      <c r="J275" s="32">
        <v>126</v>
      </c>
      <c r="K275" s="32" t="s">
        <v>73</v>
      </c>
      <c r="L275" s="33" t="s">
        <v>64</v>
      </c>
      <c r="M275" s="33"/>
      <c r="N275" s="32">
        <v>180</v>
      </c>
      <c r="O275" s="408" t="s">
        <v>325</v>
      </c>
      <c r="P275" s="203"/>
      <c r="Q275" s="203"/>
      <c r="R275" s="203"/>
      <c r="S275" s="204"/>
      <c r="T275" s="34"/>
      <c r="U275" s="34"/>
      <c r="V275" s="35" t="s">
        <v>65</v>
      </c>
      <c r="W275" s="198">
        <v>42</v>
      </c>
      <c r="X275" s="199">
        <f>IFERROR(IF(W275="","",W275),"")</f>
        <v>42</v>
      </c>
      <c r="Y275" s="36">
        <f>IFERROR(IF(W275="","",W275*0.00936),"")</f>
        <v>0.39312000000000002</v>
      </c>
      <c r="Z275" s="56"/>
      <c r="AA275" s="57"/>
      <c r="AE275" s="67"/>
      <c r="BB275" s="163" t="s">
        <v>74</v>
      </c>
      <c r="BL275" s="67">
        <f>IFERROR(W275*I275,"0")</f>
        <v>121.40520000000001</v>
      </c>
      <c r="BM275" s="67">
        <f>IFERROR(X275*I275,"0")</f>
        <v>121.40520000000001</v>
      </c>
      <c r="BN275" s="67">
        <f>IFERROR(W275/J275,"0")</f>
        <v>0.33333333333333331</v>
      </c>
      <c r="BO275" s="67">
        <f>IFERROR(X275/J275,"0")</f>
        <v>0.33333333333333331</v>
      </c>
    </row>
    <row r="276" spans="1:67" ht="37.5" hidden="1" customHeight="1" x14ac:dyDescent="0.25">
      <c r="A276" s="54" t="s">
        <v>326</v>
      </c>
      <c r="B276" s="54" t="s">
        <v>327</v>
      </c>
      <c r="C276" s="31">
        <v>4301136027</v>
      </c>
      <c r="D276" s="213">
        <v>4640242180298</v>
      </c>
      <c r="E276" s="204"/>
      <c r="F276" s="197">
        <v>2.7</v>
      </c>
      <c r="G276" s="32">
        <v>1</v>
      </c>
      <c r="H276" s="197">
        <v>2.7</v>
      </c>
      <c r="I276" s="197">
        <v>2.8919999999999999</v>
      </c>
      <c r="J276" s="32">
        <v>126</v>
      </c>
      <c r="K276" s="32" t="s">
        <v>73</v>
      </c>
      <c r="L276" s="33" t="s">
        <v>64</v>
      </c>
      <c r="M276" s="33"/>
      <c r="N276" s="32">
        <v>180</v>
      </c>
      <c r="O276" s="361" t="str">
        <f>HYPERLINK("https://abi.ru/products/Замороженные/Зареченские/Зареченские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76" s="203"/>
      <c r="Q276" s="203"/>
      <c r="R276" s="203"/>
      <c r="S276" s="204"/>
      <c r="T276" s="34"/>
      <c r="U276" s="34"/>
      <c r="V276" s="35" t="s">
        <v>65</v>
      </c>
      <c r="W276" s="198">
        <v>0</v>
      </c>
      <c r="X276" s="199">
        <f>IFERROR(IF(W276="","",W276),"")</f>
        <v>0</v>
      </c>
      <c r="Y276" s="36">
        <f>IFERROR(IF(W276="","",W276*0.00936),"")</f>
        <v>0</v>
      </c>
      <c r="Z276" s="56"/>
      <c r="AA276" s="57"/>
      <c r="AE276" s="67"/>
      <c r="BB276" s="164" t="s">
        <v>74</v>
      </c>
      <c r="BL276" s="67">
        <f>IFERROR(W276*I276,"0")</f>
        <v>0</v>
      </c>
      <c r="BM276" s="67">
        <f>IFERROR(X276*I276,"0")</f>
        <v>0</v>
      </c>
      <c r="BN276" s="67">
        <f>IFERROR(W276/J276,"0")</f>
        <v>0</v>
      </c>
      <c r="BO276" s="67">
        <f>IFERROR(X276/J276,"0")</f>
        <v>0</v>
      </c>
    </row>
    <row r="277" spans="1:67" ht="27" customHeight="1" x14ac:dyDescent="0.25">
      <c r="A277" s="54" t="s">
        <v>328</v>
      </c>
      <c r="B277" s="54" t="s">
        <v>329</v>
      </c>
      <c r="C277" s="31">
        <v>4301136026</v>
      </c>
      <c r="D277" s="213">
        <v>4640242180236</v>
      </c>
      <c r="E277" s="204"/>
      <c r="F277" s="197">
        <v>5</v>
      </c>
      <c r="G277" s="32">
        <v>1</v>
      </c>
      <c r="H277" s="197">
        <v>5</v>
      </c>
      <c r="I277" s="197">
        <v>5.2350000000000003</v>
      </c>
      <c r="J277" s="32">
        <v>84</v>
      </c>
      <c r="K277" s="32" t="s">
        <v>63</v>
      </c>
      <c r="L277" s="33" t="s">
        <v>64</v>
      </c>
      <c r="M277" s="33"/>
      <c r="N277" s="32">
        <v>180</v>
      </c>
      <c r="O277" s="412" t="s">
        <v>330</v>
      </c>
      <c r="P277" s="203"/>
      <c r="Q277" s="203"/>
      <c r="R277" s="203"/>
      <c r="S277" s="204"/>
      <c r="T277" s="34"/>
      <c r="U277" s="34"/>
      <c r="V277" s="35" t="s">
        <v>65</v>
      </c>
      <c r="W277" s="198">
        <v>90</v>
      </c>
      <c r="X277" s="199">
        <f>IFERROR(IF(W277="","",W277),"")</f>
        <v>90</v>
      </c>
      <c r="Y277" s="36">
        <f>IFERROR(IF(W277="","",W277*0.0155),"")</f>
        <v>1.395</v>
      </c>
      <c r="Z277" s="56"/>
      <c r="AA277" s="57"/>
      <c r="AE277" s="67"/>
      <c r="BB277" s="165" t="s">
        <v>74</v>
      </c>
      <c r="BL277" s="67">
        <f>IFERROR(W277*I277,"0")</f>
        <v>471.15000000000003</v>
      </c>
      <c r="BM277" s="67">
        <f>IFERROR(X277*I277,"0")</f>
        <v>471.15000000000003</v>
      </c>
      <c r="BN277" s="67">
        <f>IFERROR(W277/J277,"0")</f>
        <v>1.0714285714285714</v>
      </c>
      <c r="BO277" s="67">
        <f>IFERROR(X277/J277,"0")</f>
        <v>1.0714285714285714</v>
      </c>
    </row>
    <row r="278" spans="1:67" ht="27" hidden="1" customHeight="1" x14ac:dyDescent="0.25">
      <c r="A278" s="54" t="s">
        <v>331</v>
      </c>
      <c r="B278" s="54" t="s">
        <v>332</v>
      </c>
      <c r="C278" s="31">
        <v>4301136029</v>
      </c>
      <c r="D278" s="213">
        <v>4640242180410</v>
      </c>
      <c r="E278" s="204"/>
      <c r="F278" s="197">
        <v>2.2400000000000002</v>
      </c>
      <c r="G278" s="32">
        <v>1</v>
      </c>
      <c r="H278" s="197">
        <v>2.2400000000000002</v>
      </c>
      <c r="I278" s="197">
        <v>2.4319999999999999</v>
      </c>
      <c r="J278" s="32">
        <v>126</v>
      </c>
      <c r="K278" s="32" t="s">
        <v>73</v>
      </c>
      <c r="L278" s="33" t="s">
        <v>64</v>
      </c>
      <c r="M278" s="33"/>
      <c r="N278" s="32">
        <v>180</v>
      </c>
      <c r="O278" s="371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78" s="203"/>
      <c r="Q278" s="203"/>
      <c r="R278" s="203"/>
      <c r="S278" s="204"/>
      <c r="T278" s="34"/>
      <c r="U278" s="34"/>
      <c r="V278" s="35" t="s">
        <v>65</v>
      </c>
      <c r="W278" s="198">
        <v>0</v>
      </c>
      <c r="X278" s="199">
        <f>IFERROR(IF(W278="","",W278),"")</f>
        <v>0</v>
      </c>
      <c r="Y278" s="36">
        <f>IFERROR(IF(W278="","",W278*0.00936),"")</f>
        <v>0</v>
      </c>
      <c r="Z278" s="56"/>
      <c r="AA278" s="57"/>
      <c r="AE278" s="67"/>
      <c r="BB278" s="166" t="s">
        <v>74</v>
      </c>
      <c r="BL278" s="67">
        <f>IFERROR(W278*I278,"0")</f>
        <v>0</v>
      </c>
      <c r="BM278" s="67">
        <f>IFERROR(X278*I278,"0")</f>
        <v>0</v>
      </c>
      <c r="BN278" s="67">
        <f>IFERROR(W278/J278,"0")</f>
        <v>0</v>
      </c>
      <c r="BO278" s="67">
        <f>IFERROR(X278/J278,"0")</f>
        <v>0</v>
      </c>
    </row>
    <row r="279" spans="1:67" x14ac:dyDescent="0.2">
      <c r="A279" s="210"/>
      <c r="B279" s="206"/>
      <c r="C279" s="206"/>
      <c r="D279" s="206"/>
      <c r="E279" s="206"/>
      <c r="F279" s="206"/>
      <c r="G279" s="206"/>
      <c r="H279" s="206"/>
      <c r="I279" s="206"/>
      <c r="J279" s="206"/>
      <c r="K279" s="206"/>
      <c r="L279" s="206"/>
      <c r="M279" s="206"/>
      <c r="N279" s="211"/>
      <c r="O279" s="214" t="s">
        <v>66</v>
      </c>
      <c r="P279" s="215"/>
      <c r="Q279" s="215"/>
      <c r="R279" s="215"/>
      <c r="S279" s="215"/>
      <c r="T279" s="215"/>
      <c r="U279" s="216"/>
      <c r="V279" s="37" t="s">
        <v>65</v>
      </c>
      <c r="W279" s="200">
        <f>IFERROR(SUM(W275:W278),"0")</f>
        <v>132</v>
      </c>
      <c r="X279" s="200">
        <f>IFERROR(SUM(X275:X278),"0")</f>
        <v>132</v>
      </c>
      <c r="Y279" s="200">
        <f>IFERROR(IF(Y275="",0,Y275),"0")+IFERROR(IF(Y276="",0,Y276),"0")+IFERROR(IF(Y277="",0,Y277),"0")+IFERROR(IF(Y278="",0,Y278),"0")</f>
        <v>1.7881200000000002</v>
      </c>
      <c r="Z279" s="201"/>
      <c r="AA279" s="201"/>
    </row>
    <row r="280" spans="1:67" x14ac:dyDescent="0.2">
      <c r="A280" s="206"/>
      <c r="B280" s="206"/>
      <c r="C280" s="206"/>
      <c r="D280" s="206"/>
      <c r="E280" s="206"/>
      <c r="F280" s="206"/>
      <c r="G280" s="206"/>
      <c r="H280" s="206"/>
      <c r="I280" s="206"/>
      <c r="J280" s="206"/>
      <c r="K280" s="206"/>
      <c r="L280" s="206"/>
      <c r="M280" s="206"/>
      <c r="N280" s="211"/>
      <c r="O280" s="214" t="s">
        <v>66</v>
      </c>
      <c r="P280" s="215"/>
      <c r="Q280" s="215"/>
      <c r="R280" s="215"/>
      <c r="S280" s="215"/>
      <c r="T280" s="215"/>
      <c r="U280" s="216"/>
      <c r="V280" s="37" t="s">
        <v>67</v>
      </c>
      <c r="W280" s="200">
        <f>IFERROR(SUMPRODUCT(W275:W278*H275:H278),"0")</f>
        <v>563.4</v>
      </c>
      <c r="X280" s="200">
        <f>IFERROR(SUMPRODUCT(X275:X278*H275:H278),"0")</f>
        <v>563.4</v>
      </c>
      <c r="Y280" s="37"/>
      <c r="Z280" s="201"/>
      <c r="AA280" s="201"/>
    </row>
    <row r="281" spans="1:67" ht="14.25" hidden="1" customHeight="1" x14ac:dyDescent="0.25">
      <c r="A281" s="205" t="s">
        <v>126</v>
      </c>
      <c r="B281" s="206"/>
      <c r="C281" s="206"/>
      <c r="D281" s="206"/>
      <c r="E281" s="206"/>
      <c r="F281" s="206"/>
      <c r="G281" s="206"/>
      <c r="H281" s="206"/>
      <c r="I281" s="206"/>
      <c r="J281" s="206"/>
      <c r="K281" s="206"/>
      <c r="L281" s="206"/>
      <c r="M281" s="206"/>
      <c r="N281" s="206"/>
      <c r="O281" s="206"/>
      <c r="P281" s="206"/>
      <c r="Q281" s="206"/>
      <c r="R281" s="206"/>
      <c r="S281" s="206"/>
      <c r="T281" s="206"/>
      <c r="U281" s="206"/>
      <c r="V281" s="206"/>
      <c r="W281" s="206"/>
      <c r="X281" s="206"/>
      <c r="Y281" s="206"/>
      <c r="Z281" s="194"/>
      <c r="AA281" s="194"/>
    </row>
    <row r="282" spans="1:67" ht="27" hidden="1" customHeight="1" x14ac:dyDescent="0.25">
      <c r="A282" s="54" t="s">
        <v>333</v>
      </c>
      <c r="B282" s="54" t="s">
        <v>334</v>
      </c>
      <c r="C282" s="31">
        <v>4301135191</v>
      </c>
      <c r="D282" s="213">
        <v>4640242180373</v>
      </c>
      <c r="E282" s="204"/>
      <c r="F282" s="197">
        <v>3</v>
      </c>
      <c r="G282" s="32">
        <v>1</v>
      </c>
      <c r="H282" s="197">
        <v>3</v>
      </c>
      <c r="I282" s="197">
        <v>3.1920000000000002</v>
      </c>
      <c r="J282" s="32">
        <v>126</v>
      </c>
      <c r="K282" s="32" t="s">
        <v>73</v>
      </c>
      <c r="L282" s="33" t="s">
        <v>64</v>
      </c>
      <c r="M282" s="33"/>
      <c r="N282" s="32">
        <v>180</v>
      </c>
      <c r="O282" s="356" t="s">
        <v>335</v>
      </c>
      <c r="P282" s="203"/>
      <c r="Q282" s="203"/>
      <c r="R282" s="203"/>
      <c r="S282" s="204"/>
      <c r="T282" s="34"/>
      <c r="U282" s="34"/>
      <c r="V282" s="35" t="s">
        <v>65</v>
      </c>
      <c r="W282" s="198">
        <v>0</v>
      </c>
      <c r="X282" s="199">
        <f t="shared" ref="X282:X303" si="24">IFERROR(IF(W282="","",W282),"")</f>
        <v>0</v>
      </c>
      <c r="Y282" s="36">
        <f t="shared" ref="Y282:Y287" si="25">IFERROR(IF(W282="","",W282*0.00936),"")</f>
        <v>0</v>
      </c>
      <c r="Z282" s="56"/>
      <c r="AA282" s="57"/>
      <c r="AE282" s="67"/>
      <c r="BB282" s="167" t="s">
        <v>74</v>
      </c>
      <c r="BL282" s="67">
        <f t="shared" ref="BL282:BL303" si="26">IFERROR(W282*I282,"0")</f>
        <v>0</v>
      </c>
      <c r="BM282" s="67">
        <f t="shared" ref="BM282:BM303" si="27">IFERROR(X282*I282,"0")</f>
        <v>0</v>
      </c>
      <c r="BN282" s="67">
        <f t="shared" ref="BN282:BN303" si="28">IFERROR(W282/J282,"0")</f>
        <v>0</v>
      </c>
      <c r="BO282" s="67">
        <f t="shared" ref="BO282:BO303" si="29">IFERROR(X282/J282,"0")</f>
        <v>0</v>
      </c>
    </row>
    <row r="283" spans="1:67" ht="27" customHeight="1" x14ac:dyDescent="0.25">
      <c r="A283" s="54" t="s">
        <v>336</v>
      </c>
      <c r="B283" s="54" t="s">
        <v>337</v>
      </c>
      <c r="C283" s="31">
        <v>4301135195</v>
      </c>
      <c r="D283" s="213">
        <v>4640242180366</v>
      </c>
      <c r="E283" s="204"/>
      <c r="F283" s="197">
        <v>3.7</v>
      </c>
      <c r="G283" s="32">
        <v>1</v>
      </c>
      <c r="H283" s="197">
        <v>3.7</v>
      </c>
      <c r="I283" s="197">
        <v>3.8919999999999999</v>
      </c>
      <c r="J283" s="32">
        <v>126</v>
      </c>
      <c r="K283" s="32" t="s">
        <v>73</v>
      </c>
      <c r="L283" s="33" t="s">
        <v>64</v>
      </c>
      <c r="M283" s="33"/>
      <c r="N283" s="32">
        <v>180</v>
      </c>
      <c r="O283" s="365" t="s">
        <v>338</v>
      </c>
      <c r="P283" s="203"/>
      <c r="Q283" s="203"/>
      <c r="R283" s="203"/>
      <c r="S283" s="204"/>
      <c r="T283" s="34"/>
      <c r="U283" s="34"/>
      <c r="V283" s="35" t="s">
        <v>65</v>
      </c>
      <c r="W283" s="198">
        <v>3</v>
      </c>
      <c r="X283" s="199">
        <f t="shared" si="24"/>
        <v>3</v>
      </c>
      <c r="Y283" s="36">
        <f t="shared" si="25"/>
        <v>2.8080000000000001E-2</v>
      </c>
      <c r="Z283" s="56"/>
      <c r="AA283" s="57"/>
      <c r="AE283" s="67"/>
      <c r="BB283" s="168" t="s">
        <v>74</v>
      </c>
      <c r="BL283" s="67">
        <f t="shared" si="26"/>
        <v>11.676</v>
      </c>
      <c r="BM283" s="67">
        <f t="shared" si="27"/>
        <v>11.676</v>
      </c>
      <c r="BN283" s="67">
        <f t="shared" si="28"/>
        <v>2.3809523809523808E-2</v>
      </c>
      <c r="BO283" s="67">
        <f t="shared" si="29"/>
        <v>2.3809523809523808E-2</v>
      </c>
    </row>
    <row r="284" spans="1:67" ht="27" customHeight="1" x14ac:dyDescent="0.25">
      <c r="A284" s="54" t="s">
        <v>339</v>
      </c>
      <c r="B284" s="54" t="s">
        <v>340</v>
      </c>
      <c r="C284" s="31">
        <v>4301135188</v>
      </c>
      <c r="D284" s="213">
        <v>4640242180335</v>
      </c>
      <c r="E284" s="204"/>
      <c r="F284" s="197">
        <v>3.7</v>
      </c>
      <c r="G284" s="32">
        <v>1</v>
      </c>
      <c r="H284" s="197">
        <v>3.7</v>
      </c>
      <c r="I284" s="197">
        <v>3.8919999999999999</v>
      </c>
      <c r="J284" s="32">
        <v>126</v>
      </c>
      <c r="K284" s="32" t="s">
        <v>73</v>
      </c>
      <c r="L284" s="33" t="s">
        <v>64</v>
      </c>
      <c r="M284" s="33"/>
      <c r="N284" s="32">
        <v>180</v>
      </c>
      <c r="O284" s="263" t="s">
        <v>341</v>
      </c>
      <c r="P284" s="203"/>
      <c r="Q284" s="203"/>
      <c r="R284" s="203"/>
      <c r="S284" s="204"/>
      <c r="T284" s="34"/>
      <c r="U284" s="34"/>
      <c r="V284" s="35" t="s">
        <v>65</v>
      </c>
      <c r="W284" s="198">
        <v>243</v>
      </c>
      <c r="X284" s="199">
        <f t="shared" si="24"/>
        <v>243</v>
      </c>
      <c r="Y284" s="36">
        <f t="shared" si="25"/>
        <v>2.2744800000000001</v>
      </c>
      <c r="Z284" s="56"/>
      <c r="AA284" s="57"/>
      <c r="AE284" s="67"/>
      <c r="BB284" s="169" t="s">
        <v>74</v>
      </c>
      <c r="BL284" s="67">
        <f t="shared" si="26"/>
        <v>945.75599999999997</v>
      </c>
      <c r="BM284" s="67">
        <f t="shared" si="27"/>
        <v>945.75599999999997</v>
      </c>
      <c r="BN284" s="67">
        <f t="shared" si="28"/>
        <v>1.9285714285714286</v>
      </c>
      <c r="BO284" s="67">
        <f t="shared" si="29"/>
        <v>1.9285714285714286</v>
      </c>
    </row>
    <row r="285" spans="1:67" ht="37.5" hidden="1" customHeight="1" x14ac:dyDescent="0.25">
      <c r="A285" s="54" t="s">
        <v>342</v>
      </c>
      <c r="B285" s="54" t="s">
        <v>343</v>
      </c>
      <c r="C285" s="31">
        <v>4301135189</v>
      </c>
      <c r="D285" s="213">
        <v>4640242180342</v>
      </c>
      <c r="E285" s="204"/>
      <c r="F285" s="197">
        <v>3.7</v>
      </c>
      <c r="G285" s="32">
        <v>1</v>
      </c>
      <c r="H285" s="197">
        <v>3.7</v>
      </c>
      <c r="I285" s="197">
        <v>3.8919999999999999</v>
      </c>
      <c r="J285" s="32">
        <v>126</v>
      </c>
      <c r="K285" s="32" t="s">
        <v>73</v>
      </c>
      <c r="L285" s="33" t="s">
        <v>64</v>
      </c>
      <c r="M285" s="33"/>
      <c r="N285" s="32">
        <v>180</v>
      </c>
      <c r="O285" s="377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85" s="203"/>
      <c r="Q285" s="203"/>
      <c r="R285" s="203"/>
      <c r="S285" s="204"/>
      <c r="T285" s="34"/>
      <c r="U285" s="34"/>
      <c r="V285" s="35" t="s">
        <v>65</v>
      </c>
      <c r="W285" s="198">
        <v>0</v>
      </c>
      <c r="X285" s="199">
        <f t="shared" si="24"/>
        <v>0</v>
      </c>
      <c r="Y285" s="36">
        <f t="shared" si="25"/>
        <v>0</v>
      </c>
      <c r="Z285" s="56"/>
      <c r="AA285" s="57"/>
      <c r="AE285" s="67"/>
      <c r="BB285" s="170" t="s">
        <v>74</v>
      </c>
      <c r="BL285" s="67">
        <f t="shared" si="26"/>
        <v>0</v>
      </c>
      <c r="BM285" s="67">
        <f t="shared" si="27"/>
        <v>0</v>
      </c>
      <c r="BN285" s="67">
        <f t="shared" si="28"/>
        <v>0</v>
      </c>
      <c r="BO285" s="67">
        <f t="shared" si="29"/>
        <v>0</v>
      </c>
    </row>
    <row r="286" spans="1:67" ht="37.5" hidden="1" customHeight="1" x14ac:dyDescent="0.25">
      <c r="A286" s="54" t="s">
        <v>344</v>
      </c>
      <c r="B286" s="54" t="s">
        <v>345</v>
      </c>
      <c r="C286" s="31">
        <v>4301135190</v>
      </c>
      <c r="D286" s="213">
        <v>4640242180359</v>
      </c>
      <c r="E286" s="204"/>
      <c r="F286" s="197">
        <v>3.7</v>
      </c>
      <c r="G286" s="32">
        <v>1</v>
      </c>
      <c r="H286" s="197">
        <v>3.7</v>
      </c>
      <c r="I286" s="197">
        <v>3.8919999999999999</v>
      </c>
      <c r="J286" s="32">
        <v>126</v>
      </c>
      <c r="K286" s="32" t="s">
        <v>73</v>
      </c>
      <c r="L286" s="33" t="s">
        <v>64</v>
      </c>
      <c r="M286" s="33"/>
      <c r="N286" s="32">
        <v>180</v>
      </c>
      <c r="O286" s="304" t="s">
        <v>346</v>
      </c>
      <c r="P286" s="203"/>
      <c r="Q286" s="203"/>
      <c r="R286" s="203"/>
      <c r="S286" s="204"/>
      <c r="T286" s="34"/>
      <c r="U286" s="34"/>
      <c r="V286" s="35" t="s">
        <v>65</v>
      </c>
      <c r="W286" s="198">
        <v>0</v>
      </c>
      <c r="X286" s="199">
        <f t="shared" si="24"/>
        <v>0</v>
      </c>
      <c r="Y286" s="36">
        <f t="shared" si="25"/>
        <v>0</v>
      </c>
      <c r="Z286" s="56"/>
      <c r="AA286" s="57"/>
      <c r="AE286" s="67"/>
      <c r="BB286" s="171" t="s">
        <v>74</v>
      </c>
      <c r="BL286" s="67">
        <f t="shared" si="26"/>
        <v>0</v>
      </c>
      <c r="BM286" s="67">
        <f t="shared" si="27"/>
        <v>0</v>
      </c>
      <c r="BN286" s="67">
        <f t="shared" si="28"/>
        <v>0</v>
      </c>
      <c r="BO286" s="67">
        <f t="shared" si="29"/>
        <v>0</v>
      </c>
    </row>
    <row r="287" spans="1:67" ht="37.5" hidden="1" customHeight="1" x14ac:dyDescent="0.25">
      <c r="A287" s="54" t="s">
        <v>347</v>
      </c>
      <c r="B287" s="54" t="s">
        <v>348</v>
      </c>
      <c r="C287" s="31">
        <v>4301135187</v>
      </c>
      <c r="D287" s="213">
        <v>4640242180328</v>
      </c>
      <c r="E287" s="204"/>
      <c r="F287" s="197">
        <v>3.5</v>
      </c>
      <c r="G287" s="32">
        <v>1</v>
      </c>
      <c r="H287" s="197">
        <v>3.5</v>
      </c>
      <c r="I287" s="197">
        <v>3.6920000000000002</v>
      </c>
      <c r="J287" s="32">
        <v>126</v>
      </c>
      <c r="K287" s="32" t="s">
        <v>73</v>
      </c>
      <c r="L287" s="33" t="s">
        <v>64</v>
      </c>
      <c r="M287" s="33"/>
      <c r="N287" s="32">
        <v>180</v>
      </c>
      <c r="O287" s="290" t="s">
        <v>349</v>
      </c>
      <c r="P287" s="203"/>
      <c r="Q287" s="203"/>
      <c r="R287" s="203"/>
      <c r="S287" s="204"/>
      <c r="T287" s="34"/>
      <c r="U287" s="34"/>
      <c r="V287" s="35" t="s">
        <v>65</v>
      </c>
      <c r="W287" s="198">
        <v>0</v>
      </c>
      <c r="X287" s="199">
        <f t="shared" si="24"/>
        <v>0</v>
      </c>
      <c r="Y287" s="36">
        <f t="shared" si="25"/>
        <v>0</v>
      </c>
      <c r="Z287" s="56"/>
      <c r="AA287" s="57"/>
      <c r="AE287" s="67"/>
      <c r="BB287" s="172" t="s">
        <v>74</v>
      </c>
      <c r="BL287" s="67">
        <f t="shared" si="26"/>
        <v>0</v>
      </c>
      <c r="BM287" s="67">
        <f t="shared" si="27"/>
        <v>0</v>
      </c>
      <c r="BN287" s="67">
        <f t="shared" si="28"/>
        <v>0</v>
      </c>
      <c r="BO287" s="67">
        <f t="shared" si="29"/>
        <v>0</v>
      </c>
    </row>
    <row r="288" spans="1:67" ht="27" customHeight="1" x14ac:dyDescent="0.25">
      <c r="A288" s="54" t="s">
        <v>350</v>
      </c>
      <c r="B288" s="54" t="s">
        <v>351</v>
      </c>
      <c r="C288" s="31">
        <v>4301135186</v>
      </c>
      <c r="D288" s="213">
        <v>4640242180311</v>
      </c>
      <c r="E288" s="204"/>
      <c r="F288" s="197">
        <v>5.5</v>
      </c>
      <c r="G288" s="32">
        <v>1</v>
      </c>
      <c r="H288" s="197">
        <v>5.5</v>
      </c>
      <c r="I288" s="197">
        <v>5.7350000000000003</v>
      </c>
      <c r="J288" s="32">
        <v>84</v>
      </c>
      <c r="K288" s="32" t="s">
        <v>63</v>
      </c>
      <c r="L288" s="33" t="s">
        <v>64</v>
      </c>
      <c r="M288" s="33"/>
      <c r="N288" s="32">
        <v>180</v>
      </c>
      <c r="O288" s="344" t="s">
        <v>352</v>
      </c>
      <c r="P288" s="203"/>
      <c r="Q288" s="203"/>
      <c r="R288" s="203"/>
      <c r="S288" s="204"/>
      <c r="T288" s="34"/>
      <c r="U288" s="34"/>
      <c r="V288" s="35" t="s">
        <v>65</v>
      </c>
      <c r="W288" s="198">
        <v>109</v>
      </c>
      <c r="X288" s="199">
        <f t="shared" si="24"/>
        <v>109</v>
      </c>
      <c r="Y288" s="36">
        <f>IFERROR(IF(W288="","",W288*0.0155),"")</f>
        <v>1.6895</v>
      </c>
      <c r="Z288" s="56"/>
      <c r="AA288" s="57"/>
      <c r="AE288" s="67"/>
      <c r="BB288" s="173" t="s">
        <v>74</v>
      </c>
      <c r="BL288" s="67">
        <f t="shared" si="26"/>
        <v>625.11500000000001</v>
      </c>
      <c r="BM288" s="67">
        <f t="shared" si="27"/>
        <v>625.11500000000001</v>
      </c>
      <c r="BN288" s="67">
        <f t="shared" si="28"/>
        <v>1.2976190476190477</v>
      </c>
      <c r="BO288" s="67">
        <f t="shared" si="29"/>
        <v>1.2976190476190477</v>
      </c>
    </row>
    <row r="289" spans="1:67" ht="27" customHeight="1" x14ac:dyDescent="0.25">
      <c r="A289" s="54" t="s">
        <v>353</v>
      </c>
      <c r="B289" s="54" t="s">
        <v>354</v>
      </c>
      <c r="C289" s="31">
        <v>4301135194</v>
      </c>
      <c r="D289" s="213">
        <v>4640242180380</v>
      </c>
      <c r="E289" s="204"/>
      <c r="F289" s="197">
        <v>1.8</v>
      </c>
      <c r="G289" s="32">
        <v>1</v>
      </c>
      <c r="H289" s="197">
        <v>1.8</v>
      </c>
      <c r="I289" s="197">
        <v>1.9119999999999999</v>
      </c>
      <c r="J289" s="32">
        <v>234</v>
      </c>
      <c r="K289" s="32" t="s">
        <v>122</v>
      </c>
      <c r="L289" s="33" t="s">
        <v>64</v>
      </c>
      <c r="M289" s="33"/>
      <c r="N289" s="32">
        <v>180</v>
      </c>
      <c r="O289" s="292" t="s">
        <v>355</v>
      </c>
      <c r="P289" s="203"/>
      <c r="Q289" s="203"/>
      <c r="R289" s="203"/>
      <c r="S289" s="204"/>
      <c r="T289" s="34"/>
      <c r="U289" s="34"/>
      <c r="V289" s="35" t="s">
        <v>65</v>
      </c>
      <c r="W289" s="198">
        <v>40</v>
      </c>
      <c r="X289" s="199">
        <f t="shared" si="24"/>
        <v>40</v>
      </c>
      <c r="Y289" s="36">
        <f>IFERROR(IF(W289="","",W289*0.00502),"")</f>
        <v>0.20080000000000001</v>
      </c>
      <c r="Z289" s="56"/>
      <c r="AA289" s="57"/>
      <c r="AE289" s="67"/>
      <c r="BB289" s="174" t="s">
        <v>74</v>
      </c>
      <c r="BL289" s="67">
        <f t="shared" si="26"/>
        <v>76.47999999999999</v>
      </c>
      <c r="BM289" s="67">
        <f t="shared" si="27"/>
        <v>76.47999999999999</v>
      </c>
      <c r="BN289" s="67">
        <f t="shared" si="28"/>
        <v>0.17094017094017094</v>
      </c>
      <c r="BO289" s="67">
        <f t="shared" si="29"/>
        <v>0.17094017094017094</v>
      </c>
    </row>
    <row r="290" spans="1:67" ht="27" hidden="1" customHeight="1" x14ac:dyDescent="0.25">
      <c r="A290" s="54" t="s">
        <v>356</v>
      </c>
      <c r="B290" s="54" t="s">
        <v>357</v>
      </c>
      <c r="C290" s="31">
        <v>4301135192</v>
      </c>
      <c r="D290" s="213">
        <v>4640242180380</v>
      </c>
      <c r="E290" s="204"/>
      <c r="F290" s="197">
        <v>3.7</v>
      </c>
      <c r="G290" s="32">
        <v>1</v>
      </c>
      <c r="H290" s="197">
        <v>3.7</v>
      </c>
      <c r="I290" s="197">
        <v>3.8919999999999999</v>
      </c>
      <c r="J290" s="32">
        <v>126</v>
      </c>
      <c r="K290" s="32" t="s">
        <v>73</v>
      </c>
      <c r="L290" s="33" t="s">
        <v>64</v>
      </c>
      <c r="M290" s="33"/>
      <c r="N290" s="32">
        <v>180</v>
      </c>
      <c r="O290" s="299" t="s">
        <v>358</v>
      </c>
      <c r="P290" s="203"/>
      <c r="Q290" s="203"/>
      <c r="R290" s="203"/>
      <c r="S290" s="204"/>
      <c r="T290" s="34"/>
      <c r="U290" s="34"/>
      <c r="V290" s="35" t="s">
        <v>65</v>
      </c>
      <c r="W290" s="198">
        <v>0</v>
      </c>
      <c r="X290" s="199">
        <f t="shared" si="24"/>
        <v>0</v>
      </c>
      <c r="Y290" s="36">
        <f>IFERROR(IF(W290="","",W290*0.00936),"")</f>
        <v>0</v>
      </c>
      <c r="Z290" s="56"/>
      <c r="AA290" s="57"/>
      <c r="AE290" s="67"/>
      <c r="BB290" s="175" t="s">
        <v>74</v>
      </c>
      <c r="BL290" s="67">
        <f t="shared" si="26"/>
        <v>0</v>
      </c>
      <c r="BM290" s="67">
        <f t="shared" si="27"/>
        <v>0</v>
      </c>
      <c r="BN290" s="67">
        <f t="shared" si="28"/>
        <v>0</v>
      </c>
      <c r="BO290" s="67">
        <f t="shared" si="29"/>
        <v>0</v>
      </c>
    </row>
    <row r="291" spans="1:67" ht="27" hidden="1" customHeight="1" x14ac:dyDescent="0.25">
      <c r="A291" s="54" t="s">
        <v>359</v>
      </c>
      <c r="B291" s="54" t="s">
        <v>360</v>
      </c>
      <c r="C291" s="31">
        <v>4301135193</v>
      </c>
      <c r="D291" s="213">
        <v>4640242180403</v>
      </c>
      <c r="E291" s="204"/>
      <c r="F291" s="197">
        <v>3</v>
      </c>
      <c r="G291" s="32">
        <v>1</v>
      </c>
      <c r="H291" s="197">
        <v>3</v>
      </c>
      <c r="I291" s="197">
        <v>3.1920000000000002</v>
      </c>
      <c r="J291" s="32">
        <v>126</v>
      </c>
      <c r="K291" s="32" t="s">
        <v>73</v>
      </c>
      <c r="L291" s="33" t="s">
        <v>64</v>
      </c>
      <c r="M291" s="33"/>
      <c r="N291" s="32">
        <v>180</v>
      </c>
      <c r="O291" s="230" t="s">
        <v>361</v>
      </c>
      <c r="P291" s="203"/>
      <c r="Q291" s="203"/>
      <c r="R291" s="203"/>
      <c r="S291" s="204"/>
      <c r="T291" s="34"/>
      <c r="U291" s="34"/>
      <c r="V291" s="35" t="s">
        <v>65</v>
      </c>
      <c r="W291" s="198">
        <v>0</v>
      </c>
      <c r="X291" s="199">
        <f t="shared" si="24"/>
        <v>0</v>
      </c>
      <c r="Y291" s="36">
        <f>IFERROR(IF(W291="","",W291*0.00936),"")</f>
        <v>0</v>
      </c>
      <c r="Z291" s="56"/>
      <c r="AA291" s="57"/>
      <c r="AE291" s="67"/>
      <c r="BB291" s="176" t="s">
        <v>74</v>
      </c>
      <c r="BL291" s="67">
        <f t="shared" si="26"/>
        <v>0</v>
      </c>
      <c r="BM291" s="67">
        <f t="shared" si="27"/>
        <v>0</v>
      </c>
      <c r="BN291" s="67">
        <f t="shared" si="28"/>
        <v>0</v>
      </c>
      <c r="BO291" s="67">
        <f t="shared" si="29"/>
        <v>0</v>
      </c>
    </row>
    <row r="292" spans="1:67" ht="27" hidden="1" customHeight="1" x14ac:dyDescent="0.25">
      <c r="A292" s="54" t="s">
        <v>362</v>
      </c>
      <c r="B292" s="54" t="s">
        <v>363</v>
      </c>
      <c r="C292" s="31">
        <v>4301135304</v>
      </c>
      <c r="D292" s="213">
        <v>4640242181240</v>
      </c>
      <c r="E292" s="204"/>
      <c r="F292" s="197">
        <v>0.3</v>
      </c>
      <c r="G292" s="32">
        <v>9</v>
      </c>
      <c r="H292" s="197">
        <v>2.7</v>
      </c>
      <c r="I292" s="197">
        <v>2.8</v>
      </c>
      <c r="J292" s="32">
        <v>234</v>
      </c>
      <c r="K292" s="32" t="s">
        <v>122</v>
      </c>
      <c r="L292" s="33" t="s">
        <v>64</v>
      </c>
      <c r="M292" s="33"/>
      <c r="N292" s="32">
        <v>180</v>
      </c>
      <c r="O292" s="280" t="s">
        <v>364</v>
      </c>
      <c r="P292" s="203"/>
      <c r="Q292" s="203"/>
      <c r="R292" s="203"/>
      <c r="S292" s="204"/>
      <c r="T292" s="34"/>
      <c r="U292" s="34"/>
      <c r="V292" s="35" t="s">
        <v>65</v>
      </c>
      <c r="W292" s="198">
        <v>0</v>
      </c>
      <c r="X292" s="199">
        <f t="shared" si="24"/>
        <v>0</v>
      </c>
      <c r="Y292" s="36">
        <f t="shared" ref="Y292:Y298" si="30">IFERROR(IF(W292="","",W292*0.00502),"")</f>
        <v>0</v>
      </c>
      <c r="Z292" s="56"/>
      <c r="AA292" s="57"/>
      <c r="AE292" s="67"/>
      <c r="BB292" s="177" t="s">
        <v>74</v>
      </c>
      <c r="BL292" s="67">
        <f t="shared" si="26"/>
        <v>0</v>
      </c>
      <c r="BM292" s="67">
        <f t="shared" si="27"/>
        <v>0</v>
      </c>
      <c r="BN292" s="67">
        <f t="shared" si="28"/>
        <v>0</v>
      </c>
      <c r="BO292" s="67">
        <f t="shared" si="29"/>
        <v>0</v>
      </c>
    </row>
    <row r="293" spans="1:67" ht="27" hidden="1" customHeight="1" x14ac:dyDescent="0.25">
      <c r="A293" s="54" t="s">
        <v>365</v>
      </c>
      <c r="B293" s="54" t="s">
        <v>366</v>
      </c>
      <c r="C293" s="31">
        <v>4301135310</v>
      </c>
      <c r="D293" s="213">
        <v>4640242181318</v>
      </c>
      <c r="E293" s="204"/>
      <c r="F293" s="197">
        <v>0.3</v>
      </c>
      <c r="G293" s="32">
        <v>9</v>
      </c>
      <c r="H293" s="197">
        <v>2.7</v>
      </c>
      <c r="I293" s="197">
        <v>2.9079999999999999</v>
      </c>
      <c r="J293" s="32">
        <v>234</v>
      </c>
      <c r="K293" s="32" t="s">
        <v>122</v>
      </c>
      <c r="L293" s="33" t="s">
        <v>64</v>
      </c>
      <c r="M293" s="33"/>
      <c r="N293" s="32">
        <v>180</v>
      </c>
      <c r="O293" s="237" t="s">
        <v>367</v>
      </c>
      <c r="P293" s="203"/>
      <c r="Q293" s="203"/>
      <c r="R293" s="203"/>
      <c r="S293" s="204"/>
      <c r="T293" s="34"/>
      <c r="U293" s="34"/>
      <c r="V293" s="35" t="s">
        <v>65</v>
      </c>
      <c r="W293" s="198">
        <v>0</v>
      </c>
      <c r="X293" s="199">
        <f t="shared" si="24"/>
        <v>0</v>
      </c>
      <c r="Y293" s="36">
        <f t="shared" si="30"/>
        <v>0</v>
      </c>
      <c r="Z293" s="56"/>
      <c r="AA293" s="57"/>
      <c r="AE293" s="67"/>
      <c r="BB293" s="178" t="s">
        <v>74</v>
      </c>
      <c r="BL293" s="67">
        <f t="shared" si="26"/>
        <v>0</v>
      </c>
      <c r="BM293" s="67">
        <f t="shared" si="27"/>
        <v>0</v>
      </c>
      <c r="BN293" s="67">
        <f t="shared" si="28"/>
        <v>0</v>
      </c>
      <c r="BO293" s="67">
        <f t="shared" si="29"/>
        <v>0</v>
      </c>
    </row>
    <row r="294" spans="1:67" ht="27" hidden="1" customHeight="1" x14ac:dyDescent="0.25">
      <c r="A294" s="54" t="s">
        <v>368</v>
      </c>
      <c r="B294" s="54" t="s">
        <v>369</v>
      </c>
      <c r="C294" s="31">
        <v>4301135306</v>
      </c>
      <c r="D294" s="213">
        <v>4640242181578</v>
      </c>
      <c r="E294" s="204"/>
      <c r="F294" s="197">
        <v>0.3</v>
      </c>
      <c r="G294" s="32">
        <v>9</v>
      </c>
      <c r="H294" s="197">
        <v>2.7</v>
      </c>
      <c r="I294" s="197">
        <v>2.8450000000000002</v>
      </c>
      <c r="J294" s="32">
        <v>234</v>
      </c>
      <c r="K294" s="32" t="s">
        <v>122</v>
      </c>
      <c r="L294" s="33" t="s">
        <v>64</v>
      </c>
      <c r="M294" s="33"/>
      <c r="N294" s="32">
        <v>180</v>
      </c>
      <c r="O294" s="387" t="s">
        <v>370</v>
      </c>
      <c r="P294" s="203"/>
      <c r="Q294" s="203"/>
      <c r="R294" s="203"/>
      <c r="S294" s="204"/>
      <c r="T294" s="34"/>
      <c r="U294" s="34"/>
      <c r="V294" s="35" t="s">
        <v>65</v>
      </c>
      <c r="W294" s="198">
        <v>0</v>
      </c>
      <c r="X294" s="199">
        <f t="shared" si="24"/>
        <v>0</v>
      </c>
      <c r="Y294" s="36">
        <f t="shared" si="30"/>
        <v>0</v>
      </c>
      <c r="Z294" s="56"/>
      <c r="AA294" s="57"/>
      <c r="AE294" s="67"/>
      <c r="BB294" s="179" t="s">
        <v>74</v>
      </c>
      <c r="BL294" s="67">
        <f t="shared" si="26"/>
        <v>0</v>
      </c>
      <c r="BM294" s="67">
        <f t="shared" si="27"/>
        <v>0</v>
      </c>
      <c r="BN294" s="67">
        <f t="shared" si="28"/>
        <v>0</v>
      </c>
      <c r="BO294" s="67">
        <f t="shared" si="29"/>
        <v>0</v>
      </c>
    </row>
    <row r="295" spans="1:67" ht="27" hidden="1" customHeight="1" x14ac:dyDescent="0.25">
      <c r="A295" s="54" t="s">
        <v>371</v>
      </c>
      <c r="B295" s="54" t="s">
        <v>372</v>
      </c>
      <c r="C295" s="31">
        <v>4301135305</v>
      </c>
      <c r="D295" s="213">
        <v>4640242181394</v>
      </c>
      <c r="E295" s="204"/>
      <c r="F295" s="197">
        <v>0.3</v>
      </c>
      <c r="G295" s="32">
        <v>9</v>
      </c>
      <c r="H295" s="197">
        <v>2.7</v>
      </c>
      <c r="I295" s="197">
        <v>2.8450000000000002</v>
      </c>
      <c r="J295" s="32">
        <v>234</v>
      </c>
      <c r="K295" s="32" t="s">
        <v>122</v>
      </c>
      <c r="L295" s="33" t="s">
        <v>64</v>
      </c>
      <c r="M295" s="33"/>
      <c r="N295" s="32">
        <v>180</v>
      </c>
      <c r="O295" s="354" t="s">
        <v>373</v>
      </c>
      <c r="P295" s="203"/>
      <c r="Q295" s="203"/>
      <c r="R295" s="203"/>
      <c r="S295" s="204"/>
      <c r="T295" s="34"/>
      <c r="U295" s="34"/>
      <c r="V295" s="35" t="s">
        <v>65</v>
      </c>
      <c r="W295" s="198">
        <v>0</v>
      </c>
      <c r="X295" s="199">
        <f t="shared" si="24"/>
        <v>0</v>
      </c>
      <c r="Y295" s="36">
        <f t="shared" si="30"/>
        <v>0</v>
      </c>
      <c r="Z295" s="56"/>
      <c r="AA295" s="57"/>
      <c r="AE295" s="67"/>
      <c r="BB295" s="180" t="s">
        <v>74</v>
      </c>
      <c r="BL295" s="67">
        <f t="shared" si="26"/>
        <v>0</v>
      </c>
      <c r="BM295" s="67">
        <f t="shared" si="27"/>
        <v>0</v>
      </c>
      <c r="BN295" s="67">
        <f t="shared" si="28"/>
        <v>0</v>
      </c>
      <c r="BO295" s="67">
        <f t="shared" si="29"/>
        <v>0</v>
      </c>
    </row>
    <row r="296" spans="1:67" ht="27" hidden="1" customHeight="1" x14ac:dyDescent="0.25">
      <c r="A296" s="54" t="s">
        <v>374</v>
      </c>
      <c r="B296" s="54" t="s">
        <v>375</v>
      </c>
      <c r="C296" s="31">
        <v>4301135309</v>
      </c>
      <c r="D296" s="213">
        <v>4640242181332</v>
      </c>
      <c r="E296" s="204"/>
      <c r="F296" s="197">
        <v>0.3</v>
      </c>
      <c r="G296" s="32">
        <v>9</v>
      </c>
      <c r="H296" s="197">
        <v>2.7</v>
      </c>
      <c r="I296" s="197">
        <v>2.9079999999999999</v>
      </c>
      <c r="J296" s="32">
        <v>234</v>
      </c>
      <c r="K296" s="32" t="s">
        <v>122</v>
      </c>
      <c r="L296" s="33" t="s">
        <v>64</v>
      </c>
      <c r="M296" s="33"/>
      <c r="N296" s="32">
        <v>180</v>
      </c>
      <c r="O296" s="253" t="s">
        <v>376</v>
      </c>
      <c r="P296" s="203"/>
      <c r="Q296" s="203"/>
      <c r="R296" s="203"/>
      <c r="S296" s="204"/>
      <c r="T296" s="34"/>
      <c r="U296" s="34"/>
      <c r="V296" s="35" t="s">
        <v>65</v>
      </c>
      <c r="W296" s="198">
        <v>0</v>
      </c>
      <c r="X296" s="199">
        <f t="shared" si="24"/>
        <v>0</v>
      </c>
      <c r="Y296" s="36">
        <f t="shared" si="30"/>
        <v>0</v>
      </c>
      <c r="Z296" s="56"/>
      <c r="AA296" s="57"/>
      <c r="AE296" s="67"/>
      <c r="BB296" s="181" t="s">
        <v>74</v>
      </c>
      <c r="BL296" s="67">
        <f t="shared" si="26"/>
        <v>0</v>
      </c>
      <c r="BM296" s="67">
        <f t="shared" si="27"/>
        <v>0</v>
      </c>
      <c r="BN296" s="67">
        <f t="shared" si="28"/>
        <v>0</v>
      </c>
      <c r="BO296" s="67">
        <f t="shared" si="29"/>
        <v>0</v>
      </c>
    </row>
    <row r="297" spans="1:67" ht="27" hidden="1" customHeight="1" x14ac:dyDescent="0.25">
      <c r="A297" s="54" t="s">
        <v>377</v>
      </c>
      <c r="B297" s="54" t="s">
        <v>378</v>
      </c>
      <c r="C297" s="31">
        <v>4301135308</v>
      </c>
      <c r="D297" s="213">
        <v>4640242181349</v>
      </c>
      <c r="E297" s="204"/>
      <c r="F297" s="197">
        <v>0.3</v>
      </c>
      <c r="G297" s="32">
        <v>9</v>
      </c>
      <c r="H297" s="197">
        <v>2.7</v>
      </c>
      <c r="I297" s="197">
        <v>2.9079999999999999</v>
      </c>
      <c r="J297" s="32">
        <v>234</v>
      </c>
      <c r="K297" s="32" t="s">
        <v>122</v>
      </c>
      <c r="L297" s="33" t="s">
        <v>64</v>
      </c>
      <c r="M297" s="33"/>
      <c r="N297" s="32">
        <v>180</v>
      </c>
      <c r="O297" s="380" t="s">
        <v>379</v>
      </c>
      <c r="P297" s="203"/>
      <c r="Q297" s="203"/>
      <c r="R297" s="203"/>
      <c r="S297" s="204"/>
      <c r="T297" s="34"/>
      <c r="U297" s="34"/>
      <c r="V297" s="35" t="s">
        <v>65</v>
      </c>
      <c r="W297" s="198">
        <v>0</v>
      </c>
      <c r="X297" s="199">
        <f t="shared" si="24"/>
        <v>0</v>
      </c>
      <c r="Y297" s="36">
        <f t="shared" si="30"/>
        <v>0</v>
      </c>
      <c r="Z297" s="56"/>
      <c r="AA297" s="57"/>
      <c r="AE297" s="67"/>
      <c r="BB297" s="182" t="s">
        <v>74</v>
      </c>
      <c r="BL297" s="67">
        <f t="shared" si="26"/>
        <v>0</v>
      </c>
      <c r="BM297" s="67">
        <f t="shared" si="27"/>
        <v>0</v>
      </c>
      <c r="BN297" s="67">
        <f t="shared" si="28"/>
        <v>0</v>
      </c>
      <c r="BO297" s="67">
        <f t="shared" si="29"/>
        <v>0</v>
      </c>
    </row>
    <row r="298" spans="1:67" ht="27" hidden="1" customHeight="1" x14ac:dyDescent="0.25">
      <c r="A298" s="54" t="s">
        <v>380</v>
      </c>
      <c r="B298" s="54" t="s">
        <v>381</v>
      </c>
      <c r="C298" s="31">
        <v>4301135307</v>
      </c>
      <c r="D298" s="213">
        <v>4640242181370</v>
      </c>
      <c r="E298" s="204"/>
      <c r="F298" s="197">
        <v>0.3</v>
      </c>
      <c r="G298" s="32">
        <v>9</v>
      </c>
      <c r="H298" s="197">
        <v>2.7</v>
      </c>
      <c r="I298" s="197">
        <v>2.9079999999999999</v>
      </c>
      <c r="J298" s="32">
        <v>234</v>
      </c>
      <c r="K298" s="32" t="s">
        <v>122</v>
      </c>
      <c r="L298" s="33" t="s">
        <v>64</v>
      </c>
      <c r="M298" s="33"/>
      <c r="N298" s="32">
        <v>180</v>
      </c>
      <c r="O298" s="334" t="s">
        <v>382</v>
      </c>
      <c r="P298" s="203"/>
      <c r="Q298" s="203"/>
      <c r="R298" s="203"/>
      <c r="S298" s="204"/>
      <c r="T298" s="34"/>
      <c r="U298" s="34"/>
      <c r="V298" s="35" t="s">
        <v>65</v>
      </c>
      <c r="W298" s="198">
        <v>0</v>
      </c>
      <c r="X298" s="199">
        <f t="shared" si="24"/>
        <v>0</v>
      </c>
      <c r="Y298" s="36">
        <f t="shared" si="30"/>
        <v>0</v>
      </c>
      <c r="Z298" s="56"/>
      <c r="AA298" s="57"/>
      <c r="AE298" s="67"/>
      <c r="BB298" s="183" t="s">
        <v>74</v>
      </c>
      <c r="BL298" s="67">
        <f t="shared" si="26"/>
        <v>0</v>
      </c>
      <c r="BM298" s="67">
        <f t="shared" si="27"/>
        <v>0</v>
      </c>
      <c r="BN298" s="67">
        <f t="shared" si="28"/>
        <v>0</v>
      </c>
      <c r="BO298" s="67">
        <f t="shared" si="29"/>
        <v>0</v>
      </c>
    </row>
    <row r="299" spans="1:67" ht="27" hidden="1" customHeight="1" x14ac:dyDescent="0.25">
      <c r="A299" s="54" t="s">
        <v>383</v>
      </c>
      <c r="B299" s="54" t="s">
        <v>384</v>
      </c>
      <c r="C299" s="31">
        <v>4301135318</v>
      </c>
      <c r="D299" s="213">
        <v>4607111037480</v>
      </c>
      <c r="E299" s="204"/>
      <c r="F299" s="197">
        <v>1</v>
      </c>
      <c r="G299" s="32">
        <v>4</v>
      </c>
      <c r="H299" s="197">
        <v>4</v>
      </c>
      <c r="I299" s="197">
        <v>4.2724000000000002</v>
      </c>
      <c r="J299" s="32">
        <v>84</v>
      </c>
      <c r="K299" s="32" t="s">
        <v>63</v>
      </c>
      <c r="L299" s="33" t="s">
        <v>64</v>
      </c>
      <c r="M299" s="33"/>
      <c r="N299" s="32">
        <v>180</v>
      </c>
      <c r="O299" s="391" t="s">
        <v>385</v>
      </c>
      <c r="P299" s="203"/>
      <c r="Q299" s="203"/>
      <c r="R299" s="203"/>
      <c r="S299" s="204"/>
      <c r="T299" s="34"/>
      <c r="U299" s="34"/>
      <c r="V299" s="35" t="s">
        <v>65</v>
      </c>
      <c r="W299" s="198">
        <v>0</v>
      </c>
      <c r="X299" s="199">
        <f t="shared" si="24"/>
        <v>0</v>
      </c>
      <c r="Y299" s="36">
        <f>IFERROR(IF(W299="","",W299*0.0155),"")</f>
        <v>0</v>
      </c>
      <c r="Z299" s="56"/>
      <c r="AA299" s="57"/>
      <c r="AE299" s="67"/>
      <c r="BB299" s="184" t="s">
        <v>74</v>
      </c>
      <c r="BL299" s="67">
        <f t="shared" si="26"/>
        <v>0</v>
      </c>
      <c r="BM299" s="67">
        <f t="shared" si="27"/>
        <v>0</v>
      </c>
      <c r="BN299" s="67">
        <f t="shared" si="28"/>
        <v>0</v>
      </c>
      <c r="BO299" s="67">
        <f t="shared" si="29"/>
        <v>0</v>
      </c>
    </row>
    <row r="300" spans="1:67" ht="27" hidden="1" customHeight="1" x14ac:dyDescent="0.25">
      <c r="A300" s="54" t="s">
        <v>383</v>
      </c>
      <c r="B300" s="54" t="s">
        <v>386</v>
      </c>
      <c r="C300" s="31">
        <v>4301135153</v>
      </c>
      <c r="D300" s="213">
        <v>4607111037480</v>
      </c>
      <c r="E300" s="204"/>
      <c r="F300" s="197">
        <v>1</v>
      </c>
      <c r="G300" s="32">
        <v>4</v>
      </c>
      <c r="H300" s="197">
        <v>4</v>
      </c>
      <c r="I300" s="197">
        <v>4.2724000000000002</v>
      </c>
      <c r="J300" s="32">
        <v>84</v>
      </c>
      <c r="K300" s="32" t="s">
        <v>63</v>
      </c>
      <c r="L300" s="33" t="s">
        <v>64</v>
      </c>
      <c r="M300" s="33"/>
      <c r="N300" s="32">
        <v>180</v>
      </c>
      <c r="O300" s="288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P300" s="203"/>
      <c r="Q300" s="203"/>
      <c r="R300" s="203"/>
      <c r="S300" s="204"/>
      <c r="T300" s="34"/>
      <c r="U300" s="34"/>
      <c r="V300" s="35" t="s">
        <v>65</v>
      </c>
      <c r="W300" s="198">
        <v>0</v>
      </c>
      <c r="X300" s="199">
        <f t="shared" si="24"/>
        <v>0</v>
      </c>
      <c r="Y300" s="36">
        <f>IFERROR(IF(W300="","",W300*0.0155),"")</f>
        <v>0</v>
      </c>
      <c r="Z300" s="56"/>
      <c r="AA300" s="57"/>
      <c r="AE300" s="67"/>
      <c r="BB300" s="185" t="s">
        <v>74</v>
      </c>
      <c r="BL300" s="67">
        <f t="shared" si="26"/>
        <v>0</v>
      </c>
      <c r="BM300" s="67">
        <f t="shared" si="27"/>
        <v>0</v>
      </c>
      <c r="BN300" s="67">
        <f t="shared" si="28"/>
        <v>0</v>
      </c>
      <c r="BO300" s="67">
        <f t="shared" si="29"/>
        <v>0</v>
      </c>
    </row>
    <row r="301" spans="1:67" ht="27" hidden="1" customHeight="1" x14ac:dyDescent="0.25">
      <c r="A301" s="54" t="s">
        <v>387</v>
      </c>
      <c r="B301" s="54" t="s">
        <v>388</v>
      </c>
      <c r="C301" s="31">
        <v>4301135319</v>
      </c>
      <c r="D301" s="213">
        <v>4607111037473</v>
      </c>
      <c r="E301" s="204"/>
      <c r="F301" s="197">
        <v>1</v>
      </c>
      <c r="G301" s="32">
        <v>4</v>
      </c>
      <c r="H301" s="197">
        <v>4</v>
      </c>
      <c r="I301" s="197">
        <v>4.2300000000000004</v>
      </c>
      <c r="J301" s="32">
        <v>84</v>
      </c>
      <c r="K301" s="32" t="s">
        <v>63</v>
      </c>
      <c r="L301" s="33" t="s">
        <v>64</v>
      </c>
      <c r="M301" s="33"/>
      <c r="N301" s="32">
        <v>180</v>
      </c>
      <c r="O301" s="394" t="s">
        <v>389</v>
      </c>
      <c r="P301" s="203"/>
      <c r="Q301" s="203"/>
      <c r="R301" s="203"/>
      <c r="S301" s="204"/>
      <c r="T301" s="34"/>
      <c r="U301" s="34"/>
      <c r="V301" s="35" t="s">
        <v>65</v>
      </c>
      <c r="W301" s="198">
        <v>0</v>
      </c>
      <c r="X301" s="199">
        <f t="shared" si="24"/>
        <v>0</v>
      </c>
      <c r="Y301" s="36">
        <f>IFERROR(IF(W301="","",W301*0.0155),"")</f>
        <v>0</v>
      </c>
      <c r="Z301" s="56"/>
      <c r="AA301" s="57"/>
      <c r="AE301" s="67"/>
      <c r="BB301" s="186" t="s">
        <v>74</v>
      </c>
      <c r="BL301" s="67">
        <f t="shared" si="26"/>
        <v>0</v>
      </c>
      <c r="BM301" s="67">
        <f t="shared" si="27"/>
        <v>0</v>
      </c>
      <c r="BN301" s="67">
        <f t="shared" si="28"/>
        <v>0</v>
      </c>
      <c r="BO301" s="67">
        <f t="shared" si="29"/>
        <v>0</v>
      </c>
    </row>
    <row r="302" spans="1:67" ht="27" hidden="1" customHeight="1" x14ac:dyDescent="0.25">
      <c r="A302" s="54" t="s">
        <v>387</v>
      </c>
      <c r="B302" s="54" t="s">
        <v>390</v>
      </c>
      <c r="C302" s="31">
        <v>4301135152</v>
      </c>
      <c r="D302" s="213">
        <v>4607111037473</v>
      </c>
      <c r="E302" s="204"/>
      <c r="F302" s="197">
        <v>1</v>
      </c>
      <c r="G302" s="32">
        <v>4</v>
      </c>
      <c r="H302" s="197">
        <v>4</v>
      </c>
      <c r="I302" s="197">
        <v>4.2300000000000004</v>
      </c>
      <c r="J302" s="32">
        <v>84</v>
      </c>
      <c r="K302" s="32" t="s">
        <v>63</v>
      </c>
      <c r="L302" s="33" t="s">
        <v>64</v>
      </c>
      <c r="M302" s="33"/>
      <c r="N302" s="32">
        <v>180</v>
      </c>
      <c r="O302" s="281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P302" s="203"/>
      <c r="Q302" s="203"/>
      <c r="R302" s="203"/>
      <c r="S302" s="204"/>
      <c r="T302" s="34"/>
      <c r="U302" s="34"/>
      <c r="V302" s="35" t="s">
        <v>65</v>
      </c>
      <c r="W302" s="198">
        <v>0</v>
      </c>
      <c r="X302" s="199">
        <f t="shared" si="24"/>
        <v>0</v>
      </c>
      <c r="Y302" s="36">
        <f>IFERROR(IF(W302="","",W302*0.0155),"")</f>
        <v>0</v>
      </c>
      <c r="Z302" s="56"/>
      <c r="AA302" s="57"/>
      <c r="AE302" s="67"/>
      <c r="BB302" s="187" t="s">
        <v>74</v>
      </c>
      <c r="BL302" s="67">
        <f t="shared" si="26"/>
        <v>0</v>
      </c>
      <c r="BM302" s="67">
        <f t="shared" si="27"/>
        <v>0</v>
      </c>
      <c r="BN302" s="67">
        <f t="shared" si="28"/>
        <v>0</v>
      </c>
      <c r="BO302" s="67">
        <f t="shared" si="29"/>
        <v>0</v>
      </c>
    </row>
    <row r="303" spans="1:67" ht="27" hidden="1" customHeight="1" x14ac:dyDescent="0.25">
      <c r="A303" s="54" t="s">
        <v>391</v>
      </c>
      <c r="B303" s="54" t="s">
        <v>392</v>
      </c>
      <c r="C303" s="31">
        <v>4301135198</v>
      </c>
      <c r="D303" s="213">
        <v>4640242180663</v>
      </c>
      <c r="E303" s="204"/>
      <c r="F303" s="197">
        <v>0.9</v>
      </c>
      <c r="G303" s="32">
        <v>4</v>
      </c>
      <c r="H303" s="197">
        <v>3.6</v>
      </c>
      <c r="I303" s="197">
        <v>3.83</v>
      </c>
      <c r="J303" s="32">
        <v>84</v>
      </c>
      <c r="K303" s="32" t="s">
        <v>63</v>
      </c>
      <c r="L303" s="33" t="s">
        <v>64</v>
      </c>
      <c r="M303" s="33"/>
      <c r="N303" s="32">
        <v>180</v>
      </c>
      <c r="O303" s="364" t="s">
        <v>393</v>
      </c>
      <c r="P303" s="203"/>
      <c r="Q303" s="203"/>
      <c r="R303" s="203"/>
      <c r="S303" s="204"/>
      <c r="T303" s="34"/>
      <c r="U303" s="34"/>
      <c r="V303" s="35" t="s">
        <v>65</v>
      </c>
      <c r="W303" s="198">
        <v>0</v>
      </c>
      <c r="X303" s="199">
        <f t="shared" si="24"/>
        <v>0</v>
      </c>
      <c r="Y303" s="36">
        <f>IFERROR(IF(W303="","",W303*0.0155),"")</f>
        <v>0</v>
      </c>
      <c r="Z303" s="56"/>
      <c r="AA303" s="57"/>
      <c r="AE303" s="67"/>
      <c r="BB303" s="188" t="s">
        <v>74</v>
      </c>
      <c r="BL303" s="67">
        <f t="shared" si="26"/>
        <v>0</v>
      </c>
      <c r="BM303" s="67">
        <f t="shared" si="27"/>
        <v>0</v>
      </c>
      <c r="BN303" s="67">
        <f t="shared" si="28"/>
        <v>0</v>
      </c>
      <c r="BO303" s="67">
        <f t="shared" si="29"/>
        <v>0</v>
      </c>
    </row>
    <row r="304" spans="1:67" x14ac:dyDescent="0.2">
      <c r="A304" s="210"/>
      <c r="B304" s="206"/>
      <c r="C304" s="206"/>
      <c r="D304" s="206"/>
      <c r="E304" s="206"/>
      <c r="F304" s="206"/>
      <c r="G304" s="206"/>
      <c r="H304" s="206"/>
      <c r="I304" s="206"/>
      <c r="J304" s="206"/>
      <c r="K304" s="206"/>
      <c r="L304" s="206"/>
      <c r="M304" s="206"/>
      <c r="N304" s="211"/>
      <c r="O304" s="214" t="s">
        <v>66</v>
      </c>
      <c r="P304" s="215"/>
      <c r="Q304" s="215"/>
      <c r="R304" s="215"/>
      <c r="S304" s="215"/>
      <c r="T304" s="215"/>
      <c r="U304" s="216"/>
      <c r="V304" s="37" t="s">
        <v>65</v>
      </c>
      <c r="W304" s="200">
        <f>IFERROR(SUM(W282:W303),"0")</f>
        <v>395</v>
      </c>
      <c r="X304" s="200">
        <f>IFERROR(SUM(X282:X303),"0")</f>
        <v>395</v>
      </c>
      <c r="Y304" s="200">
        <f>IFERROR(IF(Y282="",0,Y282),"0")+IFERROR(IF(Y283="",0,Y283),"0")+IFERROR(IF(Y284="",0,Y284),"0")+IFERROR(IF(Y285="",0,Y285),"0")+IFERROR(IF(Y286="",0,Y286),"0")+IFERROR(IF(Y287="",0,Y287),"0")+IFERROR(IF(Y288="",0,Y288),"0")+IFERROR(IF(Y289="",0,Y289),"0")+IFERROR(IF(Y290="",0,Y290),"0")+IFERROR(IF(Y291="",0,Y291),"0")+IFERROR(IF(Y292="",0,Y292),"0")+IFERROR(IF(Y293="",0,Y293),"0")+IFERROR(IF(Y294="",0,Y294),"0")+IFERROR(IF(Y295="",0,Y295),"0")+IFERROR(IF(Y296="",0,Y296),"0")+IFERROR(IF(Y297="",0,Y297),"0")+IFERROR(IF(Y298="",0,Y298),"0")+IFERROR(IF(Y299="",0,Y299),"0")+IFERROR(IF(Y300="",0,Y300),"0")+IFERROR(IF(Y301="",0,Y301),"0")+IFERROR(IF(Y302="",0,Y302),"0")+IFERROR(IF(Y303="",0,Y303),"0")</f>
        <v>4.1928600000000005</v>
      </c>
      <c r="Z304" s="201"/>
      <c r="AA304" s="201"/>
    </row>
    <row r="305" spans="1:37" x14ac:dyDescent="0.2">
      <c r="A305" s="206"/>
      <c r="B305" s="206"/>
      <c r="C305" s="206"/>
      <c r="D305" s="206"/>
      <c r="E305" s="206"/>
      <c r="F305" s="206"/>
      <c r="G305" s="206"/>
      <c r="H305" s="206"/>
      <c r="I305" s="206"/>
      <c r="J305" s="206"/>
      <c r="K305" s="206"/>
      <c r="L305" s="206"/>
      <c r="M305" s="206"/>
      <c r="N305" s="211"/>
      <c r="O305" s="214" t="s">
        <v>66</v>
      </c>
      <c r="P305" s="215"/>
      <c r="Q305" s="215"/>
      <c r="R305" s="215"/>
      <c r="S305" s="215"/>
      <c r="T305" s="215"/>
      <c r="U305" s="216"/>
      <c r="V305" s="37" t="s">
        <v>67</v>
      </c>
      <c r="W305" s="200">
        <f>IFERROR(SUMPRODUCT(W282:W303*H282:H303),"0")</f>
        <v>1581.7</v>
      </c>
      <c r="X305" s="200">
        <f>IFERROR(SUMPRODUCT(X282:X303*H282:H303),"0")</f>
        <v>1581.7</v>
      </c>
      <c r="Y305" s="37"/>
      <c r="Z305" s="201"/>
      <c r="AA305" s="201"/>
    </row>
    <row r="306" spans="1:37" ht="15" customHeight="1" x14ac:dyDescent="0.2">
      <c r="A306" s="409"/>
      <c r="B306" s="206"/>
      <c r="C306" s="206"/>
      <c r="D306" s="206"/>
      <c r="E306" s="206"/>
      <c r="F306" s="206"/>
      <c r="G306" s="206"/>
      <c r="H306" s="206"/>
      <c r="I306" s="206"/>
      <c r="J306" s="206"/>
      <c r="K306" s="206"/>
      <c r="L306" s="206"/>
      <c r="M306" s="206"/>
      <c r="N306" s="251"/>
      <c r="O306" s="238" t="s">
        <v>394</v>
      </c>
      <c r="P306" s="239"/>
      <c r="Q306" s="239"/>
      <c r="R306" s="239"/>
      <c r="S306" s="239"/>
      <c r="T306" s="239"/>
      <c r="U306" s="240"/>
      <c r="V306" s="37" t="s">
        <v>67</v>
      </c>
      <c r="W306" s="200">
        <f>IFERROR(W24+W33+W41+W51+W61+W67+W72+W78+W88+W95+W104+W110+W115+W123+W128+W134+W139+W145+W150+W155+W160+W168+W173+W180+W185+W190+W195+W202+W209+W219+W227+W232+W238+W244+W250+W255+W263+W268+W273+W280+W305,"0")</f>
        <v>4367.4000000000005</v>
      </c>
      <c r="X306" s="200">
        <f>IFERROR(X24+X33+X41+X51+X61+X67+X72+X78+X88+X95+X104+X110+X115+X123+X128+X134+X139+X145+X150+X155+X160+X168+X173+X180+X185+X190+X195+X202+X209+X219+X227+X232+X238+X244+X250+X255+X263+X268+X273+X280+X305,"0")</f>
        <v>4367.4000000000005</v>
      </c>
      <c r="Y306" s="37"/>
      <c r="Z306" s="201"/>
      <c r="AA306" s="201"/>
    </row>
    <row r="307" spans="1:37" x14ac:dyDescent="0.2">
      <c r="A307" s="206"/>
      <c r="B307" s="206"/>
      <c r="C307" s="206"/>
      <c r="D307" s="206"/>
      <c r="E307" s="206"/>
      <c r="F307" s="206"/>
      <c r="G307" s="206"/>
      <c r="H307" s="206"/>
      <c r="I307" s="206"/>
      <c r="J307" s="206"/>
      <c r="K307" s="206"/>
      <c r="L307" s="206"/>
      <c r="M307" s="206"/>
      <c r="N307" s="251"/>
      <c r="O307" s="238" t="s">
        <v>395</v>
      </c>
      <c r="P307" s="239"/>
      <c r="Q307" s="239"/>
      <c r="R307" s="239"/>
      <c r="S307" s="239"/>
      <c r="T307" s="239"/>
      <c r="U307" s="240"/>
      <c r="V307" s="37" t="s">
        <v>67</v>
      </c>
      <c r="W307" s="200">
        <f>IFERROR(SUM(BL22:BL303),"0")</f>
        <v>4652.9117999999999</v>
      </c>
      <c r="X307" s="200">
        <f>IFERROR(SUM(BM22:BM303),"0")</f>
        <v>4652.9117999999999</v>
      </c>
      <c r="Y307" s="37"/>
      <c r="Z307" s="201"/>
      <c r="AA307" s="201"/>
    </row>
    <row r="308" spans="1:37" x14ac:dyDescent="0.2">
      <c r="A308" s="206"/>
      <c r="B308" s="206"/>
      <c r="C308" s="206"/>
      <c r="D308" s="206"/>
      <c r="E308" s="206"/>
      <c r="F308" s="206"/>
      <c r="G308" s="206"/>
      <c r="H308" s="206"/>
      <c r="I308" s="206"/>
      <c r="J308" s="206"/>
      <c r="K308" s="206"/>
      <c r="L308" s="206"/>
      <c r="M308" s="206"/>
      <c r="N308" s="251"/>
      <c r="O308" s="238" t="s">
        <v>396</v>
      </c>
      <c r="P308" s="239"/>
      <c r="Q308" s="239"/>
      <c r="R308" s="239"/>
      <c r="S308" s="239"/>
      <c r="T308" s="239"/>
      <c r="U308" s="240"/>
      <c r="V308" s="37" t="s">
        <v>397</v>
      </c>
      <c r="W308" s="38">
        <f>ROUNDUP(SUM(BN22:BN303),0)</f>
        <v>11</v>
      </c>
      <c r="X308" s="38">
        <f>ROUNDUP(SUM(BO22:BO303),0)</f>
        <v>11</v>
      </c>
      <c r="Y308" s="37"/>
      <c r="Z308" s="201"/>
      <c r="AA308" s="201"/>
    </row>
    <row r="309" spans="1:37" x14ac:dyDescent="0.2">
      <c r="A309" s="206"/>
      <c r="B309" s="206"/>
      <c r="C309" s="206"/>
      <c r="D309" s="206"/>
      <c r="E309" s="206"/>
      <c r="F309" s="206"/>
      <c r="G309" s="206"/>
      <c r="H309" s="206"/>
      <c r="I309" s="206"/>
      <c r="J309" s="206"/>
      <c r="K309" s="206"/>
      <c r="L309" s="206"/>
      <c r="M309" s="206"/>
      <c r="N309" s="251"/>
      <c r="O309" s="238" t="s">
        <v>398</v>
      </c>
      <c r="P309" s="239"/>
      <c r="Q309" s="239"/>
      <c r="R309" s="239"/>
      <c r="S309" s="239"/>
      <c r="T309" s="239"/>
      <c r="U309" s="240"/>
      <c r="V309" s="37" t="s">
        <v>67</v>
      </c>
      <c r="W309" s="200">
        <f>GrossWeightTotal+PalletQtyTotal*25</f>
        <v>4927.9117999999999</v>
      </c>
      <c r="X309" s="200">
        <f>GrossWeightTotalR+PalletQtyTotalR*25</f>
        <v>4927.9117999999999</v>
      </c>
      <c r="Y309" s="37"/>
      <c r="Z309" s="201"/>
      <c r="AA309" s="201"/>
    </row>
    <row r="310" spans="1:37" x14ac:dyDescent="0.2">
      <c r="A310" s="206"/>
      <c r="B310" s="206"/>
      <c r="C310" s="206"/>
      <c r="D310" s="206"/>
      <c r="E310" s="206"/>
      <c r="F310" s="206"/>
      <c r="G310" s="206"/>
      <c r="H310" s="206"/>
      <c r="I310" s="206"/>
      <c r="J310" s="206"/>
      <c r="K310" s="206"/>
      <c r="L310" s="206"/>
      <c r="M310" s="206"/>
      <c r="N310" s="251"/>
      <c r="O310" s="238" t="s">
        <v>399</v>
      </c>
      <c r="P310" s="239"/>
      <c r="Q310" s="239"/>
      <c r="R310" s="239"/>
      <c r="S310" s="239"/>
      <c r="T310" s="239"/>
      <c r="U310" s="240"/>
      <c r="V310" s="37" t="s">
        <v>397</v>
      </c>
      <c r="W310" s="200">
        <f>IFERROR(W23+W32+W40+W50+W60+W66+W71+W77+W87+W94+W103+W109+W114+W122+W127+W133+W138+W144+W149+W154+W159+W167+W172+W179+W184+W189+W194+W201+W208+W218+W226+W231+W237+W243+W249+W254+W262+W267+W272+W279+W304,"0")</f>
        <v>1026</v>
      </c>
      <c r="X310" s="200">
        <f>IFERROR(X23+X32+X40+X50+X60+X66+X71+X77+X87+X94+X103+X109+X114+X122+X127+X133+X138+X144+X149+X154+X159+X167+X172+X179+X184+X189+X194+X201+X208+X218+X226+X231+X237+X243+X249+X254+X262+X267+X272+X279+X304,"0")</f>
        <v>1026</v>
      </c>
      <c r="Y310" s="37"/>
      <c r="Z310" s="201"/>
      <c r="AA310" s="201"/>
    </row>
    <row r="311" spans="1:37" ht="14.25" hidden="1" customHeight="1" x14ac:dyDescent="0.2">
      <c r="A311" s="206"/>
      <c r="B311" s="206"/>
      <c r="C311" s="206"/>
      <c r="D311" s="206"/>
      <c r="E311" s="206"/>
      <c r="F311" s="206"/>
      <c r="G311" s="206"/>
      <c r="H311" s="206"/>
      <c r="I311" s="206"/>
      <c r="J311" s="206"/>
      <c r="K311" s="206"/>
      <c r="L311" s="206"/>
      <c r="M311" s="206"/>
      <c r="N311" s="251"/>
      <c r="O311" s="238" t="s">
        <v>400</v>
      </c>
      <c r="P311" s="239"/>
      <c r="Q311" s="239"/>
      <c r="R311" s="239"/>
      <c r="S311" s="239"/>
      <c r="T311" s="239"/>
      <c r="U311" s="240"/>
      <c r="V311" s="39" t="s">
        <v>401</v>
      </c>
      <c r="W311" s="37"/>
      <c r="X311" s="37"/>
      <c r="Y311" s="37">
        <f>IFERROR(Y23+Y32+Y40+Y50+Y60+Y66+Y71+Y77+Y87+Y94+Y103+Y109+Y114+Y122+Y127+Y133+Y138+Y144+Y149+Y154+Y159+Y167+Y172+Y179+Y184+Y189+Y194+Y201+Y208+Y218+Y226+Y231+Y237+Y243+Y249+Y254+Y262+Y267+Y272+Y279+Y304,"0")</f>
        <v>13.145810000000001</v>
      </c>
      <c r="Z311" s="201"/>
      <c r="AA311" s="201"/>
    </row>
    <row r="312" spans="1:37" ht="13.5" customHeight="1" thickBot="1" x14ac:dyDescent="0.25"/>
    <row r="313" spans="1:37" ht="27" customHeight="1" thickTop="1" thickBot="1" x14ac:dyDescent="0.25">
      <c r="A313" s="40" t="s">
        <v>402</v>
      </c>
      <c r="B313" s="195" t="s">
        <v>59</v>
      </c>
      <c r="C313" s="247" t="s">
        <v>68</v>
      </c>
      <c r="D313" s="283"/>
      <c r="E313" s="283"/>
      <c r="F313" s="283"/>
      <c r="G313" s="283"/>
      <c r="H313" s="283"/>
      <c r="I313" s="283"/>
      <c r="J313" s="283"/>
      <c r="K313" s="283"/>
      <c r="L313" s="283"/>
      <c r="M313" s="283"/>
      <c r="N313" s="283"/>
      <c r="O313" s="283"/>
      <c r="P313" s="283"/>
      <c r="Q313" s="283"/>
      <c r="R313" s="283"/>
      <c r="S313" s="284"/>
      <c r="T313" s="247" t="s">
        <v>198</v>
      </c>
      <c r="U313" s="283"/>
      <c r="V313" s="284"/>
      <c r="W313" s="247" t="s">
        <v>231</v>
      </c>
      <c r="X313" s="283"/>
      <c r="Y313" s="283"/>
      <c r="Z313" s="284"/>
      <c r="AA313" s="247" t="s">
        <v>248</v>
      </c>
      <c r="AB313" s="283"/>
      <c r="AC313" s="283"/>
      <c r="AD313" s="283"/>
      <c r="AE313" s="283"/>
      <c r="AF313" s="284"/>
      <c r="AG313" s="195" t="s">
        <v>291</v>
      </c>
      <c r="AH313" s="247" t="s">
        <v>295</v>
      </c>
      <c r="AI313" s="284"/>
      <c r="AJ313" s="247" t="s">
        <v>302</v>
      </c>
      <c r="AK313" s="284"/>
    </row>
    <row r="314" spans="1:37" ht="14.25" customHeight="1" thickTop="1" x14ac:dyDescent="0.2">
      <c r="A314" s="322" t="s">
        <v>403</v>
      </c>
      <c r="B314" s="247" t="s">
        <v>59</v>
      </c>
      <c r="C314" s="247" t="s">
        <v>69</v>
      </c>
      <c r="D314" s="247" t="s">
        <v>81</v>
      </c>
      <c r="E314" s="247" t="s">
        <v>91</v>
      </c>
      <c r="F314" s="247" t="s">
        <v>106</v>
      </c>
      <c r="G314" s="247" t="s">
        <v>119</v>
      </c>
      <c r="H314" s="247" t="s">
        <v>125</v>
      </c>
      <c r="I314" s="247" t="s">
        <v>129</v>
      </c>
      <c r="J314" s="247" t="s">
        <v>135</v>
      </c>
      <c r="K314" s="247" t="s">
        <v>148</v>
      </c>
      <c r="L314" s="247" t="s">
        <v>155</v>
      </c>
      <c r="M314" s="196"/>
      <c r="N314" s="247" t="s">
        <v>166</v>
      </c>
      <c r="O314" s="247" t="s">
        <v>171</v>
      </c>
      <c r="P314" s="247" t="s">
        <v>174</v>
      </c>
      <c r="Q314" s="247" t="s">
        <v>184</v>
      </c>
      <c r="R314" s="247" t="s">
        <v>187</v>
      </c>
      <c r="S314" s="247" t="s">
        <v>195</v>
      </c>
      <c r="T314" s="247" t="s">
        <v>199</v>
      </c>
      <c r="U314" s="247" t="s">
        <v>211</v>
      </c>
      <c r="V314" s="247" t="s">
        <v>214</v>
      </c>
      <c r="W314" s="247" t="s">
        <v>232</v>
      </c>
      <c r="X314" s="247" t="s">
        <v>237</v>
      </c>
      <c r="Y314" s="247" t="s">
        <v>231</v>
      </c>
      <c r="Z314" s="247" t="s">
        <v>245</v>
      </c>
      <c r="AA314" s="247" t="s">
        <v>249</v>
      </c>
      <c r="AB314" s="247" t="s">
        <v>254</v>
      </c>
      <c r="AC314" s="247" t="s">
        <v>261</v>
      </c>
      <c r="AD314" s="247" t="s">
        <v>274</v>
      </c>
      <c r="AE314" s="247" t="s">
        <v>283</v>
      </c>
      <c r="AF314" s="247" t="s">
        <v>286</v>
      </c>
      <c r="AG314" s="247" t="s">
        <v>292</v>
      </c>
      <c r="AH314" s="247" t="s">
        <v>296</v>
      </c>
      <c r="AI314" s="247" t="s">
        <v>299</v>
      </c>
      <c r="AJ314" s="247" t="s">
        <v>303</v>
      </c>
      <c r="AK314" s="247" t="s">
        <v>313</v>
      </c>
    </row>
    <row r="315" spans="1:37" ht="13.5" customHeight="1" thickBot="1" x14ac:dyDescent="0.25">
      <c r="A315" s="323"/>
      <c r="B315" s="248"/>
      <c r="C315" s="248"/>
      <c r="D315" s="248"/>
      <c r="E315" s="248"/>
      <c r="F315" s="248"/>
      <c r="G315" s="248"/>
      <c r="H315" s="248"/>
      <c r="I315" s="248"/>
      <c r="J315" s="248"/>
      <c r="K315" s="248"/>
      <c r="L315" s="248"/>
      <c r="M315" s="196"/>
      <c r="N315" s="248"/>
      <c r="O315" s="248"/>
      <c r="P315" s="248"/>
      <c r="Q315" s="248"/>
      <c r="R315" s="248"/>
      <c r="S315" s="248"/>
      <c r="T315" s="248"/>
      <c r="U315" s="248"/>
      <c r="V315" s="248"/>
      <c r="W315" s="248"/>
      <c r="X315" s="248"/>
      <c r="Y315" s="248"/>
      <c r="Z315" s="248"/>
      <c r="AA315" s="248"/>
      <c r="AB315" s="248"/>
      <c r="AC315" s="248"/>
      <c r="AD315" s="248"/>
      <c r="AE315" s="248"/>
      <c r="AF315" s="248"/>
      <c r="AG315" s="248"/>
      <c r="AH315" s="248"/>
      <c r="AI315" s="248"/>
      <c r="AJ315" s="248"/>
      <c r="AK315" s="248"/>
    </row>
    <row r="316" spans="1:37" ht="18" customHeight="1" thickTop="1" thickBot="1" x14ac:dyDescent="0.25">
      <c r="A316" s="40" t="s">
        <v>404</v>
      </c>
      <c r="B316" s="46">
        <f>IFERROR(W22*H22,"0")</f>
        <v>0</v>
      </c>
      <c r="C316" s="46">
        <f>IFERROR(W28*H28,"0")+IFERROR(W29*H29,"0")+IFERROR(W30*H30,"0")+IFERROR(W31*H31,"0")</f>
        <v>55.5</v>
      </c>
      <c r="D316" s="46">
        <f>IFERROR(W36*H36,"0")+IFERROR(W37*H37,"0")+IFERROR(W38*H38,"0")+IFERROR(W39*H39,"0")</f>
        <v>36</v>
      </c>
      <c r="E316" s="46">
        <f>IFERROR(W44*H44,"0")+IFERROR(W45*H45,"0")+IFERROR(W46*H46,"0")+IFERROR(W47*H47,"0")+IFERROR(W48*H48,"0")+IFERROR(W49*H49,"0")</f>
        <v>7.1999999999999993</v>
      </c>
      <c r="F316" s="46">
        <f>IFERROR(W54*H54,"0")+IFERROR(W55*H55,"0")+IFERROR(W56*H56,"0")+IFERROR(W57*H57,"0")+IFERROR(W58*H58,"0")+IFERROR(W59*H59,"0")</f>
        <v>547.20000000000005</v>
      </c>
      <c r="G316" s="46">
        <f>IFERROR(W64*H64,"0")+IFERROR(W65*H65,"0")</f>
        <v>0</v>
      </c>
      <c r="H316" s="46">
        <f>IFERROR(W70*H70,"0")</f>
        <v>0</v>
      </c>
      <c r="I316" s="46">
        <f>IFERROR(W75*H75,"0")+IFERROR(W76*H76,"0")</f>
        <v>7.2</v>
      </c>
      <c r="J316" s="46">
        <f>IFERROR(W81*H81,"0")+IFERROR(W82*H82,"0")+IFERROR(W83*H83,"0")+IFERROR(W84*H84,"0")+IFERROR(W85*H85,"0")+IFERROR(W86*H86,"0")</f>
        <v>213</v>
      </c>
      <c r="K316" s="46">
        <f>IFERROR(W91*H91,"0")+IFERROR(W92*H92,"0")+IFERROR(W93*H93,"0")</f>
        <v>49.28</v>
      </c>
      <c r="L316" s="46">
        <f>IFERROR(W98*H98,"0")+IFERROR(W99*H99,"0")+IFERROR(W100*H100,"0")+IFERROR(W101*H101,"0")+IFERROR(W102*H102,"0")</f>
        <v>61.92</v>
      </c>
      <c r="M316" s="196"/>
      <c r="N316" s="46">
        <f>IFERROR(W107*H107,"0")+IFERROR(W108*H108,"0")</f>
        <v>0</v>
      </c>
      <c r="O316" s="46">
        <f>IFERROR(W113*H113,"0")</f>
        <v>12</v>
      </c>
      <c r="P316" s="46">
        <f>IFERROR(W118*H118,"0")+IFERROR(W119*H119,"0")+IFERROR(W120*H120,"0")+IFERROR(W121*H121,"0")</f>
        <v>75</v>
      </c>
      <c r="Q316" s="46">
        <f>IFERROR(W126*H126,"0")</f>
        <v>33</v>
      </c>
      <c r="R316" s="46">
        <f>IFERROR(W131*H131,"0")+IFERROR(W132*H132,"0")</f>
        <v>10.4</v>
      </c>
      <c r="S316" s="46">
        <f>IFERROR(W137*H137,"0")</f>
        <v>0</v>
      </c>
      <c r="T316" s="46">
        <f>IFERROR(W143*H143,"0")+IFERROR(W147*H147,"0")+IFERROR(W148*H148,"0")+IFERROR(W152*H152,"0")+IFERROR(W153*H153,"0")</f>
        <v>0</v>
      </c>
      <c r="U316" s="46">
        <f>IFERROR(W158*H158,"0")</f>
        <v>0</v>
      </c>
      <c r="V316" s="46">
        <f>IFERROR(W163*H163,"0")+IFERROR(W164*H164,"0")+IFERROR(W165*H165,"0")+IFERROR(W166*H166,"0")+IFERROR(W170*H170,"0")+IFERROR(W171*H171,"0")</f>
        <v>85</v>
      </c>
      <c r="W316" s="46">
        <f>IFERROR(W177*H177,"0")+IFERROR(W178*H178,"0")</f>
        <v>54</v>
      </c>
      <c r="X316" s="46">
        <f>IFERROR(W183*H183,"0")</f>
        <v>22.400000000000002</v>
      </c>
      <c r="Y316" s="46">
        <f>IFERROR(W188*H188,"0")</f>
        <v>0</v>
      </c>
      <c r="Z316" s="46">
        <f>IFERROR(W193*H193,"0")</f>
        <v>39</v>
      </c>
      <c r="AA316" s="46">
        <f>IFERROR(W199*H199,"0")+IFERROR(W200*H200,"0")</f>
        <v>0</v>
      </c>
      <c r="AB316" s="46">
        <f>IFERROR(W205*H205,"0")+IFERROR(W206*H206,"0")+IFERROR(W207*H207,"0")</f>
        <v>128.79999999999998</v>
      </c>
      <c r="AC316" s="46">
        <f>IFERROR(W212*H212,"0")+IFERROR(W213*H213,"0")+IFERROR(W214*H214,"0")+IFERROR(W215*H215,"0")+IFERROR(W216*H216,"0")+IFERROR(W217*H217,"0")</f>
        <v>151.19999999999999</v>
      </c>
      <c r="AD316" s="46">
        <f>IFERROR(W222*H222,"0")+IFERROR(W223*H223,"0")+IFERROR(W224*H224,"0")+IFERROR(W225*H225,"0")</f>
        <v>122.4</v>
      </c>
      <c r="AE316" s="46">
        <f>IFERROR(W230*H230,"0")</f>
        <v>0</v>
      </c>
      <c r="AF316" s="46">
        <f>IFERROR(W235*H235,"0")+IFERROR(W236*H236,"0")</f>
        <v>0</v>
      </c>
      <c r="AG316" s="46">
        <f>IFERROR(W242*H242,"0")</f>
        <v>0</v>
      </c>
      <c r="AH316" s="46">
        <f>IFERROR(W248*H248,"0")</f>
        <v>0</v>
      </c>
      <c r="AI316" s="46">
        <f>IFERROR(W253*H253,"0")</f>
        <v>0</v>
      </c>
      <c r="AJ316" s="46">
        <f>IFERROR(W259*H259,"0")+IFERROR(W260*H260,"0")+IFERROR(W261*H261,"0")</f>
        <v>0</v>
      </c>
      <c r="AK316" s="46">
        <f>IFERROR(W266*H266,"0")+IFERROR(W270*H270,"0")+IFERROR(W271*H271,"0")+IFERROR(W275*H275,"0")+IFERROR(W276*H276,"0")+IFERROR(W277*H277,"0")+IFERROR(W278*H278,"0")+IFERROR(W282*H282,"0")+IFERROR(W283*H283,"0")+IFERROR(W284*H284,"0")+IFERROR(W285*H285,"0")+IFERROR(W286*H286,"0")+IFERROR(W287*H287,"0")+IFERROR(W288*H288,"0")+IFERROR(W289*H289,"0")+IFERROR(W290*H290,"0")+IFERROR(W291*H291,"0")+IFERROR(W292*H292,"0")+IFERROR(W293*H293,"0")+IFERROR(W294*H294,"0")+IFERROR(W295*H295,"0")+IFERROR(W296*H296,"0")+IFERROR(W297*H297,"0")+IFERROR(W298*H298,"0")+IFERROR(W299*H299,"0")+IFERROR(W300*H300,"0")+IFERROR(W301*H301,"0")+IFERROR(W302*H302,"0")+IFERROR(W303*H303,"0")</f>
        <v>2656.9</v>
      </c>
    </row>
    <row r="317" spans="1:37" ht="13.5" customHeight="1" thickTop="1" x14ac:dyDescent="0.2">
      <c r="C317" s="196"/>
    </row>
    <row r="318" spans="1:37" ht="19.5" customHeight="1" x14ac:dyDescent="0.2">
      <c r="A318" s="58" t="s">
        <v>405</v>
      </c>
      <c r="B318" s="58" t="s">
        <v>406</v>
      </c>
      <c r="C318" s="58" t="s">
        <v>407</v>
      </c>
    </row>
    <row r="319" spans="1:37" x14ac:dyDescent="0.2">
      <c r="A319" s="59">
        <f>SUMPRODUCT(--(BB:BB="ЗПФ"),--(V:V="кор"),H:H,X:X)+SUMPRODUCT(--(BB:BB="ЗПФ"),--(V:V="кг"),X:X)</f>
        <v>1132.52</v>
      </c>
      <c r="B319" s="60">
        <f>SUMPRODUCT(--(BB:BB="ПГП"),--(V:V="кор"),H:H,X:X)+SUMPRODUCT(--(BB:BB="ПГП"),--(V:V="кг"),X:X)</f>
        <v>3234.8799999999997</v>
      </c>
      <c r="C319" s="60">
        <f>SUMPRODUCT(--(BB:BB="КИЗ"),--(V:V="кор"),H:H,X:X)+SUMPRODUCT(--(BB:BB="КИЗ"),--(V:V="кг"),X:X)</f>
        <v>0</v>
      </c>
    </row>
  </sheetData>
  <sheetProtection algorithmName="SHA-512" hashValue="KKpaEwk+zrqQlE6454DGm5P0RRpU/JvkYlTF6pUjCBMuj8D5yyOqSUKIECysYFiVrpziAqMJk2nAjS/E87vsZA==" saltValue="1mH4vIicX8KRqxwB6HdM/Q==" spinCount="100000" sheet="1" objects="1" scenarios="1" sort="0" autoFilter="0" pivotTables="0"/>
  <autoFilter ref="B18:Y311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026,00"/>
        <filter val="1 581,70"/>
        <filter val="1,00"/>
        <filter val="10,00"/>
        <filter val="10,40"/>
        <filter val="109,00"/>
        <filter val="11"/>
        <filter val="11,00"/>
        <filter val="12,00"/>
        <filter val="122,40"/>
        <filter val="128,80"/>
        <filter val="13,00"/>
        <filter val="132,00"/>
        <filter val="14,00"/>
        <filter val="151,20"/>
        <filter val="16,00"/>
        <filter val="17,00"/>
        <filter val="18,00"/>
        <filter val="2,00"/>
        <filter val="213,00"/>
        <filter val="22,40"/>
        <filter val="23,00"/>
        <filter val="24,00"/>
        <filter val="243,00"/>
        <filter val="25,00"/>
        <filter val="27,00"/>
        <filter val="3,00"/>
        <filter val="32,00"/>
        <filter val="33,00"/>
        <filter val="35,00"/>
        <filter val="36,00"/>
        <filter val="37,00"/>
        <filter val="39,00"/>
        <filter val="395,00"/>
        <filter val="4 367,40"/>
        <filter val="4 652,91"/>
        <filter val="4 927,91"/>
        <filter val="4,00"/>
        <filter val="40,00"/>
        <filter val="41,00"/>
        <filter val="42,00"/>
        <filter val="438,00"/>
        <filter val="45,00"/>
        <filter val="49,28"/>
        <filter val="5,00"/>
        <filter val="54,00"/>
        <filter val="547,20"/>
        <filter val="55,50"/>
        <filter val="563,40"/>
        <filter val="58,00"/>
        <filter val="6,00"/>
        <filter val="61,92"/>
        <filter val="7,00"/>
        <filter val="7,20"/>
        <filter val="73,00"/>
        <filter val="73,80"/>
        <filter val="75,00"/>
        <filter val="76,00"/>
        <filter val="85,00"/>
        <filter val="9,00"/>
        <filter val="90,00"/>
      </filters>
    </filterColumn>
  </autoFilter>
  <mergeCells count="564">
    <mergeCell ref="AK314:AK315"/>
    <mergeCell ref="O277:S277"/>
    <mergeCell ref="A186:Y186"/>
    <mergeCell ref="A257:Y257"/>
    <mergeCell ref="A10:C10"/>
    <mergeCell ref="T313:V313"/>
    <mergeCell ref="D121:E121"/>
    <mergeCell ref="O32:U32"/>
    <mergeCell ref="O88:U88"/>
    <mergeCell ref="A252:Y252"/>
    <mergeCell ref="D17:E18"/>
    <mergeCell ref="A149:N150"/>
    <mergeCell ref="V17:V18"/>
    <mergeCell ref="O201:U201"/>
    <mergeCell ref="X17:X18"/>
    <mergeCell ref="O139:U139"/>
    <mergeCell ref="A50:N51"/>
    <mergeCell ref="D44:E44"/>
    <mergeCell ref="D286:E286"/>
    <mergeCell ref="O40:U40"/>
    <mergeCell ref="A13:L13"/>
    <mergeCell ref="D242:E242"/>
    <mergeCell ref="Q314:Q315"/>
    <mergeCell ref="D278:E278"/>
    <mergeCell ref="P5:Q5"/>
    <mergeCell ref="O199:S199"/>
    <mergeCell ref="J9:L9"/>
    <mergeCell ref="P314:P315"/>
    <mergeCell ref="O311:U311"/>
    <mergeCell ref="R314:R315"/>
    <mergeCell ref="D271:E271"/>
    <mergeCell ref="O144:U144"/>
    <mergeCell ref="Q1:S1"/>
    <mergeCell ref="A20:Y20"/>
    <mergeCell ref="D291:E291"/>
    <mergeCell ref="A194:N195"/>
    <mergeCell ref="D266:E266"/>
    <mergeCell ref="O208:U208"/>
    <mergeCell ref="A274:Y274"/>
    <mergeCell ref="Y17:Y18"/>
    <mergeCell ref="O275:S275"/>
    <mergeCell ref="A306:N311"/>
    <mergeCell ref="D57:E57"/>
    <mergeCell ref="U11:V11"/>
    <mergeCell ref="A8:C8"/>
    <mergeCell ref="D293:E293"/>
    <mergeCell ref="P8:Q8"/>
    <mergeCell ref="O54:S54"/>
    <mergeCell ref="BB17:BB18"/>
    <mergeCell ref="D102:E102"/>
    <mergeCell ref="T17:U17"/>
    <mergeCell ref="A69:Y69"/>
    <mergeCell ref="A196:Y196"/>
    <mergeCell ref="A25:Y25"/>
    <mergeCell ref="O64:S64"/>
    <mergeCell ref="A15:L15"/>
    <mergeCell ref="D54:E54"/>
    <mergeCell ref="N17:N18"/>
    <mergeCell ref="D49:E49"/>
    <mergeCell ref="D120:E120"/>
    <mergeCell ref="O87:U87"/>
    <mergeCell ref="F17:F18"/>
    <mergeCell ref="Z17:Z18"/>
    <mergeCell ref="D75:E75"/>
    <mergeCell ref="D39:E39"/>
    <mergeCell ref="AA17:AA18"/>
    <mergeCell ref="O49:S49"/>
    <mergeCell ref="O33:U33"/>
    <mergeCell ref="AE17:AE18"/>
    <mergeCell ref="D55:E55"/>
    <mergeCell ref="O24:U24"/>
    <mergeCell ref="D171:E171"/>
    <mergeCell ref="O183:S183"/>
    <mergeCell ref="A198:Y198"/>
    <mergeCell ref="O301:S301"/>
    <mergeCell ref="A161:Y161"/>
    <mergeCell ref="D288:E288"/>
    <mergeCell ref="O78:U78"/>
    <mergeCell ref="D225:E225"/>
    <mergeCell ref="A226:N227"/>
    <mergeCell ref="D200:E200"/>
    <mergeCell ref="O145:U145"/>
    <mergeCell ref="D292:E292"/>
    <mergeCell ref="O173:U173"/>
    <mergeCell ref="D170:E170"/>
    <mergeCell ref="O171:S171"/>
    <mergeCell ref="O206:S206"/>
    <mergeCell ref="O155:U155"/>
    <mergeCell ref="D296:E296"/>
    <mergeCell ref="F5:G5"/>
    <mergeCell ref="A117:Y117"/>
    <mergeCell ref="A14:L14"/>
    <mergeCell ref="A111:Y111"/>
    <mergeCell ref="O308:U308"/>
    <mergeCell ref="A157:Y157"/>
    <mergeCell ref="A127:N128"/>
    <mergeCell ref="O310:U310"/>
    <mergeCell ref="O309:U309"/>
    <mergeCell ref="D165:E165"/>
    <mergeCell ref="O103:U103"/>
    <mergeCell ref="D152:E152"/>
    <mergeCell ref="D223:E223"/>
    <mergeCell ref="O168:U168"/>
    <mergeCell ref="A246:Y246"/>
    <mergeCell ref="A103:N104"/>
    <mergeCell ref="D29:E29"/>
    <mergeCell ref="O167:U167"/>
    <mergeCell ref="A233:Y233"/>
    <mergeCell ref="D216:E216"/>
    <mergeCell ref="O38:S38"/>
    <mergeCell ref="O299:S299"/>
    <mergeCell ref="O178:S178"/>
    <mergeCell ref="A247:Y247"/>
    <mergeCell ref="D10:E10"/>
    <mergeCell ref="O101:S101"/>
    <mergeCell ref="A251:Y251"/>
    <mergeCell ref="O123:U123"/>
    <mergeCell ref="F10:G10"/>
    <mergeCell ref="A116:Y116"/>
    <mergeCell ref="D270:E270"/>
    <mergeCell ref="AH313:AI313"/>
    <mergeCell ref="D99:E99"/>
    <mergeCell ref="A53:Y53"/>
    <mergeCell ref="A12:L12"/>
    <mergeCell ref="O132:S132"/>
    <mergeCell ref="O83:S83"/>
    <mergeCell ref="D101:E101"/>
    <mergeCell ref="A68:Y68"/>
    <mergeCell ref="O294:S294"/>
    <mergeCell ref="D76:E76"/>
    <mergeCell ref="A106:Y106"/>
    <mergeCell ref="O107:S107"/>
    <mergeCell ref="C313:S313"/>
    <mergeCell ref="O194:U194"/>
    <mergeCell ref="O23:U23"/>
    <mergeCell ref="D276:E276"/>
    <mergeCell ref="A43:Y43"/>
    <mergeCell ref="AD314:AD315"/>
    <mergeCell ref="AF314:AF315"/>
    <mergeCell ref="O237:U237"/>
    <mergeCell ref="O115:U115"/>
    <mergeCell ref="O66:U66"/>
    <mergeCell ref="D86:E86"/>
    <mergeCell ref="A231:N232"/>
    <mergeCell ref="D213:E213"/>
    <mergeCell ref="A262:N263"/>
    <mergeCell ref="A249:N250"/>
    <mergeCell ref="D215:E215"/>
    <mergeCell ref="O160:U160"/>
    <mergeCell ref="A182:Y182"/>
    <mergeCell ref="O177:S177"/>
    <mergeCell ref="A169:Y169"/>
    <mergeCell ref="O248:S248"/>
    <mergeCell ref="A201:N202"/>
    <mergeCell ref="O297:S297"/>
    <mergeCell ref="O164:S164"/>
    <mergeCell ref="T314:T315"/>
    <mergeCell ref="A114:N115"/>
    <mergeCell ref="A162:Y162"/>
    <mergeCell ref="O70:S70"/>
    <mergeCell ref="O128:U128"/>
    <mergeCell ref="A9:C9"/>
    <mergeCell ref="D58:E58"/>
    <mergeCell ref="I314:I315"/>
    <mergeCell ref="K314:K315"/>
    <mergeCell ref="D294:E294"/>
    <mergeCell ref="A172:N173"/>
    <mergeCell ref="U6:V9"/>
    <mergeCell ref="O278:S278"/>
    <mergeCell ref="O253:S253"/>
    <mergeCell ref="O82:S82"/>
    <mergeCell ref="A27:Y27"/>
    <mergeCell ref="D6:L6"/>
    <mergeCell ref="O86:S86"/>
    <mergeCell ref="A254:N255"/>
    <mergeCell ref="O244:U244"/>
    <mergeCell ref="D84:E84"/>
    <mergeCell ref="D22:E22"/>
    <mergeCell ref="M17:M18"/>
    <mergeCell ref="O184:U184"/>
    <mergeCell ref="O255:U255"/>
    <mergeCell ref="D177:E177"/>
    <mergeCell ref="D164:E164"/>
    <mergeCell ref="A267:N268"/>
    <mergeCell ref="O285:S285"/>
    <mergeCell ref="AE314:AE315"/>
    <mergeCell ref="O276:S276"/>
    <mergeCell ref="O143:S143"/>
    <mergeCell ref="O214:S214"/>
    <mergeCell ref="U12:V12"/>
    <mergeCell ref="A167:N168"/>
    <mergeCell ref="D212:E212"/>
    <mergeCell ref="A146:Y146"/>
    <mergeCell ref="O172:U172"/>
    <mergeCell ref="D83:E83"/>
    <mergeCell ref="D143:E143"/>
    <mergeCell ref="O303:S303"/>
    <mergeCell ref="D207:E207"/>
    <mergeCell ref="D85:E85"/>
    <mergeCell ref="D299:E299"/>
    <mergeCell ref="A239:Y239"/>
    <mergeCell ref="D222:E222"/>
    <mergeCell ref="O94:U94"/>
    <mergeCell ref="G17:G18"/>
    <mergeCell ref="O283:S283"/>
    <mergeCell ref="J314:J315"/>
    <mergeCell ref="AA314:AA315"/>
    <mergeCell ref="H17:H18"/>
    <mergeCell ref="O149:U149"/>
    <mergeCell ref="AC314:AC315"/>
    <mergeCell ref="O59:S59"/>
    <mergeCell ref="O295:S295"/>
    <mergeCell ref="O46:S46"/>
    <mergeCell ref="A281:Y281"/>
    <mergeCell ref="O282:S282"/>
    <mergeCell ref="A256:Y256"/>
    <mergeCell ref="O48:S48"/>
    <mergeCell ref="O153:S153"/>
    <mergeCell ref="A264:Y264"/>
    <mergeCell ref="A89:Y89"/>
    <mergeCell ref="O50:U50"/>
    <mergeCell ref="O273:U273"/>
    <mergeCell ref="O104:U104"/>
    <mergeCell ref="D275:E275"/>
    <mergeCell ref="A122:N123"/>
    <mergeCell ref="A258:Y258"/>
    <mergeCell ref="O259:S259"/>
    <mergeCell ref="O137:S137"/>
    <mergeCell ref="D277:E277"/>
    <mergeCell ref="A73:Y73"/>
    <mergeCell ref="S314:S315"/>
    <mergeCell ref="D163:E163"/>
    <mergeCell ref="D107:E107"/>
    <mergeCell ref="H1:P1"/>
    <mergeCell ref="O202:U202"/>
    <mergeCell ref="S5:T5"/>
    <mergeCell ref="O76:S76"/>
    <mergeCell ref="U5:V5"/>
    <mergeCell ref="U314:U315"/>
    <mergeCell ref="W314:W315"/>
    <mergeCell ref="O165:S165"/>
    <mergeCell ref="A74:Y74"/>
    <mergeCell ref="A210:Y210"/>
    <mergeCell ref="A66:N67"/>
    <mergeCell ref="H314:H315"/>
    <mergeCell ref="O154:U154"/>
    <mergeCell ref="A203:Y203"/>
    <mergeCell ref="P10:Q10"/>
    <mergeCell ref="A179:N180"/>
    <mergeCell ref="A140:Y140"/>
    <mergeCell ref="A63:Y63"/>
    <mergeCell ref="D153:E153"/>
    <mergeCell ref="A154:N155"/>
    <mergeCell ref="D199:E199"/>
    <mergeCell ref="A234:Y234"/>
    <mergeCell ref="D217:E217"/>
    <mergeCell ref="D65:E65"/>
    <mergeCell ref="D7:L7"/>
    <mergeCell ref="A19:Y19"/>
    <mergeCell ref="B314:B315"/>
    <mergeCell ref="A159:N160"/>
    <mergeCell ref="D48:E48"/>
    <mergeCell ref="O193:S193"/>
    <mergeCell ref="O22:S22"/>
    <mergeCell ref="A142:Y142"/>
    <mergeCell ref="O263:U263"/>
    <mergeCell ref="D283:E283"/>
    <mergeCell ref="A79:Y79"/>
    <mergeCell ref="O47:S47"/>
    <mergeCell ref="D56:E56"/>
    <mergeCell ref="D193:E193"/>
    <mergeCell ref="P13:Q13"/>
    <mergeCell ref="D285:E285"/>
    <mergeCell ref="O163:S163"/>
    <mergeCell ref="D64:E64"/>
    <mergeCell ref="O148:S148"/>
    <mergeCell ref="O268:U268"/>
    <mergeCell ref="A211:Y211"/>
    <mergeCell ref="O212:S212"/>
    <mergeCell ref="O288:S288"/>
    <mergeCell ref="H10:L10"/>
    <mergeCell ref="AJ313:AK313"/>
    <mergeCell ref="D137:E137"/>
    <mergeCell ref="A40:N41"/>
    <mergeCell ref="A138:N139"/>
    <mergeCell ref="A124:Y124"/>
    <mergeCell ref="A94:N95"/>
    <mergeCell ref="O41:U41"/>
    <mergeCell ref="D188:E188"/>
    <mergeCell ref="D132:E132"/>
    <mergeCell ref="D59:E59"/>
    <mergeCell ref="A133:N134"/>
    <mergeCell ref="D295:E295"/>
    <mergeCell ref="D178:E178"/>
    <mergeCell ref="O110:U110"/>
    <mergeCell ref="A42:Y42"/>
    <mergeCell ref="A151:Y151"/>
    <mergeCell ref="O152:S152"/>
    <mergeCell ref="O60:U60"/>
    <mergeCell ref="A240:Y240"/>
    <mergeCell ref="O216:S216"/>
    <mergeCell ref="O45:S45"/>
    <mergeCell ref="AA313:AF313"/>
    <mergeCell ref="A97:Y97"/>
    <mergeCell ref="O298:S298"/>
    <mergeCell ref="A314:A315"/>
    <mergeCell ref="O231:U231"/>
    <mergeCell ref="C314:C315"/>
    <mergeCell ref="O213:S213"/>
    <mergeCell ref="A187:Y187"/>
    <mergeCell ref="O188:S188"/>
    <mergeCell ref="O126:S126"/>
    <mergeCell ref="A174:Y174"/>
    <mergeCell ref="V314:V315"/>
    <mergeCell ref="D282:E282"/>
    <mergeCell ref="X314:X315"/>
    <mergeCell ref="O267:U267"/>
    <mergeCell ref="O205:S205"/>
    <mergeCell ref="A265:Y265"/>
    <mergeCell ref="D248:E248"/>
    <mergeCell ref="D206:E206"/>
    <mergeCell ref="O158:S158"/>
    <mergeCell ref="D298:E298"/>
    <mergeCell ref="A130:Y130"/>
    <mergeCell ref="O195:U195"/>
    <mergeCell ref="P12:Q12"/>
    <mergeCell ref="O119:S119"/>
    <mergeCell ref="A208:N209"/>
    <mergeCell ref="O133:U133"/>
    <mergeCell ref="O37:S37"/>
    <mergeCell ref="A87:N88"/>
    <mergeCell ref="A272:N273"/>
    <mergeCell ref="D119:E119"/>
    <mergeCell ref="D46:E46"/>
    <mergeCell ref="O262:U262"/>
    <mergeCell ref="O122:U122"/>
    <mergeCell ref="O72:U72"/>
    <mergeCell ref="D183:E183"/>
    <mergeCell ref="A21:Y21"/>
    <mergeCell ref="O131:S131"/>
    <mergeCell ref="O109:U109"/>
    <mergeCell ref="O272:U272"/>
    <mergeCell ref="O260:S260"/>
    <mergeCell ref="O185:U185"/>
    <mergeCell ref="A96:Y96"/>
    <mergeCell ref="O209:U209"/>
    <mergeCell ref="O235:S235"/>
    <mergeCell ref="A52:Y52"/>
    <mergeCell ref="O249:U249"/>
    <mergeCell ref="AG314:AG315"/>
    <mergeCell ref="A26:Y26"/>
    <mergeCell ref="AI314:AI315"/>
    <mergeCell ref="A189:N190"/>
    <mergeCell ref="D261:E261"/>
    <mergeCell ref="O243:U243"/>
    <mergeCell ref="O39:S39"/>
    <mergeCell ref="A304:N305"/>
    <mergeCell ref="D259:E259"/>
    <mergeCell ref="O179:U179"/>
    <mergeCell ref="O250:U250"/>
    <mergeCell ref="A197:Y197"/>
    <mergeCell ref="D236:E236"/>
    <mergeCell ref="D92:E92"/>
    <mergeCell ref="D303:E303"/>
    <mergeCell ref="D314:D315"/>
    <mergeCell ref="F314:F315"/>
    <mergeCell ref="D290:E290"/>
    <mergeCell ref="A175:Y175"/>
    <mergeCell ref="O170:S170"/>
    <mergeCell ref="O120:S120"/>
    <mergeCell ref="D235:E235"/>
    <mergeCell ref="O261:S261"/>
    <mergeCell ref="O55:S55"/>
    <mergeCell ref="P9:Q9"/>
    <mergeCell ref="O166:S166"/>
    <mergeCell ref="O180:U180"/>
    <mergeCell ref="A229:Y229"/>
    <mergeCell ref="O230:S230"/>
    <mergeCell ref="P11:Q11"/>
    <mergeCell ref="O290:S290"/>
    <mergeCell ref="O190:U190"/>
    <mergeCell ref="A245:Y245"/>
    <mergeCell ref="D166:E166"/>
    <mergeCell ref="O118:S118"/>
    <mergeCell ref="A17:A18"/>
    <mergeCell ref="K17:K18"/>
    <mergeCell ref="O254:U254"/>
    <mergeCell ref="C17:C18"/>
    <mergeCell ref="D37:E37"/>
    <mergeCell ref="O67:U67"/>
    <mergeCell ref="O159:U159"/>
    <mergeCell ref="A77:N78"/>
    <mergeCell ref="O286:S286"/>
    <mergeCell ref="D214:E214"/>
    <mergeCell ref="D284:E284"/>
    <mergeCell ref="O236:S236"/>
    <mergeCell ref="O223:S223"/>
    <mergeCell ref="D1:F1"/>
    <mergeCell ref="A221:Y221"/>
    <mergeCell ref="J17:J18"/>
    <mergeCell ref="O300:S300"/>
    <mergeCell ref="O100:S100"/>
    <mergeCell ref="D82:E82"/>
    <mergeCell ref="L17:L18"/>
    <mergeCell ref="O287:S287"/>
    <mergeCell ref="O314:O315"/>
    <mergeCell ref="A237:N238"/>
    <mergeCell ref="O102:S102"/>
    <mergeCell ref="O289:S289"/>
    <mergeCell ref="O189:U189"/>
    <mergeCell ref="D100:E100"/>
    <mergeCell ref="O238:U238"/>
    <mergeCell ref="D31:E31"/>
    <mergeCell ref="D158:E158"/>
    <mergeCell ref="A32:N33"/>
    <mergeCell ref="A125:Y125"/>
    <mergeCell ref="D108:E108"/>
    <mergeCell ref="A109:N110"/>
    <mergeCell ref="A112:Y112"/>
    <mergeCell ref="I17:I18"/>
    <mergeCell ref="L314:L315"/>
    <mergeCell ref="AJ314:AJ315"/>
    <mergeCell ref="A184:N185"/>
    <mergeCell ref="O147:S147"/>
    <mergeCell ref="A23:N24"/>
    <mergeCell ref="Y314:Y315"/>
    <mergeCell ref="D8:L8"/>
    <mergeCell ref="O304:U304"/>
    <mergeCell ref="D147:E147"/>
    <mergeCell ref="O292:S292"/>
    <mergeCell ref="D301:E301"/>
    <mergeCell ref="A241:Y241"/>
    <mergeCell ref="D224:E224"/>
    <mergeCell ref="O302:S302"/>
    <mergeCell ref="A228:Y228"/>
    <mergeCell ref="O58:S58"/>
    <mergeCell ref="O227:U227"/>
    <mergeCell ref="A176:Y176"/>
    <mergeCell ref="W313:Z313"/>
    <mergeCell ref="N314:N315"/>
    <mergeCell ref="O242:S242"/>
    <mergeCell ref="A191:Y191"/>
    <mergeCell ref="AH314:AH315"/>
    <mergeCell ref="A220:Y220"/>
    <mergeCell ref="O99:S99"/>
    <mergeCell ref="O306:U306"/>
    <mergeCell ref="Z314:Z315"/>
    <mergeCell ref="AB314:AB315"/>
    <mergeCell ref="O280:U280"/>
    <mergeCell ref="A80:Y80"/>
    <mergeCell ref="O218:U218"/>
    <mergeCell ref="O81:S81"/>
    <mergeCell ref="U10:V10"/>
    <mergeCell ref="A243:N244"/>
    <mergeCell ref="O95:U95"/>
    <mergeCell ref="A218:N219"/>
    <mergeCell ref="A71:N72"/>
    <mergeCell ref="D302:E302"/>
    <mergeCell ref="O232:U232"/>
    <mergeCell ref="O61:U61"/>
    <mergeCell ref="D81:E81"/>
    <mergeCell ref="O219:U219"/>
    <mergeCell ref="D300:E300"/>
    <mergeCell ref="A156:Y156"/>
    <mergeCell ref="O284:S284"/>
    <mergeCell ref="O222:S222"/>
    <mergeCell ref="O17:S18"/>
    <mergeCell ref="D28:E28"/>
    <mergeCell ref="AB17:AD18"/>
    <mergeCell ref="E314:E315"/>
    <mergeCell ref="D131:E131"/>
    <mergeCell ref="G314:G315"/>
    <mergeCell ref="O215:S215"/>
    <mergeCell ref="S6:T9"/>
    <mergeCell ref="O2:V3"/>
    <mergeCell ref="D287:E287"/>
    <mergeCell ref="O296:S296"/>
    <mergeCell ref="O77:U77"/>
    <mergeCell ref="A34:Y34"/>
    <mergeCell ref="O84:S84"/>
    <mergeCell ref="D126:E126"/>
    <mergeCell ref="D253:E253"/>
    <mergeCell ref="O271:S271"/>
    <mergeCell ref="O75:S75"/>
    <mergeCell ref="D47:E47"/>
    <mergeCell ref="D289:E289"/>
    <mergeCell ref="W17:W18"/>
    <mergeCell ref="D30:E30"/>
    <mergeCell ref="D5:E5"/>
    <mergeCell ref="O15:S16"/>
    <mergeCell ref="D260:E260"/>
    <mergeCell ref="A60:N61"/>
    <mergeCell ref="A6:C6"/>
    <mergeCell ref="H5:L5"/>
    <mergeCell ref="O305:U305"/>
    <mergeCell ref="O57:S57"/>
    <mergeCell ref="O51:U51"/>
    <mergeCell ref="O293:S293"/>
    <mergeCell ref="A129:Y129"/>
    <mergeCell ref="O71:U71"/>
    <mergeCell ref="O307:U307"/>
    <mergeCell ref="A181:Y181"/>
    <mergeCell ref="B17:B18"/>
    <mergeCell ref="O138:U138"/>
    <mergeCell ref="D113:E113"/>
    <mergeCell ref="A105:Y105"/>
    <mergeCell ref="O226:U226"/>
    <mergeCell ref="D148:E148"/>
    <mergeCell ref="A5:C5"/>
    <mergeCell ref="D230:E230"/>
    <mergeCell ref="D9:E9"/>
    <mergeCell ref="D118:E118"/>
    <mergeCell ref="F9:G9"/>
    <mergeCell ref="O127:U127"/>
    <mergeCell ref="D38:E38"/>
    <mergeCell ref="O114:U114"/>
    <mergeCell ref="O121:S121"/>
    <mergeCell ref="H9:I9"/>
    <mergeCell ref="O207:S207"/>
    <mergeCell ref="O92:S92"/>
    <mergeCell ref="O30:S30"/>
    <mergeCell ref="O150:U150"/>
    <mergeCell ref="P6:Q6"/>
    <mergeCell ref="D297:E297"/>
    <mergeCell ref="O200:S200"/>
    <mergeCell ref="O29:S29"/>
    <mergeCell ref="O65:S65"/>
    <mergeCell ref="D70:E70"/>
    <mergeCell ref="O44:S44"/>
    <mergeCell ref="O279:U279"/>
    <mergeCell ref="O31:S31"/>
    <mergeCell ref="A279:N280"/>
    <mergeCell ref="D205:E205"/>
    <mergeCell ref="O217:S217"/>
    <mergeCell ref="O56:S56"/>
    <mergeCell ref="A90:Y90"/>
    <mergeCell ref="D98:E98"/>
    <mergeCell ref="O291:S291"/>
    <mergeCell ref="O91:S91"/>
    <mergeCell ref="O85:S85"/>
    <mergeCell ref="A136:Y136"/>
    <mergeCell ref="O224:S224"/>
    <mergeCell ref="A204:Y204"/>
    <mergeCell ref="A269:Y269"/>
    <mergeCell ref="O28:S28"/>
    <mergeCell ref="O270:S270"/>
    <mergeCell ref="A141:Y141"/>
    <mergeCell ref="A144:N145"/>
    <mergeCell ref="A135:Y135"/>
    <mergeCell ref="A35:Y35"/>
    <mergeCell ref="A62:Y62"/>
    <mergeCell ref="O36:S36"/>
    <mergeCell ref="D45:E45"/>
    <mergeCell ref="O134:U134"/>
    <mergeCell ref="A192:Y192"/>
    <mergeCell ref="O266:S266"/>
    <mergeCell ref="D36:E36"/>
    <mergeCell ref="O98:S98"/>
    <mergeCell ref="O225:S225"/>
    <mergeCell ref="O93:S93"/>
    <mergeCell ref="D91:E91"/>
    <mergeCell ref="O113:S113"/>
    <mergeCell ref="D93:E93"/>
    <mergeCell ref="O108:S108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6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408</v>
      </c>
      <c r="H1" s="52"/>
    </row>
    <row r="3" spans="2:8" x14ac:dyDescent="0.2">
      <c r="B3" s="47" t="s">
        <v>409</v>
      </c>
      <c r="C3" s="47"/>
      <c r="D3" s="47"/>
      <c r="E3" s="47"/>
    </row>
    <row r="4" spans="2:8" x14ac:dyDescent="0.2">
      <c r="B4" s="47" t="s">
        <v>11</v>
      </c>
      <c r="C4" s="47"/>
      <c r="D4" s="47"/>
      <c r="E4" s="47"/>
    </row>
    <row r="6" spans="2:8" x14ac:dyDescent="0.2">
      <c r="B6" s="47" t="s">
        <v>13</v>
      </c>
      <c r="C6" s="47" t="s">
        <v>410</v>
      </c>
      <c r="D6" s="47" t="s">
        <v>411</v>
      </c>
      <c r="E6" s="47"/>
    </row>
    <row r="7" spans="2:8" x14ac:dyDescent="0.2">
      <c r="B7" s="47" t="s">
        <v>412</v>
      </c>
      <c r="C7" s="47" t="s">
        <v>413</v>
      </c>
      <c r="D7" s="47" t="s">
        <v>414</v>
      </c>
      <c r="E7" s="47"/>
    </row>
    <row r="8" spans="2:8" x14ac:dyDescent="0.2">
      <c r="B8" s="47" t="s">
        <v>415</v>
      </c>
      <c r="C8" s="47" t="s">
        <v>416</v>
      </c>
      <c r="D8" s="47" t="s">
        <v>417</v>
      </c>
      <c r="E8" s="47"/>
    </row>
    <row r="10" spans="2:8" x14ac:dyDescent="0.2">
      <c r="B10" s="47" t="s">
        <v>418</v>
      </c>
      <c r="C10" s="47" t="s">
        <v>410</v>
      </c>
      <c r="D10" s="47"/>
      <c r="E10" s="47"/>
    </row>
    <row r="12" spans="2:8" x14ac:dyDescent="0.2">
      <c r="B12" s="47" t="s">
        <v>419</v>
      </c>
      <c r="C12" s="47" t="s">
        <v>413</v>
      </c>
      <c r="D12" s="47"/>
      <c r="E12" s="47"/>
    </row>
    <row r="14" spans="2:8" x14ac:dyDescent="0.2">
      <c r="B14" s="47" t="s">
        <v>420</v>
      </c>
      <c r="C14" s="47" t="s">
        <v>416</v>
      </c>
      <c r="D14" s="47"/>
      <c r="E14" s="47"/>
    </row>
    <row r="16" spans="2:8" x14ac:dyDescent="0.2">
      <c r="B16" s="47" t="s">
        <v>421</v>
      </c>
      <c r="C16" s="47"/>
      <c r="D16" s="47"/>
      <c r="E16" s="47"/>
    </row>
    <row r="17" spans="2:5" x14ac:dyDescent="0.2">
      <c r="B17" s="47" t="s">
        <v>422</v>
      </c>
      <c r="C17" s="47"/>
      <c r="D17" s="47"/>
      <c r="E17" s="47"/>
    </row>
    <row r="18" spans="2:5" x14ac:dyDescent="0.2">
      <c r="B18" s="47" t="s">
        <v>423</v>
      </c>
      <c r="C18" s="47"/>
      <c r="D18" s="47"/>
      <c r="E18" s="47"/>
    </row>
    <row r="19" spans="2:5" x14ac:dyDescent="0.2">
      <c r="B19" s="47" t="s">
        <v>424</v>
      </c>
      <c r="C19" s="47"/>
      <c r="D19" s="47"/>
      <c r="E19" s="47"/>
    </row>
    <row r="20" spans="2:5" x14ac:dyDescent="0.2">
      <c r="B20" s="47" t="s">
        <v>425</v>
      </c>
      <c r="C20" s="47"/>
      <c r="D20" s="47"/>
      <c r="E20" s="47"/>
    </row>
    <row r="21" spans="2:5" x14ac:dyDescent="0.2">
      <c r="B21" s="47" t="s">
        <v>426</v>
      </c>
      <c r="C21" s="47"/>
      <c r="D21" s="47"/>
      <c r="E21" s="47"/>
    </row>
    <row r="22" spans="2:5" x14ac:dyDescent="0.2">
      <c r="B22" s="47" t="s">
        <v>427</v>
      </c>
      <c r="C22" s="47"/>
      <c r="D22" s="47"/>
      <c r="E22" s="47"/>
    </row>
    <row r="23" spans="2:5" x14ac:dyDescent="0.2">
      <c r="B23" s="47" t="s">
        <v>428</v>
      </c>
      <c r="C23" s="47"/>
      <c r="D23" s="47"/>
      <c r="E23" s="47"/>
    </row>
    <row r="24" spans="2:5" x14ac:dyDescent="0.2">
      <c r="B24" s="47" t="s">
        <v>429</v>
      </c>
      <c r="C24" s="47"/>
      <c r="D24" s="47"/>
      <c r="E24" s="47"/>
    </row>
    <row r="25" spans="2:5" x14ac:dyDescent="0.2">
      <c r="B25" s="47" t="s">
        <v>430</v>
      </c>
      <c r="C25" s="47"/>
      <c r="D25" s="47"/>
      <c r="E25" s="47"/>
    </row>
    <row r="26" spans="2:5" x14ac:dyDescent="0.2">
      <c r="B26" s="47" t="s">
        <v>431</v>
      </c>
      <c r="C26" s="47"/>
      <c r="D26" s="47"/>
      <c r="E26" s="47"/>
    </row>
  </sheetData>
  <sheetProtection algorithmName="SHA-512" hashValue="Wk+1QWW3pDyvMTNmrFIJK11GTCZJT2F5beRqpN8VYszRw2PJf8zgzhs0ViYiVPIj1A22ps86pfi/7WP0V4cmeg==" saltValue="G/bNxAcA/cWeoA2fPEDXx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529</vt:i4>
      </vt:variant>
    </vt:vector>
  </HeadingPairs>
  <TitlesOfParts>
    <vt:vector size="53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2024-05-31T10:37:13Z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