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C05C026-AEDC-4019-94AC-A0BCEB8EEF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X267" i="1"/>
  <c r="Y267" i="1" s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N255" i="1"/>
  <c r="BL255" i="1"/>
  <c r="X255" i="1"/>
  <c r="O255" i="1"/>
  <c r="W253" i="1"/>
  <c r="W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N234" i="1"/>
  <c r="BL234" i="1"/>
  <c r="X234" i="1"/>
  <c r="O234" i="1"/>
  <c r="BN233" i="1"/>
  <c r="BL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N206" i="1"/>
  <c r="BL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O204" i="1"/>
  <c r="W202" i="1"/>
  <c r="W201" i="1"/>
  <c r="BN200" i="1"/>
  <c r="BL200" i="1"/>
  <c r="X200" i="1"/>
  <c r="O200" i="1"/>
  <c r="BN199" i="1"/>
  <c r="BL199" i="1"/>
  <c r="X199" i="1"/>
  <c r="BN198" i="1"/>
  <c r="BL198" i="1"/>
  <c r="X198" i="1"/>
  <c r="O198" i="1"/>
  <c r="BN197" i="1"/>
  <c r="BL197" i="1"/>
  <c r="X197" i="1"/>
  <c r="BN196" i="1"/>
  <c r="BL196" i="1"/>
  <c r="X196" i="1"/>
  <c r="O196" i="1"/>
  <c r="BN195" i="1"/>
  <c r="BL195" i="1"/>
  <c r="X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O186" i="1"/>
  <c r="BN185" i="1"/>
  <c r="BL185" i="1"/>
  <c r="X185" i="1"/>
  <c r="BN184" i="1"/>
  <c r="BL184" i="1"/>
  <c r="X184" i="1"/>
  <c r="O184" i="1"/>
  <c r="BN183" i="1"/>
  <c r="BL183" i="1"/>
  <c r="X183" i="1"/>
  <c r="O183" i="1"/>
  <c r="BN182" i="1"/>
  <c r="BL182" i="1"/>
  <c r="X182" i="1"/>
  <c r="O182" i="1"/>
  <c r="BN181" i="1"/>
  <c r="BL181" i="1"/>
  <c r="Y181" i="1"/>
  <c r="X181" i="1"/>
  <c r="O181" i="1"/>
  <c r="W179" i="1"/>
  <c r="W178" i="1"/>
  <c r="BN177" i="1"/>
  <c r="BL177" i="1"/>
  <c r="X177" i="1"/>
  <c r="O177" i="1"/>
  <c r="BN176" i="1"/>
  <c r="BL176" i="1"/>
  <c r="X176" i="1"/>
  <c r="O176" i="1"/>
  <c r="BN175" i="1"/>
  <c r="BL175" i="1"/>
  <c r="X175" i="1"/>
  <c r="BO175" i="1" s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O169" i="1"/>
  <c r="W167" i="1"/>
  <c r="W166" i="1"/>
  <c r="BO165" i="1"/>
  <c r="BN165" i="1"/>
  <c r="BM165" i="1"/>
  <c r="BL165" i="1"/>
  <c r="Y165" i="1"/>
  <c r="X165" i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O158" i="1"/>
  <c r="BN157" i="1"/>
  <c r="BL157" i="1"/>
  <c r="X157" i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O57" i="1"/>
  <c r="W54" i="1"/>
  <c r="W53" i="1"/>
  <c r="BN52" i="1"/>
  <c r="BL52" i="1"/>
  <c r="X52" i="1"/>
  <c r="BO52" i="1" s="1"/>
  <c r="O52" i="1"/>
  <c r="BN51" i="1"/>
  <c r="BL51" i="1"/>
  <c r="X51" i="1"/>
  <c r="BO51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32" i="1" l="1"/>
  <c r="BM232" i="1"/>
  <c r="Y232" i="1"/>
  <c r="BO251" i="1"/>
  <c r="BM251" i="1"/>
  <c r="Y251" i="1"/>
  <c r="BO274" i="1"/>
  <c r="BM274" i="1"/>
  <c r="Y274" i="1"/>
  <c r="BO297" i="1"/>
  <c r="BM297" i="1"/>
  <c r="Y297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6" i="1"/>
  <c r="Y23" i="1"/>
  <c r="BM23" i="1"/>
  <c r="W545" i="1"/>
  <c r="X35" i="1"/>
  <c r="Y33" i="1"/>
  <c r="BM33" i="1"/>
  <c r="Y70" i="1"/>
  <c r="BM70" i="1"/>
  <c r="Y78" i="1"/>
  <c r="BM78" i="1"/>
  <c r="Y90" i="1"/>
  <c r="BM90" i="1"/>
  <c r="Y100" i="1"/>
  <c r="BM100" i="1"/>
  <c r="Y110" i="1"/>
  <c r="BM110" i="1"/>
  <c r="Y118" i="1"/>
  <c r="BM118" i="1"/>
  <c r="X130" i="1"/>
  <c r="Y137" i="1"/>
  <c r="BM137" i="1"/>
  <c r="Y175" i="1"/>
  <c r="BM175" i="1"/>
  <c r="BO181" i="1"/>
  <c r="BM181" i="1"/>
  <c r="BO217" i="1"/>
  <c r="BM217" i="1"/>
  <c r="Y217" i="1"/>
  <c r="BO243" i="1"/>
  <c r="BM243" i="1"/>
  <c r="Y243" i="1"/>
  <c r="BO265" i="1"/>
  <c r="BM265" i="1"/>
  <c r="Y265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B555" i="1"/>
  <c r="W547" i="1"/>
  <c r="Y27" i="1"/>
  <c r="BM27" i="1"/>
  <c r="BO27" i="1"/>
  <c r="Y31" i="1"/>
  <c r="BM31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BM51" i="1"/>
  <c r="D555" i="1"/>
  <c r="E555" i="1"/>
  <c r="Y68" i="1"/>
  <c r="BM68" i="1"/>
  <c r="Y72" i="1"/>
  <c r="BM72" i="1"/>
  <c r="Y76" i="1"/>
  <c r="BM76" i="1"/>
  <c r="Y80" i="1"/>
  <c r="BM80" i="1"/>
  <c r="Y84" i="1"/>
  <c r="BM84" i="1"/>
  <c r="X94" i="1"/>
  <c r="Y92" i="1"/>
  <c r="BM92" i="1"/>
  <c r="X104" i="1"/>
  <c r="Y98" i="1"/>
  <c r="BM98" i="1"/>
  <c r="Y102" i="1"/>
  <c r="BM102" i="1"/>
  <c r="X120" i="1"/>
  <c r="Y108" i="1"/>
  <c r="BM108" i="1"/>
  <c r="Y112" i="1"/>
  <c r="BM112" i="1"/>
  <c r="Y116" i="1"/>
  <c r="BM116" i="1"/>
  <c r="Y124" i="1"/>
  <c r="BM124" i="1"/>
  <c r="Y128" i="1"/>
  <c r="BM128" i="1"/>
  <c r="F555" i="1"/>
  <c r="BO135" i="1"/>
  <c r="BM135" i="1"/>
  <c r="Y135" i="1"/>
  <c r="X171" i="1"/>
  <c r="BO169" i="1"/>
  <c r="BM169" i="1"/>
  <c r="Y169" i="1"/>
  <c r="BO183" i="1"/>
  <c r="BM183" i="1"/>
  <c r="Y183" i="1"/>
  <c r="BO189" i="1"/>
  <c r="BM189" i="1"/>
  <c r="Y189" i="1"/>
  <c r="BO196" i="1"/>
  <c r="BM196" i="1"/>
  <c r="Y196" i="1"/>
  <c r="BO200" i="1"/>
  <c r="BM200" i="1"/>
  <c r="Y200" i="1"/>
  <c r="BO207" i="1"/>
  <c r="BM207" i="1"/>
  <c r="Y207" i="1"/>
  <c r="BO219" i="1"/>
  <c r="BM219" i="1"/>
  <c r="Y219" i="1"/>
  <c r="BO234" i="1"/>
  <c r="BM234" i="1"/>
  <c r="Y234" i="1"/>
  <c r="BO245" i="1"/>
  <c r="BM245" i="1"/>
  <c r="Y245" i="1"/>
  <c r="X259" i="1"/>
  <c r="BO255" i="1"/>
  <c r="BM255" i="1"/>
  <c r="Y255" i="1"/>
  <c r="BO276" i="1"/>
  <c r="BM276" i="1"/>
  <c r="Y276" i="1"/>
  <c r="BO295" i="1"/>
  <c r="BM295" i="1"/>
  <c r="Y295" i="1"/>
  <c r="BO158" i="1"/>
  <c r="BM158" i="1"/>
  <c r="Y158" i="1"/>
  <c r="BO177" i="1"/>
  <c r="BM177" i="1"/>
  <c r="Y177" i="1"/>
  <c r="BO186" i="1"/>
  <c r="BM186" i="1"/>
  <c r="Y186" i="1"/>
  <c r="BO193" i="1"/>
  <c r="BM193" i="1"/>
  <c r="Y193" i="1"/>
  <c r="BO197" i="1"/>
  <c r="BM197" i="1"/>
  <c r="Y197" i="1"/>
  <c r="BO206" i="1"/>
  <c r="BM206" i="1"/>
  <c r="Y206" i="1"/>
  <c r="BO215" i="1"/>
  <c r="BM215" i="1"/>
  <c r="Y215" i="1"/>
  <c r="BO230" i="1"/>
  <c r="BM230" i="1"/>
  <c r="Y230" i="1"/>
  <c r="BO241" i="1"/>
  <c r="BM241" i="1"/>
  <c r="Y241" i="1"/>
  <c r="BO249" i="1"/>
  <c r="BM249" i="1"/>
  <c r="Y249" i="1"/>
  <c r="BO263" i="1"/>
  <c r="BM263" i="1"/>
  <c r="Y263" i="1"/>
  <c r="BO270" i="1"/>
  <c r="BM270" i="1"/>
  <c r="Y270" i="1"/>
  <c r="X290" i="1"/>
  <c r="BO286" i="1"/>
  <c r="BM286" i="1"/>
  <c r="Y286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202" i="1"/>
  <c r="X21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X369" i="1"/>
  <c r="H9" i="1"/>
  <c r="A10" i="1"/>
  <c r="X24" i="1"/>
  <c r="X34" i="1"/>
  <c r="X54" i="1"/>
  <c r="X62" i="1"/>
  <c r="X87" i="1"/>
  <c r="X93" i="1"/>
  <c r="X103" i="1"/>
  <c r="X121" i="1"/>
  <c r="X131" i="1"/>
  <c r="X140" i="1"/>
  <c r="Y145" i="1"/>
  <c r="BM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BO170" i="1"/>
  <c r="BM170" i="1"/>
  <c r="Y170" i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BO224" i="1"/>
  <c r="BM224" i="1"/>
  <c r="Y224" i="1"/>
  <c r="Y225" i="1" s="1"/>
  <c r="X226" i="1"/>
  <c r="X236" i="1"/>
  <c r="BO229" i="1"/>
  <c r="BM229" i="1"/>
  <c r="Y229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60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X346" i="1"/>
  <c r="BO349" i="1"/>
  <c r="BM349" i="1"/>
  <c r="Y349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BM28" i="1"/>
  <c r="Y30" i="1"/>
  <c r="BM30" i="1"/>
  <c r="Y32" i="1"/>
  <c r="BM32" i="1"/>
  <c r="C555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BM89" i="1"/>
  <c r="BO89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X225" i="1"/>
  <c r="BO231" i="1"/>
  <c r="BM231" i="1"/>
  <c r="Y231" i="1"/>
  <c r="X235" i="1"/>
  <c r="BO240" i="1"/>
  <c r="BM240" i="1"/>
  <c r="Y240" i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277" i="1" l="1"/>
  <c r="W548" i="1"/>
  <c r="Y519" i="1"/>
  <c r="Y252" i="1"/>
  <c r="Y120" i="1"/>
  <c r="Y103" i="1"/>
  <c r="Y345" i="1"/>
  <c r="Y201" i="1"/>
  <c r="Y487" i="1"/>
  <c r="Y473" i="1"/>
  <c r="Y435" i="1"/>
  <c r="Y528" i="1"/>
  <c r="Y409" i="1"/>
  <c r="Y440" i="1"/>
  <c r="Y220" i="1"/>
  <c r="Y160" i="1"/>
  <c r="Y147" i="1"/>
  <c r="Y139" i="1"/>
  <c r="Y93" i="1"/>
  <c r="Y86" i="1"/>
  <c r="Y61" i="1"/>
  <c r="Y34" i="1"/>
  <c r="Y338" i="1"/>
  <c r="Y171" i="1"/>
  <c r="Y536" i="1"/>
  <c r="Y419" i="1"/>
  <c r="Y403" i="1"/>
  <c r="Y130" i="1"/>
  <c r="X545" i="1"/>
  <c r="X547" i="1"/>
  <c r="Y178" i="1"/>
  <c r="Y511" i="1"/>
  <c r="Y451" i="1"/>
  <c r="X546" i="1"/>
  <c r="X548" i="1" s="1"/>
  <c r="Y271" i="1"/>
  <c r="Y235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<sst xmlns="http://schemas.openxmlformats.org/spreadsheetml/2006/main" count="2380" uniqueCount="790">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</sst>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512" t="s">
        <v>0</v>
      </c>
      <c r="E1" s="425"/>
      <c r="F1" s="425"/>
      <c r="G1" s="12" t="s">
        <v>1</v>
      </c>
      <c r="H1" s="512" t="s">
        <v>2</v>
      </c>
      <c r="I1" s="425"/>
      <c r="J1" s="425"/>
      <c r="K1" s="425"/>
      <c r="L1" s="425"/>
      <c r="M1" s="425"/>
      <c r="N1" s="425"/>
      <c r="O1" s="425"/>
      <c r="P1" s="425"/>
      <c r="Q1" s="771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427" t="s">
        <v>8</v>
      </c>
      <c r="B5" s="428"/>
      <c r="C5" s="429"/>
      <c r="D5" s="414"/>
      <c r="E5" s="416"/>
      <c r="F5" s="722" t="s">
        <v>9</v>
      </c>
      <c r="G5" s="429"/>
      <c r="H5" s="414" t="s">
        <v>789</v>
      </c>
      <c r="I5" s="415"/>
      <c r="J5" s="415"/>
      <c r="K5" s="415"/>
      <c r="L5" s="416"/>
      <c r="M5" s="58"/>
      <c r="O5" s="24" t="s">
        <v>10</v>
      </c>
      <c r="P5" s="763">
        <v>45446</v>
      </c>
      <c r="Q5" s="542"/>
      <c r="S5" s="634" t="s">
        <v>11</v>
      </c>
      <c r="T5" s="422"/>
      <c r="U5" s="636" t="s">
        <v>12</v>
      </c>
      <c r="V5" s="542"/>
      <c r="AA5" s="51"/>
      <c r="AB5" s="51"/>
      <c r="AC5" s="51"/>
    </row>
    <row r="6" spans="1:30" s="377" customFormat="1" ht="24" customHeight="1" x14ac:dyDescent="0.2">
      <c r="A6" s="427" t="s">
        <v>13</v>
      </c>
      <c r="B6" s="428"/>
      <c r="C6" s="429"/>
      <c r="D6" s="698" t="s">
        <v>755</v>
      </c>
      <c r="E6" s="699"/>
      <c r="F6" s="699"/>
      <c r="G6" s="699"/>
      <c r="H6" s="699"/>
      <c r="I6" s="699"/>
      <c r="J6" s="699"/>
      <c r="K6" s="699"/>
      <c r="L6" s="542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Понедельник</v>
      </c>
      <c r="Q6" s="385"/>
      <c r="S6" s="421" t="s">
        <v>16</v>
      </c>
      <c r="T6" s="422"/>
      <c r="U6" s="692" t="s">
        <v>17</v>
      </c>
      <c r="V6" s="464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611" t="str">
        <f>IFERROR(VLOOKUP(DeliveryAddress,Table,3,0),1)</f>
        <v>1</v>
      </c>
      <c r="E7" s="612"/>
      <c r="F7" s="612"/>
      <c r="G7" s="612"/>
      <c r="H7" s="612"/>
      <c r="I7" s="612"/>
      <c r="J7" s="612"/>
      <c r="K7" s="612"/>
      <c r="L7" s="570"/>
      <c r="M7" s="60"/>
      <c r="O7" s="24"/>
      <c r="P7" s="42"/>
      <c r="Q7" s="42"/>
      <c r="S7" s="391"/>
      <c r="T7" s="422"/>
      <c r="U7" s="693"/>
      <c r="V7" s="694"/>
      <c r="AA7" s="51"/>
      <c r="AB7" s="51"/>
      <c r="AC7" s="51"/>
    </row>
    <row r="8" spans="1:30" s="377" customFormat="1" ht="25.5" customHeight="1" x14ac:dyDescent="0.2">
      <c r="A8" s="775" t="s">
        <v>18</v>
      </c>
      <c r="B8" s="399"/>
      <c r="C8" s="400"/>
      <c r="D8" s="504"/>
      <c r="E8" s="505"/>
      <c r="F8" s="505"/>
      <c r="G8" s="505"/>
      <c r="H8" s="505"/>
      <c r="I8" s="505"/>
      <c r="J8" s="505"/>
      <c r="K8" s="505"/>
      <c r="L8" s="506"/>
      <c r="M8" s="61"/>
      <c r="O8" s="24" t="s">
        <v>19</v>
      </c>
      <c r="P8" s="569">
        <v>0.375</v>
      </c>
      <c r="Q8" s="570"/>
      <c r="S8" s="391"/>
      <c r="T8" s="422"/>
      <c r="U8" s="693"/>
      <c r="V8" s="694"/>
      <c r="AA8" s="51"/>
      <c r="AB8" s="51"/>
      <c r="AC8" s="51"/>
    </row>
    <row r="9" spans="1:30" s="377" customFormat="1" ht="39.950000000000003" customHeight="1" x14ac:dyDescent="0.2">
      <c r="A9" s="43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430"/>
      <c r="E9" s="431"/>
      <c r="F9" s="43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33" t="str">
        <f>IF(AND($A$9="Тип доверенности/получателя при получении в адресе перегруза:",$D$9="Разовая доверенность"),"Введите ФИО","")</f>
        <v/>
      </c>
      <c r="I9" s="431"/>
      <c r="J9" s="4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1"/>
      <c r="L9" s="431"/>
      <c r="M9" s="378"/>
      <c r="O9" s="26" t="s">
        <v>20</v>
      </c>
      <c r="P9" s="535"/>
      <c r="Q9" s="536"/>
      <c r="S9" s="391"/>
      <c r="T9" s="422"/>
      <c r="U9" s="695"/>
      <c r="V9" s="696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43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430"/>
      <c r="E10" s="431"/>
      <c r="F10" s="43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70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45"/>
      <c r="Q10" s="646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1"/>
      <c r="Q11" s="542"/>
      <c r="T11" s="24" t="s">
        <v>26</v>
      </c>
      <c r="U11" s="622" t="s">
        <v>27</v>
      </c>
      <c r="V11" s="536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2"/>
      <c r="O12" s="24" t="s">
        <v>29</v>
      </c>
      <c r="P12" s="569"/>
      <c r="Q12" s="570"/>
      <c r="R12" s="23"/>
      <c r="T12" s="24"/>
      <c r="U12" s="425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2"/>
      <c r="N13" s="26"/>
      <c r="O13" s="26" t="s">
        <v>31</v>
      </c>
      <c r="P13" s="622"/>
      <c r="Q13" s="536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4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3"/>
      <c r="O15" s="424" t="s">
        <v>34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0" t="s">
        <v>35</v>
      </c>
      <c r="B17" s="440" t="s">
        <v>36</v>
      </c>
      <c r="C17" s="549" t="s">
        <v>37</v>
      </c>
      <c r="D17" s="440" t="s">
        <v>38</v>
      </c>
      <c r="E17" s="476"/>
      <c r="F17" s="440" t="s">
        <v>39</v>
      </c>
      <c r="G17" s="440" t="s">
        <v>40</v>
      </c>
      <c r="H17" s="440" t="s">
        <v>41</v>
      </c>
      <c r="I17" s="440" t="s">
        <v>42</v>
      </c>
      <c r="J17" s="440" t="s">
        <v>43</v>
      </c>
      <c r="K17" s="440" t="s">
        <v>44</v>
      </c>
      <c r="L17" s="440" t="s">
        <v>45</v>
      </c>
      <c r="M17" s="440" t="s">
        <v>46</v>
      </c>
      <c r="N17" s="440" t="s">
        <v>47</v>
      </c>
      <c r="O17" s="440" t="s">
        <v>48</v>
      </c>
      <c r="P17" s="475"/>
      <c r="Q17" s="475"/>
      <c r="R17" s="475"/>
      <c r="S17" s="476"/>
      <c r="T17" s="751" t="s">
        <v>49</v>
      </c>
      <c r="U17" s="429"/>
      <c r="V17" s="440" t="s">
        <v>50</v>
      </c>
      <c r="W17" s="440" t="s">
        <v>51</v>
      </c>
      <c r="X17" s="760" t="s">
        <v>52</v>
      </c>
      <c r="Y17" s="44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2"/>
      <c r="BB17" s="748" t="s">
        <v>57</v>
      </c>
    </row>
    <row r="18" spans="1:67" ht="14.25" customHeight="1" x14ac:dyDescent="0.2">
      <c r="A18" s="441"/>
      <c r="B18" s="441"/>
      <c r="C18" s="441"/>
      <c r="D18" s="477"/>
      <c r="E18" s="479"/>
      <c r="F18" s="441"/>
      <c r="G18" s="441"/>
      <c r="H18" s="441"/>
      <c r="I18" s="441"/>
      <c r="J18" s="441"/>
      <c r="K18" s="441"/>
      <c r="L18" s="441"/>
      <c r="M18" s="441"/>
      <c r="N18" s="441"/>
      <c r="O18" s="477"/>
      <c r="P18" s="478"/>
      <c r="Q18" s="478"/>
      <c r="R18" s="478"/>
      <c r="S18" s="479"/>
      <c r="T18" s="375" t="s">
        <v>58</v>
      </c>
      <c r="U18" s="375" t="s">
        <v>59</v>
      </c>
      <c r="V18" s="441"/>
      <c r="W18" s="441"/>
      <c r="X18" s="761"/>
      <c r="Y18" s="441"/>
      <c r="Z18" s="653"/>
      <c r="AA18" s="653"/>
      <c r="AB18" s="494"/>
      <c r="AC18" s="495"/>
      <c r="AD18" s="496"/>
      <c r="AE18" s="503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5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8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19"/>
      <c r="O24" s="398" t="s">
        <v>70</v>
      </c>
      <c r="P24" s="399"/>
      <c r="Q24" s="399"/>
      <c r="R24" s="399"/>
      <c r="S24" s="399"/>
      <c r="T24" s="399"/>
      <c r="U24" s="400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19"/>
      <c r="O25" s="398" t="s">
        <v>70</v>
      </c>
      <c r="P25" s="399"/>
      <c r="Q25" s="399"/>
      <c r="R25" s="399"/>
      <c r="S25" s="399"/>
      <c r="T25" s="399"/>
      <c r="U25" s="400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7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3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0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8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19"/>
      <c r="O34" s="398" t="s">
        <v>70</v>
      </c>
      <c r="P34" s="399"/>
      <c r="Q34" s="399"/>
      <c r="R34" s="399"/>
      <c r="S34" s="399"/>
      <c r="T34" s="399"/>
      <c r="U34" s="400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19"/>
      <c r="O35" s="398" t="s">
        <v>70</v>
      </c>
      <c r="P35" s="399"/>
      <c r="Q35" s="399"/>
      <c r="R35" s="399"/>
      <c r="S35" s="399"/>
      <c r="T35" s="399"/>
      <c r="U35" s="400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8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19"/>
      <c r="O38" s="398" t="s">
        <v>70</v>
      </c>
      <c r="P38" s="399"/>
      <c r="Q38" s="399"/>
      <c r="R38" s="399"/>
      <c r="S38" s="399"/>
      <c r="T38" s="399"/>
      <c r="U38" s="400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19"/>
      <c r="O39" s="398" t="s">
        <v>70</v>
      </c>
      <c r="P39" s="399"/>
      <c r="Q39" s="399"/>
      <c r="R39" s="399"/>
      <c r="S39" s="399"/>
      <c r="T39" s="399"/>
      <c r="U39" s="400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8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19"/>
      <c r="O42" s="398" t="s">
        <v>70</v>
      </c>
      <c r="P42" s="399"/>
      <c r="Q42" s="399"/>
      <c r="R42" s="399"/>
      <c r="S42" s="399"/>
      <c r="T42" s="399"/>
      <c r="U42" s="400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19"/>
      <c r="O43" s="398" t="s">
        <v>70</v>
      </c>
      <c r="P43" s="399"/>
      <c r="Q43" s="399"/>
      <c r="R43" s="399"/>
      <c r="S43" s="399"/>
      <c r="T43" s="399"/>
      <c r="U43" s="400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418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19"/>
      <c r="O46" s="398" t="s">
        <v>70</v>
      </c>
      <c r="P46" s="399"/>
      <c r="Q46" s="399"/>
      <c r="R46" s="399"/>
      <c r="S46" s="399"/>
      <c r="T46" s="399"/>
      <c r="U46" s="400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19"/>
      <c r="O47" s="398" t="s">
        <v>70</v>
      </c>
      <c r="P47" s="399"/>
      <c r="Q47" s="399"/>
      <c r="R47" s="399"/>
      <c r="S47" s="399"/>
      <c r="T47" s="399"/>
      <c r="U47" s="400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5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5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140</v>
      </c>
      <c r="X51" s="381">
        <f>IFERROR(IF(W51="",0,CEILING((W51/$H51),1)*$H51),"")</f>
        <v>140.4</v>
      </c>
      <c r="Y51" s="36">
        <f>IFERROR(IF(X51=0,"",ROUNDUP(X51/H51,0)*0.02175),"")</f>
        <v>0.28275</v>
      </c>
      <c r="Z51" s="56"/>
      <c r="AA51" s="57"/>
      <c r="AE51" s="64"/>
      <c r="BB51" s="77" t="s">
        <v>1</v>
      </c>
      <c r="BL51" s="64">
        <f>IFERROR(W51*I51/H51,"0")</f>
        <v>146.2222222222222</v>
      </c>
      <c r="BM51" s="64">
        <f>IFERROR(X51*I51/H51,"0")</f>
        <v>146.63999999999999</v>
      </c>
      <c r="BN51" s="64">
        <f>IFERROR(1/J51*(W51/H51),"0")</f>
        <v>0.23148148148148145</v>
      </c>
      <c r="BO51" s="64">
        <f>IFERROR(1/J51*(X51/H51),"0")</f>
        <v>0.23214285714285712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45</v>
      </c>
      <c r="X52" s="381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64"/>
      <c r="BB52" s="78" t="s">
        <v>1</v>
      </c>
      <c r="BL52" s="64">
        <f>IFERROR(W52*I52/H52,"0")</f>
        <v>48.333333333333329</v>
      </c>
      <c r="BM52" s="64">
        <f>IFERROR(X52*I52/H52,"0")</f>
        <v>49.300000000000004</v>
      </c>
      <c r="BN52" s="64">
        <f>IFERROR(1/J52*(W52/H52),"0")</f>
        <v>0.10683760683760682</v>
      </c>
      <c r="BO52" s="64">
        <f>IFERROR(1/J52*(X52/H52),"0")</f>
        <v>0.10897435897435898</v>
      </c>
    </row>
    <row r="53" spans="1:67" x14ac:dyDescent="0.2">
      <c r="A53" s="418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19"/>
      <c r="O53" s="398" t="s">
        <v>70</v>
      </c>
      <c r="P53" s="399"/>
      <c r="Q53" s="399"/>
      <c r="R53" s="399"/>
      <c r="S53" s="399"/>
      <c r="T53" s="399"/>
      <c r="U53" s="400"/>
      <c r="V53" s="37" t="s">
        <v>71</v>
      </c>
      <c r="W53" s="382">
        <f>IFERROR(W51/H51,"0")+IFERROR(W52/H52,"0")</f>
        <v>29.629629629629626</v>
      </c>
      <c r="X53" s="382">
        <f>IFERROR(X51/H51,"0")+IFERROR(X52/H52,"0")</f>
        <v>30</v>
      </c>
      <c r="Y53" s="382">
        <f>IFERROR(IF(Y51="",0,Y51),"0")+IFERROR(IF(Y52="",0,Y52),"0")</f>
        <v>0.41076000000000001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19"/>
      <c r="O54" s="398" t="s">
        <v>70</v>
      </c>
      <c r="P54" s="399"/>
      <c r="Q54" s="399"/>
      <c r="R54" s="399"/>
      <c r="S54" s="399"/>
      <c r="T54" s="399"/>
      <c r="U54" s="400"/>
      <c r="V54" s="37" t="s">
        <v>66</v>
      </c>
      <c r="W54" s="382">
        <f>IFERROR(SUM(W51:W52),"0")</f>
        <v>185</v>
      </c>
      <c r="X54" s="382">
        <f>IFERROR(SUM(X51:X52),"0")</f>
        <v>186.3</v>
      </c>
      <c r="Y54" s="37"/>
      <c r="Z54" s="383"/>
      <c r="AA54" s="383"/>
    </row>
    <row r="55" spans="1:67" ht="16.5" hidden="1" customHeight="1" x14ac:dyDescent="0.25">
      <c r="A55" s="45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300</v>
      </c>
      <c r="X57" s="381">
        <f>IFERROR(IF(W57="",0,CEILING((W57/$H57),1)*$H57),"")</f>
        <v>302.40000000000003</v>
      </c>
      <c r="Y57" s="36">
        <f>IFERROR(IF(X57=0,"",ROUNDUP(X57/H57,0)*0.02175),"")</f>
        <v>0.60899999999999999</v>
      </c>
      <c r="Z57" s="56"/>
      <c r="AA57" s="57"/>
      <c r="AE57" s="64"/>
      <c r="BB57" s="79" t="s">
        <v>1</v>
      </c>
      <c r="BL57" s="64">
        <f>IFERROR(W57*I57/H57,"0")</f>
        <v>313.33333333333331</v>
      </c>
      <c r="BM57" s="64">
        <f>IFERROR(X57*I57/H57,"0")</f>
        <v>315.83999999999997</v>
      </c>
      <c r="BN57" s="64">
        <f>IFERROR(1/J57*(W57/H57),"0")</f>
        <v>0.49603174603174593</v>
      </c>
      <c r="BO57" s="64">
        <f>IFERROR(1/J57*(X57/H57),"0")</f>
        <v>0.5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0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2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355.5</v>
      </c>
      <c r="X59" s="381">
        <f>IFERROR(IF(W59="",0,CEILING((W59/$H59),1)*$H59),"")</f>
        <v>355.5</v>
      </c>
      <c r="Y59" s="36">
        <f>IFERROR(IF(X59=0,"",ROUNDUP(X59/H59,0)*0.00937),"")</f>
        <v>0.74022999999999994</v>
      </c>
      <c r="Z59" s="56"/>
      <c r="AA59" s="57"/>
      <c r="AE59" s="64"/>
      <c r="BB59" s="81" t="s">
        <v>1</v>
      </c>
      <c r="BL59" s="64">
        <f>IFERROR(W59*I59/H59,"0")</f>
        <v>374.46000000000004</v>
      </c>
      <c r="BM59" s="64">
        <f>IFERROR(X59*I59/H59,"0")</f>
        <v>374.46000000000004</v>
      </c>
      <c r="BN59" s="64">
        <f>IFERROR(1/J59*(W59/H59),"0")</f>
        <v>0.65833333333333333</v>
      </c>
      <c r="BO59" s="64">
        <f>IFERROR(1/J59*(X59/H59),"0")</f>
        <v>0.65833333333333333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18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19"/>
      <c r="O61" s="398" t="s">
        <v>70</v>
      </c>
      <c r="P61" s="399"/>
      <c r="Q61" s="399"/>
      <c r="R61" s="399"/>
      <c r="S61" s="399"/>
      <c r="T61" s="399"/>
      <c r="U61" s="400"/>
      <c r="V61" s="37" t="s">
        <v>71</v>
      </c>
      <c r="W61" s="382">
        <f>IFERROR(W57/H57,"0")+IFERROR(W58/H58,"0")+IFERROR(W59/H59,"0")+IFERROR(W60/H60,"0")</f>
        <v>106.77777777777777</v>
      </c>
      <c r="X61" s="382">
        <f>IFERROR(X57/H57,"0")+IFERROR(X58/H58,"0")+IFERROR(X59/H59,"0")+IFERROR(X60/H60,"0")</f>
        <v>107</v>
      </c>
      <c r="Y61" s="382">
        <f>IFERROR(IF(Y57="",0,Y57),"0")+IFERROR(IF(Y58="",0,Y58),"0")+IFERROR(IF(Y59="",0,Y59),"0")+IFERROR(IF(Y60="",0,Y60),"0")</f>
        <v>1.3492299999999999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19"/>
      <c r="O62" s="398" t="s">
        <v>70</v>
      </c>
      <c r="P62" s="399"/>
      <c r="Q62" s="399"/>
      <c r="R62" s="399"/>
      <c r="S62" s="399"/>
      <c r="T62" s="399"/>
      <c r="U62" s="400"/>
      <c r="V62" s="37" t="s">
        <v>66</v>
      </c>
      <c r="W62" s="382">
        <f>IFERROR(SUM(W57:W60),"0")</f>
        <v>655.5</v>
      </c>
      <c r="X62" s="382">
        <f>IFERROR(SUM(X57:X60),"0")</f>
        <v>657.90000000000009</v>
      </c>
      <c r="Y62" s="37"/>
      <c r="Z62" s="383"/>
      <c r="AA62" s="383"/>
    </row>
    <row r="63" spans="1:67" ht="16.5" hidden="1" customHeight="1" x14ac:dyDescent="0.25">
      <c r="A63" s="45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1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15</v>
      </c>
      <c r="X66" s="381">
        <f t="shared" si="6"/>
        <v>22.4</v>
      </c>
      <c r="Y66" s="36">
        <f t="shared" si="7"/>
        <v>4.3499999999999997E-2</v>
      </c>
      <c r="Z66" s="56"/>
      <c r="AA66" s="57"/>
      <c r="AE66" s="64"/>
      <c r="BB66" s="84" t="s">
        <v>1</v>
      </c>
      <c r="BL66" s="64">
        <f t="shared" si="8"/>
        <v>15.642857142857142</v>
      </c>
      <c r="BM66" s="64">
        <f t="shared" si="9"/>
        <v>23.360000000000003</v>
      </c>
      <c r="BN66" s="64">
        <f t="shared" si="10"/>
        <v>2.3915816326530615E-2</v>
      </c>
      <c r="BO66" s="64">
        <f t="shared" si="11"/>
        <v>3.5714285714285712E-2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200</v>
      </c>
      <c r="X69" s="381">
        <f t="shared" si="6"/>
        <v>205.20000000000002</v>
      </c>
      <c r="Y69" s="36">
        <f t="shared" si="7"/>
        <v>0.41324999999999995</v>
      </c>
      <c r="Z69" s="56"/>
      <c r="AA69" s="57"/>
      <c r="AE69" s="64"/>
      <c r="BB69" s="87" t="s">
        <v>1</v>
      </c>
      <c r="BL69" s="64">
        <f t="shared" si="8"/>
        <v>208.88888888888889</v>
      </c>
      <c r="BM69" s="64">
        <f t="shared" si="9"/>
        <v>214.32</v>
      </c>
      <c r="BN69" s="64">
        <f t="shared" si="10"/>
        <v>0.3306878306878307</v>
      </c>
      <c r="BO69" s="64">
        <f t="shared" si="11"/>
        <v>0.33928571428571425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30</v>
      </c>
      <c r="X71" s="381">
        <f t="shared" si="6"/>
        <v>33.599999999999994</v>
      </c>
      <c r="Y71" s="36">
        <f t="shared" si="7"/>
        <v>6.5250000000000002E-2</v>
      </c>
      <c r="Z71" s="56"/>
      <c r="AA71" s="57"/>
      <c r="AE71" s="64"/>
      <c r="BB71" s="89" t="s">
        <v>1</v>
      </c>
      <c r="BL71" s="64">
        <f t="shared" si="8"/>
        <v>31.285714285714285</v>
      </c>
      <c r="BM71" s="64">
        <f t="shared" si="9"/>
        <v>35.039999999999992</v>
      </c>
      <c r="BN71" s="64">
        <f t="shared" si="10"/>
        <v>4.7831632653061229E-2</v>
      </c>
      <c r="BO71" s="64">
        <f t="shared" si="11"/>
        <v>5.3571428571428562E-2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40</v>
      </c>
      <c r="X74" s="381">
        <f t="shared" si="6"/>
        <v>40</v>
      </c>
      <c r="Y74" s="36">
        <f t="shared" si="12"/>
        <v>9.3700000000000006E-2</v>
      </c>
      <c r="Z74" s="56"/>
      <c r="AA74" s="57"/>
      <c r="AE74" s="64"/>
      <c r="BB74" s="92" t="s">
        <v>1</v>
      </c>
      <c r="BL74" s="64">
        <f t="shared" si="8"/>
        <v>42.400000000000006</v>
      </c>
      <c r="BM74" s="64">
        <f t="shared" si="9"/>
        <v>42.400000000000006</v>
      </c>
      <c r="BN74" s="64">
        <f t="shared" si="10"/>
        <v>8.3333333333333329E-2</v>
      </c>
      <c r="BO74" s="64">
        <f t="shared" si="11"/>
        <v>8.3333333333333329E-2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3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4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9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274.5</v>
      </c>
      <c r="X79" s="381">
        <f t="shared" si="6"/>
        <v>274.5</v>
      </c>
      <c r="Y79" s="36">
        <f t="shared" si="12"/>
        <v>0.57157000000000002</v>
      </c>
      <c r="Z79" s="56"/>
      <c r="AA79" s="57"/>
      <c r="AE79" s="64"/>
      <c r="BB79" s="97" t="s">
        <v>1</v>
      </c>
      <c r="BL79" s="64">
        <f t="shared" si="8"/>
        <v>287.31</v>
      </c>
      <c r="BM79" s="64">
        <f t="shared" si="9"/>
        <v>287.31</v>
      </c>
      <c r="BN79" s="64">
        <f t="shared" si="10"/>
        <v>0.5083333333333333</v>
      </c>
      <c r="BO79" s="64">
        <f t="shared" si="11"/>
        <v>0.5083333333333333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112.5</v>
      </c>
      <c r="X84" s="381">
        <f t="shared" si="6"/>
        <v>112.5</v>
      </c>
      <c r="Y84" s="36">
        <f>IFERROR(IF(X84=0,"",ROUNDUP(X84/H84,0)*0.00937),"")</f>
        <v>0.23424999999999999</v>
      </c>
      <c r="Z84" s="56"/>
      <c r="AA84" s="57"/>
      <c r="AE84" s="64"/>
      <c r="BB84" s="102" t="s">
        <v>1</v>
      </c>
      <c r="BL84" s="64">
        <f t="shared" si="8"/>
        <v>118.5</v>
      </c>
      <c r="BM84" s="64">
        <f t="shared" si="9"/>
        <v>118.5</v>
      </c>
      <c r="BN84" s="64">
        <f t="shared" si="10"/>
        <v>0.20833333333333334</v>
      </c>
      <c r="BO84" s="64">
        <f t="shared" si="11"/>
        <v>0.20833333333333334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18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19"/>
      <c r="O86" s="398" t="s">
        <v>70</v>
      </c>
      <c r="P86" s="399"/>
      <c r="Q86" s="399"/>
      <c r="R86" s="399"/>
      <c r="S86" s="399"/>
      <c r="T86" s="399"/>
      <c r="U86" s="400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118.53637566137567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120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1.4215199999999999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19"/>
      <c r="O87" s="398" t="s">
        <v>70</v>
      </c>
      <c r="P87" s="399"/>
      <c r="Q87" s="399"/>
      <c r="R87" s="399"/>
      <c r="S87" s="399"/>
      <c r="T87" s="399"/>
      <c r="U87" s="400"/>
      <c r="V87" s="37" t="s">
        <v>66</v>
      </c>
      <c r="W87" s="382">
        <f>IFERROR(SUM(W65:W85),"0")</f>
        <v>672</v>
      </c>
      <c r="X87" s="382">
        <f>IFERROR(SUM(X65:X85),"0")</f>
        <v>688.2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2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418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19"/>
      <c r="O93" s="398" t="s">
        <v>70</v>
      </c>
      <c r="P93" s="399"/>
      <c r="Q93" s="399"/>
      <c r="R93" s="399"/>
      <c r="S93" s="399"/>
      <c r="T93" s="399"/>
      <c r="U93" s="400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19"/>
      <c r="O94" s="398" t="s">
        <v>70</v>
      </c>
      <c r="P94" s="399"/>
      <c r="Q94" s="399"/>
      <c r="R94" s="399"/>
      <c r="S94" s="399"/>
      <c r="T94" s="399"/>
      <c r="U94" s="400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18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19"/>
      <c r="O103" s="398" t="s">
        <v>70</v>
      </c>
      <c r="P103" s="399"/>
      <c r="Q103" s="399"/>
      <c r="R103" s="399"/>
      <c r="S103" s="399"/>
      <c r="T103" s="399"/>
      <c r="U103" s="400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19"/>
      <c r="O104" s="398" t="s">
        <v>70</v>
      </c>
      <c r="P104" s="399"/>
      <c r="Q104" s="399"/>
      <c r="R104" s="399"/>
      <c r="S104" s="399"/>
      <c r="T104" s="399"/>
      <c r="U104" s="400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210</v>
      </c>
      <c r="X106" s="381">
        <f t="shared" ref="X106:X119" si="18">IFERROR(IF(W106="",0,CEILING((W106/$H106),1)*$H106),"")</f>
        <v>210</v>
      </c>
      <c r="Y106" s="36">
        <f>IFERROR(IF(X106=0,"",ROUNDUP(X106/H106,0)*0.02175),"")</f>
        <v>0.54374999999999996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224.1</v>
      </c>
      <c r="BM106" s="64">
        <f t="shared" ref="BM106:BM119" si="20">IFERROR(X106*I106/H106,"0")</f>
        <v>224.1</v>
      </c>
      <c r="BN106" s="64">
        <f t="shared" ref="BN106:BN119" si="21">IFERROR(1/J106*(W106/H106),"0")</f>
        <v>0.4464285714285714</v>
      </c>
      <c r="BO106" s="64">
        <f t="shared" ref="BO106:BO119" si="22">IFERROR(1/J106*(X106/H106),"0")</f>
        <v>0.4464285714285714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5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7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105.3</v>
      </c>
      <c r="X112" s="381">
        <f t="shared" si="18"/>
        <v>105.30000000000001</v>
      </c>
      <c r="Y112" s="36">
        <f>IFERROR(IF(X112=0,"",ROUNDUP(X112/H112,0)*0.00753),"")</f>
        <v>0.29366999999999999</v>
      </c>
      <c r="Z112" s="56"/>
      <c r="AA112" s="57"/>
      <c r="AE112" s="64"/>
      <c r="BB112" s="121" t="s">
        <v>1</v>
      </c>
      <c r="BL112" s="64">
        <f t="shared" si="19"/>
        <v>115.90799999999999</v>
      </c>
      <c r="BM112" s="64">
        <f t="shared" si="20"/>
        <v>115.908</v>
      </c>
      <c r="BN112" s="64">
        <f t="shared" si="21"/>
        <v>0.24999999999999994</v>
      </c>
      <c r="BO112" s="64">
        <f t="shared" si="22"/>
        <v>0.25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2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1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25</v>
      </c>
      <c r="X116" s="381">
        <f t="shared" si="18"/>
        <v>27</v>
      </c>
      <c r="Y116" s="36">
        <f t="shared" si="23"/>
        <v>6.7769999999999997E-2</v>
      </c>
      <c r="Z116" s="56"/>
      <c r="AA116" s="57"/>
      <c r="AE116" s="64"/>
      <c r="BB116" s="125" t="s">
        <v>1</v>
      </c>
      <c r="BL116" s="64">
        <f t="shared" si="19"/>
        <v>27.266666666666666</v>
      </c>
      <c r="BM116" s="64">
        <f t="shared" si="20"/>
        <v>29.447999999999997</v>
      </c>
      <c r="BN116" s="64">
        <f t="shared" si="21"/>
        <v>5.3418803418803423E-2</v>
      </c>
      <c r="BO116" s="64">
        <f t="shared" si="22"/>
        <v>5.7692307692307689E-2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6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18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19"/>
      <c r="O120" s="398" t="s">
        <v>70</v>
      </c>
      <c r="P120" s="399"/>
      <c r="Q120" s="399"/>
      <c r="R120" s="399"/>
      <c r="S120" s="399"/>
      <c r="T120" s="399"/>
      <c r="U120" s="400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72.333333333333329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73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0.90518999999999994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19"/>
      <c r="O121" s="398" t="s">
        <v>70</v>
      </c>
      <c r="P121" s="399"/>
      <c r="Q121" s="399"/>
      <c r="R121" s="399"/>
      <c r="S121" s="399"/>
      <c r="T121" s="399"/>
      <c r="U121" s="400"/>
      <c r="V121" s="37" t="s">
        <v>66</v>
      </c>
      <c r="W121" s="382">
        <f>IFERROR(SUM(W106:W119),"0")</f>
        <v>340.3</v>
      </c>
      <c r="X121" s="382">
        <f>IFERROR(SUM(X106:X119),"0")</f>
        <v>342.3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70</v>
      </c>
      <c r="X125" s="381">
        <f t="shared" si="24"/>
        <v>75.600000000000009</v>
      </c>
      <c r="Y125" s="36">
        <f>IFERROR(IF(X125=0,"",ROUNDUP(X125/H125,0)*0.02175),"")</f>
        <v>0.19574999999999998</v>
      </c>
      <c r="Z125" s="56"/>
      <c r="AA125" s="57"/>
      <c r="AE125" s="64"/>
      <c r="BB125" s="131" t="s">
        <v>1</v>
      </c>
      <c r="BL125" s="64">
        <f t="shared" si="25"/>
        <v>74.7</v>
      </c>
      <c r="BM125" s="64">
        <f t="shared" si="26"/>
        <v>80.676000000000016</v>
      </c>
      <c r="BN125" s="64">
        <f t="shared" si="27"/>
        <v>0.14880952380952378</v>
      </c>
      <c r="BO125" s="64">
        <f t="shared" si="28"/>
        <v>0.1607142857142857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418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19"/>
      <c r="O130" s="398" t="s">
        <v>70</v>
      </c>
      <c r="P130" s="399"/>
      <c r="Q130" s="399"/>
      <c r="R130" s="399"/>
      <c r="S130" s="399"/>
      <c r="T130" s="399"/>
      <c r="U130" s="400"/>
      <c r="V130" s="37" t="s">
        <v>71</v>
      </c>
      <c r="W130" s="382">
        <f>IFERROR(W123/H123,"0")+IFERROR(W124/H124,"0")+IFERROR(W125/H125,"0")+IFERROR(W126/H126,"0")+IFERROR(W127/H127,"0")+IFERROR(W128/H128,"0")+IFERROR(W129/H129,"0")</f>
        <v>8.3333333333333321</v>
      </c>
      <c r="X130" s="382">
        <f>IFERROR(X123/H123,"0")+IFERROR(X124/H124,"0")+IFERROR(X125/H125,"0")+IFERROR(X126/H126,"0")+IFERROR(X127/H127,"0")+IFERROR(X128/H128,"0")+IFERROR(X129/H129,"0")</f>
        <v>9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0.19574999999999998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19"/>
      <c r="O131" s="398" t="s">
        <v>70</v>
      </c>
      <c r="P131" s="399"/>
      <c r="Q131" s="399"/>
      <c r="R131" s="399"/>
      <c r="S131" s="399"/>
      <c r="T131" s="399"/>
      <c r="U131" s="400"/>
      <c r="V131" s="37" t="s">
        <v>66</v>
      </c>
      <c r="W131" s="382">
        <f>IFERROR(SUM(W123:W129),"0")</f>
        <v>70</v>
      </c>
      <c r="X131" s="382">
        <f>IFERROR(SUM(X123:X129),"0")</f>
        <v>75.600000000000009</v>
      </c>
      <c r="Y131" s="37"/>
      <c r="Z131" s="383"/>
      <c r="AA131" s="383"/>
    </row>
    <row r="132" spans="1:67" ht="16.5" hidden="1" customHeight="1" x14ac:dyDescent="0.25">
      <c r="A132" s="45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250</v>
      </c>
      <c r="X135" s="381">
        <f>IFERROR(IF(W135="",0,CEILING((W135/$H135),1)*$H135),"")</f>
        <v>252</v>
      </c>
      <c r="Y135" s="36">
        <f>IFERROR(IF(X135=0,"",ROUNDUP(X135/H135,0)*0.02175),"")</f>
        <v>0.65249999999999997</v>
      </c>
      <c r="Z135" s="56"/>
      <c r="AA135" s="57"/>
      <c r="AE135" s="64"/>
      <c r="BB135" s="137" t="s">
        <v>1</v>
      </c>
      <c r="BL135" s="64">
        <f>IFERROR(W135*I135/H135,"0")</f>
        <v>266.60714285714283</v>
      </c>
      <c r="BM135" s="64">
        <f>IFERROR(X135*I135/H135,"0")</f>
        <v>268.74</v>
      </c>
      <c r="BN135" s="64">
        <f>IFERROR(1/J135*(W135/H135),"0")</f>
        <v>0.53146258503401356</v>
      </c>
      <c r="BO135" s="64">
        <f>IFERROR(1/J135*(X135/H135),"0")</f>
        <v>0.5357142857142857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94.5</v>
      </c>
      <c r="X137" s="381">
        <f>IFERROR(IF(W137="",0,CEILING((W137/$H137),1)*$H137),"")</f>
        <v>94.5</v>
      </c>
      <c r="Y137" s="36">
        <f>IFERROR(IF(X137=0,"",ROUNDUP(X137/H137,0)*0.00753),"")</f>
        <v>0.26355000000000001</v>
      </c>
      <c r="Z137" s="56"/>
      <c r="AA137" s="57"/>
      <c r="AE137" s="64"/>
      <c r="BB137" s="139" t="s">
        <v>1</v>
      </c>
      <c r="BL137" s="64">
        <f>IFERROR(W137*I137/H137,"0")</f>
        <v>104.01999999999998</v>
      </c>
      <c r="BM137" s="64">
        <f>IFERROR(X137*I137/H137,"0")</f>
        <v>104.01999999999998</v>
      </c>
      <c r="BN137" s="64">
        <f>IFERROR(1/J137*(W137/H137),"0")</f>
        <v>0.22435897435897434</v>
      </c>
      <c r="BO137" s="64">
        <f>IFERROR(1/J137*(X137/H137),"0")</f>
        <v>0.22435897435897434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18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19"/>
      <c r="O139" s="398" t="s">
        <v>70</v>
      </c>
      <c r="P139" s="399"/>
      <c r="Q139" s="399"/>
      <c r="R139" s="399"/>
      <c r="S139" s="399"/>
      <c r="T139" s="399"/>
      <c r="U139" s="400"/>
      <c r="V139" s="37" t="s">
        <v>71</v>
      </c>
      <c r="W139" s="382">
        <f>IFERROR(W134/H134,"0")+IFERROR(W135/H135,"0")+IFERROR(W136/H136,"0")+IFERROR(W137/H137,"0")+IFERROR(W138/H138,"0")</f>
        <v>64.761904761904759</v>
      </c>
      <c r="X139" s="382">
        <f>IFERROR(X134/H134,"0")+IFERROR(X135/H135,"0")+IFERROR(X136/H136,"0")+IFERROR(X137/H137,"0")+IFERROR(X138/H138,"0")</f>
        <v>65</v>
      </c>
      <c r="Y139" s="382">
        <f>IFERROR(IF(Y134="",0,Y134),"0")+IFERROR(IF(Y135="",0,Y135),"0")+IFERROR(IF(Y136="",0,Y136),"0")+IFERROR(IF(Y137="",0,Y137),"0")+IFERROR(IF(Y138="",0,Y138),"0")</f>
        <v>0.91605000000000003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19"/>
      <c r="O140" s="398" t="s">
        <v>70</v>
      </c>
      <c r="P140" s="399"/>
      <c r="Q140" s="399"/>
      <c r="R140" s="399"/>
      <c r="S140" s="399"/>
      <c r="T140" s="399"/>
      <c r="U140" s="400"/>
      <c r="V140" s="37" t="s">
        <v>66</v>
      </c>
      <c r="W140" s="382">
        <f>IFERROR(SUM(W134:W138),"0")</f>
        <v>344.5</v>
      </c>
      <c r="X140" s="382">
        <f>IFERROR(SUM(X134:X138),"0")</f>
        <v>346.5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5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418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19"/>
      <c r="O147" s="398" t="s">
        <v>70</v>
      </c>
      <c r="P147" s="399"/>
      <c r="Q147" s="399"/>
      <c r="R147" s="399"/>
      <c r="S147" s="399"/>
      <c r="T147" s="399"/>
      <c r="U147" s="400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19"/>
      <c r="O148" s="398" t="s">
        <v>70</v>
      </c>
      <c r="P148" s="399"/>
      <c r="Q148" s="399"/>
      <c r="R148" s="399"/>
      <c r="S148" s="399"/>
      <c r="T148" s="399"/>
      <c r="U148" s="400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5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42</v>
      </c>
      <c r="X154" s="381">
        <f t="shared" si="29"/>
        <v>42</v>
      </c>
      <c r="Y154" s="36">
        <f>IFERROR(IF(X154=0,"",ROUNDUP(X154/H154,0)*0.00502),"")</f>
        <v>0.1004</v>
      </c>
      <c r="Z154" s="56"/>
      <c r="AA154" s="57"/>
      <c r="AE154" s="64"/>
      <c r="BB154" s="147" t="s">
        <v>1</v>
      </c>
      <c r="BL154" s="64">
        <f t="shared" si="30"/>
        <v>44.599999999999994</v>
      </c>
      <c r="BM154" s="64">
        <f t="shared" si="31"/>
        <v>44.599999999999994</v>
      </c>
      <c r="BN154" s="64">
        <f t="shared" si="32"/>
        <v>8.5470085470085472E-2</v>
      </c>
      <c r="BO154" s="64">
        <f t="shared" si="33"/>
        <v>8.5470085470085472E-2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2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98</v>
      </c>
      <c r="X156" s="381">
        <f t="shared" si="29"/>
        <v>98.7</v>
      </c>
      <c r="Y156" s="36">
        <f>IFERROR(IF(X156=0,"",ROUNDUP(X156/H156,0)*0.00502),"")</f>
        <v>0.23594000000000001</v>
      </c>
      <c r="Z156" s="56"/>
      <c r="AA156" s="57"/>
      <c r="AE156" s="64"/>
      <c r="BB156" s="149" t="s">
        <v>1</v>
      </c>
      <c r="BL156" s="64">
        <f t="shared" si="30"/>
        <v>104.06666666666666</v>
      </c>
      <c r="BM156" s="64">
        <f t="shared" si="31"/>
        <v>104.80999999999999</v>
      </c>
      <c r="BN156" s="64">
        <f t="shared" si="32"/>
        <v>0.19943019943019943</v>
      </c>
      <c r="BO156" s="64">
        <f t="shared" si="33"/>
        <v>0.20085470085470086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98</v>
      </c>
      <c r="X157" s="381">
        <f t="shared" si="29"/>
        <v>98.7</v>
      </c>
      <c r="Y157" s="36">
        <f>IFERROR(IF(X157=0,"",ROUNDUP(X157/H157,0)*0.00502),"")</f>
        <v>0.23594000000000001</v>
      </c>
      <c r="Z157" s="56"/>
      <c r="AA157" s="57"/>
      <c r="AE157" s="64"/>
      <c r="BB157" s="150" t="s">
        <v>1</v>
      </c>
      <c r="BL157" s="64">
        <f t="shared" si="30"/>
        <v>102.66666666666667</v>
      </c>
      <c r="BM157" s="64">
        <f t="shared" si="31"/>
        <v>103.4</v>
      </c>
      <c r="BN157" s="64">
        <f t="shared" si="32"/>
        <v>0.19943019943019943</v>
      </c>
      <c r="BO157" s="64">
        <f t="shared" si="33"/>
        <v>0.20085470085470086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18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19"/>
      <c r="O160" s="398" t="s">
        <v>70</v>
      </c>
      <c r="P160" s="399"/>
      <c r="Q160" s="399"/>
      <c r="R160" s="399"/>
      <c r="S160" s="399"/>
      <c r="T160" s="399"/>
      <c r="U160" s="400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113.33333333333331</v>
      </c>
      <c r="X160" s="382">
        <f>IFERROR(X151/H151,"0")+IFERROR(X152/H152,"0")+IFERROR(X153/H153,"0")+IFERROR(X154/H154,"0")+IFERROR(X155/H155,"0")+IFERROR(X156/H156,"0")+IFERROR(X157/H157,"0")+IFERROR(X158/H158,"0")+IFERROR(X159/H159,"0")</f>
        <v>114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0.57228000000000001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19"/>
      <c r="O161" s="398" t="s">
        <v>70</v>
      </c>
      <c r="P161" s="399"/>
      <c r="Q161" s="399"/>
      <c r="R161" s="399"/>
      <c r="S161" s="399"/>
      <c r="T161" s="399"/>
      <c r="U161" s="400"/>
      <c r="V161" s="37" t="s">
        <v>66</v>
      </c>
      <c r="W161" s="382">
        <f>IFERROR(SUM(W151:W159),"0")</f>
        <v>238</v>
      </c>
      <c r="X161" s="382">
        <f>IFERROR(SUM(X151:X159),"0")</f>
        <v>239.39999999999998</v>
      </c>
      <c r="Y161" s="37"/>
      <c r="Z161" s="383"/>
      <c r="AA161" s="383"/>
    </row>
    <row r="162" spans="1:67" ht="16.5" hidden="1" customHeight="1" x14ac:dyDescent="0.25">
      <c r="A162" s="45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18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19"/>
      <c r="O166" s="398" t="s">
        <v>70</v>
      </c>
      <c r="P166" s="399"/>
      <c r="Q166" s="399"/>
      <c r="R166" s="399"/>
      <c r="S166" s="399"/>
      <c r="T166" s="399"/>
      <c r="U166" s="400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19"/>
      <c r="O167" s="398" t="s">
        <v>70</v>
      </c>
      <c r="P167" s="399"/>
      <c r="Q167" s="399"/>
      <c r="R167" s="399"/>
      <c r="S167" s="399"/>
      <c r="T167" s="399"/>
      <c r="U167" s="400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18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19"/>
      <c r="O171" s="398" t="s">
        <v>70</v>
      </c>
      <c r="P171" s="399"/>
      <c r="Q171" s="399"/>
      <c r="R171" s="399"/>
      <c r="S171" s="399"/>
      <c r="T171" s="399"/>
      <c r="U171" s="400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19"/>
      <c r="O172" s="398" t="s">
        <v>70</v>
      </c>
      <c r="P172" s="399"/>
      <c r="Q172" s="399"/>
      <c r="R172" s="399"/>
      <c r="S172" s="399"/>
      <c r="T172" s="399"/>
      <c r="U172" s="400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193</v>
      </c>
      <c r="X174" s="381">
        <f>IFERROR(IF(W174="",0,CEILING((W174/$H174),1)*$H174),"")</f>
        <v>194.4</v>
      </c>
      <c r="Y174" s="36">
        <f>IFERROR(IF(X174=0,"",ROUNDUP(X174/H174,0)*0.00937),"")</f>
        <v>0.33732000000000001</v>
      </c>
      <c r="Z174" s="56"/>
      <c r="AA174" s="57"/>
      <c r="AE174" s="64"/>
      <c r="BB174" s="157" t="s">
        <v>1</v>
      </c>
      <c r="BL174" s="64">
        <f>IFERROR(W174*I174/H174,"0")</f>
        <v>200.50555555555553</v>
      </c>
      <c r="BM174" s="64">
        <f>IFERROR(X174*I174/H174,"0")</f>
        <v>201.96</v>
      </c>
      <c r="BN174" s="64">
        <f>IFERROR(1/J174*(W174/H174),"0")</f>
        <v>0.2978395061728395</v>
      </c>
      <c r="BO174" s="64">
        <f>IFERROR(1/J174*(X174/H174),"0")</f>
        <v>0.3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86</v>
      </c>
      <c r="X175" s="381">
        <f>IFERROR(IF(W175="",0,CEILING((W175/$H175),1)*$H175),"")</f>
        <v>86.4</v>
      </c>
      <c r="Y175" s="36">
        <f>IFERROR(IF(X175=0,"",ROUNDUP(X175/H175,0)*0.00937),"")</f>
        <v>0.14992</v>
      </c>
      <c r="Z175" s="56"/>
      <c r="AA175" s="57"/>
      <c r="AE175" s="64"/>
      <c r="BB175" s="158" t="s">
        <v>1</v>
      </c>
      <c r="BL175" s="64">
        <f>IFERROR(W175*I175/H175,"0")</f>
        <v>89.344444444444449</v>
      </c>
      <c r="BM175" s="64">
        <f>IFERROR(X175*I175/H175,"0")</f>
        <v>89.76</v>
      </c>
      <c r="BN175" s="64">
        <f>IFERROR(1/J175*(W175/H175),"0")</f>
        <v>0.13271604938271606</v>
      </c>
      <c r="BO175" s="64">
        <f>IFERROR(1/J175*(X175/H175),"0")</f>
        <v>0.13333333333333333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200</v>
      </c>
      <c r="X176" s="381">
        <f>IFERROR(IF(W176="",0,CEILING((W176/$H176),1)*$H176),"")</f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59" t="s">
        <v>1</v>
      </c>
      <c r="BL176" s="64">
        <f>IFERROR(W176*I176/H176,"0")</f>
        <v>207.77777777777777</v>
      </c>
      <c r="BM176" s="64">
        <f>IFERROR(X176*I176/H176,"0")</f>
        <v>213.18000000000004</v>
      </c>
      <c r="BN176" s="64">
        <f>IFERROR(1/J176*(W176/H176),"0")</f>
        <v>0.30864197530864196</v>
      </c>
      <c r="BO176" s="64">
        <f>IFERROR(1/J176*(X176/H176),"0")</f>
        <v>0.31666666666666665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36</v>
      </c>
      <c r="X177" s="381">
        <f>IFERROR(IF(W177="",0,CEILING((W177/$H177),1)*$H177),"")</f>
        <v>37.800000000000004</v>
      </c>
      <c r="Y177" s="36">
        <f>IFERROR(IF(X177=0,"",ROUNDUP(X177/H177,0)*0.00937),"")</f>
        <v>6.5589999999999996E-2</v>
      </c>
      <c r="Z177" s="56"/>
      <c r="AA177" s="57"/>
      <c r="AE177" s="64"/>
      <c r="BB177" s="160" t="s">
        <v>1</v>
      </c>
      <c r="BL177" s="64">
        <f>IFERROR(W177*I177/H177,"0")</f>
        <v>37.4</v>
      </c>
      <c r="BM177" s="64">
        <f>IFERROR(X177*I177/H177,"0")</f>
        <v>39.270000000000003</v>
      </c>
      <c r="BN177" s="64">
        <f>IFERROR(1/J177*(W177/H177),"0")</f>
        <v>5.5555555555555552E-2</v>
      </c>
      <c r="BO177" s="64">
        <f>IFERROR(1/J177*(X177/H177),"0")</f>
        <v>5.8333333333333334E-2</v>
      </c>
    </row>
    <row r="178" spans="1:67" x14ac:dyDescent="0.2">
      <c r="A178" s="418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19"/>
      <c r="O178" s="398" t="s">
        <v>70</v>
      </c>
      <c r="P178" s="399"/>
      <c r="Q178" s="399"/>
      <c r="R178" s="399"/>
      <c r="S178" s="399"/>
      <c r="T178" s="399"/>
      <c r="U178" s="400"/>
      <c r="V178" s="37" t="s">
        <v>71</v>
      </c>
      <c r="W178" s="382">
        <f>IFERROR(W174/H174,"0")+IFERROR(W175/H175,"0")+IFERROR(W176/H176,"0")+IFERROR(W177/H177,"0")</f>
        <v>95.370370370370367</v>
      </c>
      <c r="X178" s="382">
        <f>IFERROR(X174/H174,"0")+IFERROR(X175/H175,"0")+IFERROR(X176/H176,"0")+IFERROR(X177/H177,"0")</f>
        <v>97</v>
      </c>
      <c r="Y178" s="382">
        <f>IFERROR(IF(Y174="",0,Y174),"0")+IFERROR(IF(Y175="",0,Y175),"0")+IFERROR(IF(Y176="",0,Y176),"0")+IFERROR(IF(Y177="",0,Y177),"0")</f>
        <v>0.90888999999999998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19"/>
      <c r="O179" s="398" t="s">
        <v>70</v>
      </c>
      <c r="P179" s="399"/>
      <c r="Q179" s="399"/>
      <c r="R179" s="399"/>
      <c r="S179" s="399"/>
      <c r="T179" s="399"/>
      <c r="U179" s="400"/>
      <c r="V179" s="37" t="s">
        <v>66</v>
      </c>
      <c r="W179" s="382">
        <f>IFERROR(SUM(W174:W177),"0")</f>
        <v>515</v>
      </c>
      <c r="X179" s="382">
        <f>IFERROR(SUM(X174:X177),"0")</f>
        <v>523.79999999999995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2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0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8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90</v>
      </c>
      <c r="X187" s="381">
        <f t="shared" si="34"/>
        <v>95.699999999999989</v>
      </c>
      <c r="Y187" s="36">
        <f>IFERROR(IF(X187=0,"",ROUNDUP(X187/H187,0)*0.02175),"")</f>
        <v>0.23924999999999999</v>
      </c>
      <c r="Z187" s="56"/>
      <c r="AA187" s="57"/>
      <c r="AE187" s="64"/>
      <c r="BB187" s="167" t="s">
        <v>1</v>
      </c>
      <c r="BL187" s="64">
        <f t="shared" si="35"/>
        <v>95.834482758620695</v>
      </c>
      <c r="BM187" s="64">
        <f t="shared" si="36"/>
        <v>101.904</v>
      </c>
      <c r="BN187" s="64">
        <f t="shared" si="37"/>
        <v>0.18472906403940886</v>
      </c>
      <c r="BO187" s="64">
        <f t="shared" si="38"/>
        <v>0.19642857142857142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4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128</v>
      </c>
      <c r="X189" s="381">
        <f t="shared" si="34"/>
        <v>129.6</v>
      </c>
      <c r="Y189" s="36">
        <f>IFERROR(IF(X189=0,"",ROUNDUP(X189/H189,0)*0.00753),"")</f>
        <v>0.40662000000000004</v>
      </c>
      <c r="Z189" s="56"/>
      <c r="AA189" s="57"/>
      <c r="AE189" s="64"/>
      <c r="BB189" s="169" t="s">
        <v>1</v>
      </c>
      <c r="BL189" s="64">
        <f t="shared" si="35"/>
        <v>142.50666666666669</v>
      </c>
      <c r="BM189" s="64">
        <f t="shared" si="36"/>
        <v>144.28800000000001</v>
      </c>
      <c r="BN189" s="64">
        <f t="shared" si="37"/>
        <v>0.34188034188034189</v>
      </c>
      <c r="BO189" s="64">
        <f t="shared" si="38"/>
        <v>0.34615384615384615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196</v>
      </c>
      <c r="X191" s="381">
        <f t="shared" si="34"/>
        <v>196.79999999999998</v>
      </c>
      <c r="Y191" s="36">
        <f>IFERROR(IF(X191=0,"",ROUNDUP(X191/H191,0)*0.00753),"")</f>
        <v>0.61746000000000001</v>
      </c>
      <c r="Z191" s="56"/>
      <c r="AA191" s="57"/>
      <c r="AE191" s="64"/>
      <c r="BB191" s="171" t="s">
        <v>1</v>
      </c>
      <c r="BL191" s="64">
        <f t="shared" si="35"/>
        <v>212.33333333333334</v>
      </c>
      <c r="BM191" s="64">
        <f t="shared" si="36"/>
        <v>213.2</v>
      </c>
      <c r="BN191" s="64">
        <f t="shared" si="37"/>
        <v>0.52350427350427353</v>
      </c>
      <c r="BO191" s="64">
        <f t="shared" si="38"/>
        <v>0.52564102564102566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260</v>
      </c>
      <c r="X193" s="381">
        <f t="shared" si="34"/>
        <v>261.59999999999997</v>
      </c>
      <c r="Y193" s="36">
        <f t="shared" ref="Y193:Y200" si="39">IFERROR(IF(X193=0,"",ROUNDUP(X193/H193,0)*0.00753),"")</f>
        <v>0.82077</v>
      </c>
      <c r="Z193" s="56"/>
      <c r="AA193" s="57"/>
      <c r="AE193" s="64"/>
      <c r="BB193" s="173" t="s">
        <v>1</v>
      </c>
      <c r="BL193" s="64">
        <f t="shared" si="35"/>
        <v>291.41666666666669</v>
      </c>
      <c r="BM193" s="64">
        <f t="shared" si="36"/>
        <v>293.20999999999998</v>
      </c>
      <c r="BN193" s="64">
        <f t="shared" si="37"/>
        <v>0.69444444444444453</v>
      </c>
      <c r="BO193" s="64">
        <f t="shared" si="38"/>
        <v>0.69871794871794857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140</v>
      </c>
      <c r="X194" s="381">
        <f t="shared" si="34"/>
        <v>141.6</v>
      </c>
      <c r="Y194" s="36">
        <f t="shared" si="39"/>
        <v>0.44427</v>
      </c>
      <c r="Z194" s="56"/>
      <c r="AA194" s="57"/>
      <c r="AE194" s="64"/>
      <c r="BB194" s="174" t="s">
        <v>1</v>
      </c>
      <c r="BL194" s="64">
        <f t="shared" si="35"/>
        <v>155.8666666666667</v>
      </c>
      <c r="BM194" s="64">
        <f t="shared" si="36"/>
        <v>157.64800000000002</v>
      </c>
      <c r="BN194" s="64">
        <f t="shared" si="37"/>
        <v>0.37393162393162394</v>
      </c>
      <c r="BO194" s="64">
        <f t="shared" si="38"/>
        <v>0.37820512820512819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64</v>
      </c>
      <c r="X198" s="381">
        <f t="shared" si="34"/>
        <v>64.8</v>
      </c>
      <c r="Y198" s="36">
        <f t="shared" si="39"/>
        <v>0.20331000000000002</v>
      </c>
      <c r="Z198" s="56"/>
      <c r="AA198" s="57"/>
      <c r="AE198" s="64"/>
      <c r="BB198" s="178" t="s">
        <v>1</v>
      </c>
      <c r="BL198" s="64">
        <f t="shared" si="35"/>
        <v>71.253333333333345</v>
      </c>
      <c r="BM198" s="64">
        <f t="shared" si="36"/>
        <v>72.144000000000005</v>
      </c>
      <c r="BN198" s="64">
        <f t="shared" si="37"/>
        <v>0.17094017094017094</v>
      </c>
      <c r="BO198" s="64">
        <f t="shared" si="38"/>
        <v>0.17307692307692307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260</v>
      </c>
      <c r="X200" s="381">
        <f t="shared" si="34"/>
        <v>261.59999999999997</v>
      </c>
      <c r="Y200" s="36">
        <f t="shared" si="39"/>
        <v>0.82077</v>
      </c>
      <c r="Z200" s="56"/>
      <c r="AA200" s="57"/>
      <c r="AE200" s="64"/>
      <c r="BB200" s="180" t="s">
        <v>1</v>
      </c>
      <c r="BL200" s="64">
        <f t="shared" si="35"/>
        <v>290.11666666666667</v>
      </c>
      <c r="BM200" s="64">
        <f t="shared" si="36"/>
        <v>291.90199999999999</v>
      </c>
      <c r="BN200" s="64">
        <f t="shared" si="37"/>
        <v>0.69444444444444453</v>
      </c>
      <c r="BO200" s="64">
        <f t="shared" si="38"/>
        <v>0.69871794871794857</v>
      </c>
    </row>
    <row r="201" spans="1:67" x14ac:dyDescent="0.2">
      <c r="A201" s="418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19"/>
      <c r="O201" s="398" t="s">
        <v>70</v>
      </c>
      <c r="P201" s="399"/>
      <c r="Q201" s="399"/>
      <c r="R201" s="399"/>
      <c r="S201" s="399"/>
      <c r="T201" s="399"/>
      <c r="U201" s="400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447.0114942528736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451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3.5524500000000003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19"/>
      <c r="O202" s="398" t="s">
        <v>70</v>
      </c>
      <c r="P202" s="399"/>
      <c r="Q202" s="399"/>
      <c r="R202" s="399"/>
      <c r="S202" s="399"/>
      <c r="T202" s="399"/>
      <c r="U202" s="400"/>
      <c r="V202" s="37" t="s">
        <v>66</v>
      </c>
      <c r="W202" s="382">
        <f>IFERROR(SUM(W181:W200),"0")</f>
        <v>1138</v>
      </c>
      <c r="X202" s="382">
        <f>IFERROR(SUM(X181:X200),"0")</f>
        <v>1151.6999999999998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4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3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418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19"/>
      <c r="O210" s="398" t="s">
        <v>70</v>
      </c>
      <c r="P210" s="399"/>
      <c r="Q210" s="399"/>
      <c r="R210" s="399"/>
      <c r="S210" s="399"/>
      <c r="T210" s="399"/>
      <c r="U210" s="400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19"/>
      <c r="O211" s="398" t="s">
        <v>70</v>
      </c>
      <c r="P211" s="399"/>
      <c r="Q211" s="399"/>
      <c r="R211" s="399"/>
      <c r="S211" s="399"/>
      <c r="T211" s="399"/>
      <c r="U211" s="400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5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18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19"/>
      <c r="O220" s="398" t="s">
        <v>70</v>
      </c>
      <c r="P220" s="399"/>
      <c r="Q220" s="399"/>
      <c r="R220" s="399"/>
      <c r="S220" s="399"/>
      <c r="T220" s="399"/>
      <c r="U220" s="400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19"/>
      <c r="O221" s="398" t="s">
        <v>70</v>
      </c>
      <c r="P221" s="399"/>
      <c r="Q221" s="399"/>
      <c r="R221" s="399"/>
      <c r="S221" s="399"/>
      <c r="T221" s="399"/>
      <c r="U221" s="400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175</v>
      </c>
      <c r="X223" s="381">
        <f>IFERROR(IF(W223="",0,CEILING((W223/$H223),1)*$H223),"")</f>
        <v>176.4</v>
      </c>
      <c r="Y223" s="36">
        <f>IFERROR(IF(X223=0,"",ROUNDUP(X223/H223,0)*0.00502),"")</f>
        <v>0.42168</v>
      </c>
      <c r="Z223" s="56"/>
      <c r="AA223" s="57"/>
      <c r="AE223" s="64"/>
      <c r="BB223" s="193" t="s">
        <v>1</v>
      </c>
      <c r="BL223" s="64">
        <f>IFERROR(W223*I223/H223,"0")</f>
        <v>183.33333333333334</v>
      </c>
      <c r="BM223" s="64">
        <f>IFERROR(X223*I223/H223,"0")</f>
        <v>184.8</v>
      </c>
      <c r="BN223" s="64">
        <f>IFERROR(1/J223*(W223/H223),"0")</f>
        <v>0.35612535612535612</v>
      </c>
      <c r="BO223" s="64">
        <f>IFERROR(1/J223*(X223/H223),"0")</f>
        <v>0.35897435897435903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18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19"/>
      <c r="O225" s="398" t="s">
        <v>70</v>
      </c>
      <c r="P225" s="399"/>
      <c r="Q225" s="399"/>
      <c r="R225" s="399"/>
      <c r="S225" s="399"/>
      <c r="T225" s="399"/>
      <c r="U225" s="400"/>
      <c r="V225" s="37" t="s">
        <v>71</v>
      </c>
      <c r="W225" s="382">
        <f>IFERROR(W223/H223,"0")+IFERROR(W224/H224,"0")</f>
        <v>83.333333333333329</v>
      </c>
      <c r="X225" s="382">
        <f>IFERROR(X223/H223,"0")+IFERROR(X224/H224,"0")</f>
        <v>84</v>
      </c>
      <c r="Y225" s="382">
        <f>IFERROR(IF(Y223="",0,Y223),"0")+IFERROR(IF(Y224="",0,Y224),"0")</f>
        <v>0.42168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19"/>
      <c r="O226" s="398" t="s">
        <v>70</v>
      </c>
      <c r="P226" s="399"/>
      <c r="Q226" s="399"/>
      <c r="R226" s="399"/>
      <c r="S226" s="399"/>
      <c r="T226" s="399"/>
      <c r="U226" s="400"/>
      <c r="V226" s="37" t="s">
        <v>66</v>
      </c>
      <c r="W226" s="382">
        <f>IFERROR(SUM(W223:W224),"0")</f>
        <v>175</v>
      </c>
      <c r="X226" s="382">
        <f>IFERROR(SUM(X223:X224),"0")</f>
        <v>176.4</v>
      </c>
      <c r="Y226" s="37"/>
      <c r="Z226" s="383"/>
      <c r="AA226" s="383"/>
    </row>
    <row r="227" spans="1:67" ht="16.5" hidden="1" customHeight="1" x14ac:dyDescent="0.25">
      <c r="A227" s="45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418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19"/>
      <c r="O235" s="398" t="s">
        <v>70</v>
      </c>
      <c r="P235" s="399"/>
      <c r="Q235" s="399"/>
      <c r="R235" s="399"/>
      <c r="S235" s="399"/>
      <c r="T235" s="399"/>
      <c r="U235" s="400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19"/>
      <c r="O236" s="398" t="s">
        <v>70</v>
      </c>
      <c r="P236" s="399"/>
      <c r="Q236" s="399"/>
      <c r="R236" s="399"/>
      <c r="S236" s="399"/>
      <c r="T236" s="399"/>
      <c r="U236" s="400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5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58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9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418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19"/>
      <c r="O252" s="398" t="s">
        <v>70</v>
      </c>
      <c r="P252" s="399"/>
      <c r="Q252" s="399"/>
      <c r="R252" s="399"/>
      <c r="S252" s="399"/>
      <c r="T252" s="399"/>
      <c r="U252" s="400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19"/>
      <c r="O253" s="398" t="s">
        <v>70</v>
      </c>
      <c r="P253" s="399"/>
      <c r="Q253" s="399"/>
      <c r="R253" s="399"/>
      <c r="S253" s="399"/>
      <c r="T253" s="399"/>
      <c r="U253" s="400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6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418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19"/>
      <c r="O259" s="398" t="s">
        <v>70</v>
      </c>
      <c r="P259" s="399"/>
      <c r="Q259" s="399"/>
      <c r="R259" s="399"/>
      <c r="S259" s="399"/>
      <c r="T259" s="399"/>
      <c r="U259" s="400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19"/>
      <c r="O260" s="398" t="s">
        <v>70</v>
      </c>
      <c r="P260" s="399"/>
      <c r="Q260" s="399"/>
      <c r="R260" s="399"/>
      <c r="S260" s="399"/>
      <c r="T260" s="399"/>
      <c r="U260" s="400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8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418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19"/>
      <c r="O271" s="398" t="s">
        <v>70</v>
      </c>
      <c r="P271" s="399"/>
      <c r="Q271" s="399"/>
      <c r="R271" s="399"/>
      <c r="S271" s="399"/>
      <c r="T271" s="399"/>
      <c r="U271" s="400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19"/>
      <c r="O272" s="398" t="s">
        <v>70</v>
      </c>
      <c r="P272" s="399"/>
      <c r="Q272" s="399"/>
      <c r="R272" s="399"/>
      <c r="S272" s="399"/>
      <c r="T272" s="399"/>
      <c r="U272" s="400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20</v>
      </c>
      <c r="X274" s="381">
        <f>IFERROR(IF(W274="",0,CEILING((W274/$H274),1)*$H274),"")</f>
        <v>25.200000000000003</v>
      </c>
      <c r="Y274" s="36">
        <f>IFERROR(IF(X274=0,"",ROUNDUP(X274/H274,0)*0.02175),"")</f>
        <v>6.5250000000000002E-2</v>
      </c>
      <c r="Z274" s="56"/>
      <c r="AA274" s="57"/>
      <c r="AE274" s="64"/>
      <c r="BB274" s="227" t="s">
        <v>1</v>
      </c>
      <c r="BL274" s="64">
        <f>IFERROR(W274*I274/H274,"0")</f>
        <v>21.342857142857142</v>
      </c>
      <c r="BM274" s="64">
        <f>IFERROR(X274*I274/H274,"0")</f>
        <v>26.892000000000003</v>
      </c>
      <c r="BN274" s="64">
        <f>IFERROR(1/J274*(W274/H274),"0")</f>
        <v>4.2517006802721087E-2</v>
      </c>
      <c r="BO274" s="64">
        <f>IFERROR(1/J274*(X274/H274),"0")</f>
        <v>5.3571428571428568E-2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140</v>
      </c>
      <c r="X275" s="381">
        <f>IFERROR(IF(W275="",0,CEILING((W275/$H275),1)*$H275),"")</f>
        <v>140.4</v>
      </c>
      <c r="Y275" s="36">
        <f>IFERROR(IF(X275=0,"",ROUNDUP(X275/H275,0)*0.02175),"")</f>
        <v>0.39149999999999996</v>
      </c>
      <c r="Z275" s="56"/>
      <c r="AA275" s="57"/>
      <c r="AE275" s="64"/>
      <c r="BB275" s="228" t="s">
        <v>1</v>
      </c>
      <c r="BL275" s="64">
        <f>IFERROR(W275*I275/H275,"0")</f>
        <v>150.12307692307692</v>
      </c>
      <c r="BM275" s="64">
        <f>IFERROR(X275*I275/H275,"0")</f>
        <v>150.55200000000002</v>
      </c>
      <c r="BN275" s="64">
        <f>IFERROR(1/J275*(W275/H275),"0")</f>
        <v>0.32051282051282048</v>
      </c>
      <c r="BO275" s="64">
        <f>IFERROR(1/J275*(X275/H275),"0")</f>
        <v>0.3214285714285714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6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10</v>
      </c>
      <c r="X276" s="381">
        <f>IFERROR(IF(W276="",0,CEILING((W276/$H276),1)*$H276),"")</f>
        <v>16.8</v>
      </c>
      <c r="Y276" s="36">
        <f>IFERROR(IF(X276=0,"",ROUNDUP(X276/H276,0)*0.02175),"")</f>
        <v>4.3499999999999997E-2</v>
      </c>
      <c r="Z276" s="56"/>
      <c r="AA276" s="57"/>
      <c r="AE276" s="64"/>
      <c r="BB276" s="229" t="s">
        <v>1</v>
      </c>
      <c r="BL276" s="64">
        <f>IFERROR(W276*I276/H276,"0")</f>
        <v>10.671428571428571</v>
      </c>
      <c r="BM276" s="64">
        <f>IFERROR(X276*I276/H276,"0")</f>
        <v>17.928000000000001</v>
      </c>
      <c r="BN276" s="64">
        <f>IFERROR(1/J276*(W276/H276),"0")</f>
        <v>2.1258503401360544E-2</v>
      </c>
      <c r="BO276" s="64">
        <f>IFERROR(1/J276*(X276/H276),"0")</f>
        <v>3.5714285714285712E-2</v>
      </c>
    </row>
    <row r="277" spans="1:67" x14ac:dyDescent="0.2">
      <c r="A277" s="418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19"/>
      <c r="O277" s="398" t="s">
        <v>70</v>
      </c>
      <c r="P277" s="399"/>
      <c r="Q277" s="399"/>
      <c r="R277" s="399"/>
      <c r="S277" s="399"/>
      <c r="T277" s="399"/>
      <c r="U277" s="400"/>
      <c r="V277" s="37" t="s">
        <v>71</v>
      </c>
      <c r="W277" s="382">
        <f>IFERROR(W274/H274,"0")+IFERROR(W275/H275,"0")+IFERROR(W276/H276,"0")</f>
        <v>21.520146520146518</v>
      </c>
      <c r="X277" s="382">
        <f>IFERROR(X274/H274,"0")+IFERROR(X275/H275,"0")+IFERROR(X276/H276,"0")</f>
        <v>23</v>
      </c>
      <c r="Y277" s="382">
        <f>IFERROR(IF(Y274="",0,Y274),"0")+IFERROR(IF(Y275="",0,Y275),"0")+IFERROR(IF(Y276="",0,Y276),"0")</f>
        <v>0.50024999999999997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19"/>
      <c r="O278" s="398" t="s">
        <v>70</v>
      </c>
      <c r="P278" s="399"/>
      <c r="Q278" s="399"/>
      <c r="R278" s="399"/>
      <c r="S278" s="399"/>
      <c r="T278" s="399"/>
      <c r="U278" s="400"/>
      <c r="V278" s="37" t="s">
        <v>66</v>
      </c>
      <c r="W278" s="382">
        <f>IFERROR(SUM(W274:W276),"0")</f>
        <v>170</v>
      </c>
      <c r="X278" s="382">
        <f>IFERROR(SUM(X274:X276),"0")</f>
        <v>182.40000000000003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2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15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35.700000000000003</v>
      </c>
      <c r="X282" s="381">
        <f>IFERROR(IF(W282="",0,CEILING((W282/$H282),1)*$H282),"")</f>
        <v>35.699999999999996</v>
      </c>
      <c r="Y282" s="36">
        <f>IFERROR(IF(X282=0,"",ROUNDUP(X282/H282,0)*0.00753),"")</f>
        <v>0.10542</v>
      </c>
      <c r="Z282" s="56"/>
      <c r="AA282" s="57"/>
      <c r="AE282" s="64"/>
      <c r="BB282" s="232" t="s">
        <v>1</v>
      </c>
      <c r="BL282" s="64">
        <f>IFERROR(W282*I282/H282,"0")</f>
        <v>40.6</v>
      </c>
      <c r="BM282" s="64">
        <f>IFERROR(X282*I282/H282,"0")</f>
        <v>40.599999999999994</v>
      </c>
      <c r="BN282" s="64">
        <f>IFERROR(1/J282*(W282/H282),"0")</f>
        <v>8.9743589743589758E-2</v>
      </c>
      <c r="BO282" s="64">
        <f>IFERROR(1/J282*(X282/H282),"0")</f>
        <v>8.9743589743589744E-2</v>
      </c>
    </row>
    <row r="283" spans="1:67" x14ac:dyDescent="0.2">
      <c r="A283" s="418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19"/>
      <c r="O283" s="398" t="s">
        <v>70</v>
      </c>
      <c r="P283" s="399"/>
      <c r="Q283" s="399"/>
      <c r="R283" s="399"/>
      <c r="S283" s="399"/>
      <c r="T283" s="399"/>
      <c r="U283" s="400"/>
      <c r="V283" s="37" t="s">
        <v>71</v>
      </c>
      <c r="W283" s="382">
        <f>IFERROR(W280/H280,"0")+IFERROR(W281/H281,"0")+IFERROR(W282/H282,"0")</f>
        <v>14.000000000000002</v>
      </c>
      <c r="X283" s="382">
        <f>IFERROR(X280/H280,"0")+IFERROR(X281/H281,"0")+IFERROR(X282/H282,"0")</f>
        <v>14</v>
      </c>
      <c r="Y283" s="382">
        <f>IFERROR(IF(Y280="",0,Y280),"0")+IFERROR(IF(Y281="",0,Y281),"0")+IFERROR(IF(Y282="",0,Y282),"0")</f>
        <v>0.10542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19"/>
      <c r="O284" s="398" t="s">
        <v>70</v>
      </c>
      <c r="P284" s="399"/>
      <c r="Q284" s="399"/>
      <c r="R284" s="399"/>
      <c r="S284" s="399"/>
      <c r="T284" s="399"/>
      <c r="U284" s="400"/>
      <c r="V284" s="37" t="s">
        <v>66</v>
      </c>
      <c r="W284" s="382">
        <f>IFERROR(SUM(W280:W282),"0")</f>
        <v>35.700000000000003</v>
      </c>
      <c r="X284" s="382">
        <f>IFERROR(SUM(X280:X282),"0")</f>
        <v>35.699999999999996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8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19"/>
      <c r="O289" s="398" t="s">
        <v>70</v>
      </c>
      <c r="P289" s="399"/>
      <c r="Q289" s="399"/>
      <c r="R289" s="399"/>
      <c r="S289" s="399"/>
      <c r="T289" s="399"/>
      <c r="U289" s="400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19"/>
      <c r="O290" s="398" t="s">
        <v>70</v>
      </c>
      <c r="P290" s="399"/>
      <c r="Q290" s="399"/>
      <c r="R290" s="399"/>
      <c r="S290" s="399"/>
      <c r="T290" s="399"/>
      <c r="U290" s="400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5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2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5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418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19"/>
      <c r="O300" s="398" t="s">
        <v>70</v>
      </c>
      <c r="P300" s="399"/>
      <c r="Q300" s="399"/>
      <c r="R300" s="399"/>
      <c r="S300" s="399"/>
      <c r="T300" s="399"/>
      <c r="U300" s="400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19"/>
      <c r="O301" s="398" t="s">
        <v>70</v>
      </c>
      <c r="P301" s="399"/>
      <c r="Q301" s="399"/>
      <c r="R301" s="399"/>
      <c r="S301" s="399"/>
      <c r="T301" s="399"/>
      <c r="U301" s="400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8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19"/>
      <c r="O305" s="398" t="s">
        <v>70</v>
      </c>
      <c r="P305" s="399"/>
      <c r="Q305" s="399"/>
      <c r="R305" s="399"/>
      <c r="S305" s="399"/>
      <c r="T305" s="399"/>
      <c r="U305" s="400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19"/>
      <c r="O306" s="398" t="s">
        <v>70</v>
      </c>
      <c r="P306" s="399"/>
      <c r="Q306" s="399"/>
      <c r="R306" s="399"/>
      <c r="S306" s="399"/>
      <c r="T306" s="399"/>
      <c r="U306" s="400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5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8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19"/>
      <c r="O310" s="398" t="s">
        <v>70</v>
      </c>
      <c r="P310" s="399"/>
      <c r="Q310" s="399"/>
      <c r="R310" s="399"/>
      <c r="S310" s="399"/>
      <c r="T310" s="399"/>
      <c r="U310" s="400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19"/>
      <c r="O311" s="398" t="s">
        <v>70</v>
      </c>
      <c r="P311" s="399"/>
      <c r="Q311" s="399"/>
      <c r="R311" s="399"/>
      <c r="S311" s="399"/>
      <c r="T311" s="399"/>
      <c r="U311" s="400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494.9</v>
      </c>
      <c r="X314" s="381">
        <f>IFERROR(IF(W314="",0,CEILING((W314/$H314),1)*$H314),"")</f>
        <v>495.6</v>
      </c>
      <c r="Y314" s="36">
        <f>IFERROR(IF(X314=0,"",ROUNDUP(X314/H314,0)*0.00753),"")</f>
        <v>1.77708</v>
      </c>
      <c r="Z314" s="56"/>
      <c r="AA314" s="57"/>
      <c r="AE314" s="64"/>
      <c r="BB314" s="247" t="s">
        <v>1</v>
      </c>
      <c r="BL314" s="64">
        <f>IFERROR(W314*I314/H314,"0")</f>
        <v>559.00133333333326</v>
      </c>
      <c r="BM314" s="64">
        <f>IFERROR(X314*I314/H314,"0")</f>
        <v>559.79200000000003</v>
      </c>
      <c r="BN314" s="64">
        <f>IFERROR(1/J314*(W314/H314),"0")</f>
        <v>1.5106837606837606</v>
      </c>
      <c r="BO314" s="64">
        <f>IFERROR(1/J314*(X314/H314),"0")</f>
        <v>1.5128205128205128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262.5</v>
      </c>
      <c r="X315" s="381">
        <f>IFERROR(IF(W315="",0,CEILING((W315/$H315),1)*$H315),"")</f>
        <v>262.5</v>
      </c>
      <c r="Y315" s="36">
        <f>IFERROR(IF(X315=0,"",ROUNDUP(X315/H315,0)*0.00753),"")</f>
        <v>0.94125000000000003</v>
      </c>
      <c r="Z315" s="56"/>
      <c r="AA315" s="57"/>
      <c r="AE315" s="64"/>
      <c r="BB315" s="248" t="s">
        <v>1</v>
      </c>
      <c r="BL315" s="64">
        <f>IFERROR(W315*I315/H315,"0")</f>
        <v>295</v>
      </c>
      <c r="BM315" s="64">
        <f>IFERROR(X315*I315/H315,"0")</f>
        <v>295</v>
      </c>
      <c r="BN315" s="64">
        <f>IFERROR(1/J315*(W315/H315),"0")</f>
        <v>0.80128205128205121</v>
      </c>
      <c r="BO315" s="64">
        <f>IFERROR(1/J315*(X315/H315),"0")</f>
        <v>0.80128205128205121</v>
      </c>
    </row>
    <row r="316" spans="1:67" x14ac:dyDescent="0.2">
      <c r="A316" s="418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19"/>
      <c r="O316" s="398" t="s">
        <v>70</v>
      </c>
      <c r="P316" s="399"/>
      <c r="Q316" s="399"/>
      <c r="R316" s="399"/>
      <c r="S316" s="399"/>
      <c r="T316" s="399"/>
      <c r="U316" s="400"/>
      <c r="V316" s="37" t="s">
        <v>71</v>
      </c>
      <c r="W316" s="382">
        <f>IFERROR(W313/H313,"0")+IFERROR(W314/H314,"0")+IFERROR(W315/H315,"0")</f>
        <v>360.66666666666663</v>
      </c>
      <c r="X316" s="382">
        <f>IFERROR(X313/H313,"0")+IFERROR(X314/H314,"0")+IFERROR(X315/H315,"0")</f>
        <v>361</v>
      </c>
      <c r="Y316" s="382">
        <f>IFERROR(IF(Y313="",0,Y313),"0")+IFERROR(IF(Y314="",0,Y314),"0")+IFERROR(IF(Y315="",0,Y315),"0")</f>
        <v>2.7183299999999999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19"/>
      <c r="O317" s="398" t="s">
        <v>70</v>
      </c>
      <c r="P317" s="399"/>
      <c r="Q317" s="399"/>
      <c r="R317" s="399"/>
      <c r="S317" s="399"/>
      <c r="T317" s="399"/>
      <c r="U317" s="400"/>
      <c r="V317" s="37" t="s">
        <v>66</v>
      </c>
      <c r="W317" s="382">
        <f>IFERROR(SUM(W313:W315),"0")</f>
        <v>757.4</v>
      </c>
      <c r="X317" s="382">
        <f>IFERROR(SUM(X313:X315),"0")</f>
        <v>758.1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8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19"/>
      <c r="O320" s="398" t="s">
        <v>70</v>
      </c>
      <c r="P320" s="399"/>
      <c r="Q320" s="399"/>
      <c r="R320" s="399"/>
      <c r="S320" s="399"/>
      <c r="T320" s="399"/>
      <c r="U320" s="400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19"/>
      <c r="O321" s="398" t="s">
        <v>70</v>
      </c>
      <c r="P321" s="399"/>
      <c r="Q321" s="399"/>
      <c r="R321" s="399"/>
      <c r="S321" s="399"/>
      <c r="T321" s="399"/>
      <c r="U321" s="400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8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19"/>
      <c r="O324" s="398" t="s">
        <v>70</v>
      </c>
      <c r="P324" s="399"/>
      <c r="Q324" s="399"/>
      <c r="R324" s="399"/>
      <c r="S324" s="399"/>
      <c r="T324" s="399"/>
      <c r="U324" s="400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19"/>
      <c r="O325" s="398" t="s">
        <v>70</v>
      </c>
      <c r="P325" s="399"/>
      <c r="Q325" s="399"/>
      <c r="R325" s="399"/>
      <c r="S325" s="399"/>
      <c r="T325" s="399"/>
      <c r="U325" s="400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5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1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7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2600</v>
      </c>
      <c r="X330" s="381">
        <f t="shared" si="71"/>
        <v>2610</v>
      </c>
      <c r="Y330" s="36">
        <f>IFERROR(IF(X330=0,"",ROUNDUP(X330/H330,0)*0.02175),"")</f>
        <v>3.7844999999999995</v>
      </c>
      <c r="Z330" s="56"/>
      <c r="AA330" s="57"/>
      <c r="AE330" s="64"/>
      <c r="BB330" s="252" t="s">
        <v>1</v>
      </c>
      <c r="BL330" s="64">
        <f t="shared" si="72"/>
        <v>2683.2</v>
      </c>
      <c r="BM330" s="64">
        <f t="shared" si="73"/>
        <v>2693.52</v>
      </c>
      <c r="BN330" s="64">
        <f t="shared" si="74"/>
        <v>3.6111111111111112</v>
      </c>
      <c r="BO330" s="64">
        <f t="shared" si="75"/>
        <v>3.625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1050</v>
      </c>
      <c r="X331" s="381">
        <f t="shared" si="71"/>
        <v>1050</v>
      </c>
      <c r="Y331" s="36">
        <f>IFERROR(IF(X331=0,"",ROUNDUP(X331/H331,0)*0.02175),"")</f>
        <v>1.5225</v>
      </c>
      <c r="Z331" s="56"/>
      <c r="AA331" s="57"/>
      <c r="AE331" s="64"/>
      <c r="BB331" s="253" t="s">
        <v>1</v>
      </c>
      <c r="BL331" s="64">
        <f t="shared" si="72"/>
        <v>1083.5999999999999</v>
      </c>
      <c r="BM331" s="64">
        <f t="shared" si="73"/>
        <v>1083.5999999999999</v>
      </c>
      <c r="BN331" s="64">
        <f t="shared" si="74"/>
        <v>1.4583333333333333</v>
      </c>
      <c r="BO331" s="64">
        <f t="shared" si="75"/>
        <v>1.4583333333333333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47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73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850</v>
      </c>
      <c r="X334" s="381">
        <f t="shared" si="71"/>
        <v>855</v>
      </c>
      <c r="Y334" s="36">
        <f>IFERROR(IF(X334=0,"",ROUNDUP(X334/H334,0)*0.02175),"")</f>
        <v>1.2397499999999999</v>
      </c>
      <c r="Z334" s="56"/>
      <c r="AA334" s="57"/>
      <c r="AE334" s="64"/>
      <c r="BB334" s="256" t="s">
        <v>1</v>
      </c>
      <c r="BL334" s="64">
        <f t="shared" si="72"/>
        <v>877.2</v>
      </c>
      <c r="BM334" s="64">
        <f t="shared" si="73"/>
        <v>882.36</v>
      </c>
      <c r="BN334" s="64">
        <f t="shared" si="74"/>
        <v>1.1805555555555554</v>
      </c>
      <c r="BO334" s="64">
        <f t="shared" si="75"/>
        <v>1.1875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10</v>
      </c>
      <c r="X335" s="381">
        <f t="shared" si="71"/>
        <v>10</v>
      </c>
      <c r="Y335" s="36">
        <f>IFERROR(IF(X335=0,"",ROUNDUP(X335/H335,0)*0.00937),"")</f>
        <v>1.874E-2</v>
      </c>
      <c r="Z335" s="56"/>
      <c r="AA335" s="57"/>
      <c r="AE335" s="64"/>
      <c r="BB335" s="257" t="s">
        <v>1</v>
      </c>
      <c r="BL335" s="64">
        <f t="shared" si="72"/>
        <v>10.42</v>
      </c>
      <c r="BM335" s="64">
        <f t="shared" si="73"/>
        <v>10.42</v>
      </c>
      <c r="BN335" s="64">
        <f t="shared" si="74"/>
        <v>1.6666666666666666E-2</v>
      </c>
      <c r="BO335" s="64">
        <f t="shared" si="75"/>
        <v>1.6666666666666666E-2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3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18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19"/>
      <c r="O338" s="398" t="s">
        <v>70</v>
      </c>
      <c r="P338" s="399"/>
      <c r="Q338" s="399"/>
      <c r="R338" s="399"/>
      <c r="S338" s="399"/>
      <c r="T338" s="399"/>
      <c r="U338" s="400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302</v>
      </c>
      <c r="X338" s="382">
        <f>IFERROR(X329/H329,"0")+IFERROR(X330/H330,"0")+IFERROR(X331/H331,"0")+IFERROR(X332/H332,"0")+IFERROR(X333/H333,"0")+IFERROR(X334/H334,"0")+IFERROR(X335/H335,"0")+IFERROR(X336/H336,"0")+IFERROR(X337/H337,"0")</f>
        <v>303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6.5654899999999996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19"/>
      <c r="O339" s="398" t="s">
        <v>70</v>
      </c>
      <c r="P339" s="399"/>
      <c r="Q339" s="399"/>
      <c r="R339" s="399"/>
      <c r="S339" s="399"/>
      <c r="T339" s="399"/>
      <c r="U339" s="400"/>
      <c r="V339" s="37" t="s">
        <v>66</v>
      </c>
      <c r="W339" s="382">
        <f>IFERROR(SUM(W329:W337),"0")</f>
        <v>4510</v>
      </c>
      <c r="X339" s="382">
        <f>IFERROR(SUM(X329:X337),"0")</f>
        <v>4525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1420</v>
      </c>
      <c r="X341" s="381">
        <f>IFERROR(IF(W341="",0,CEILING((W341/$H341),1)*$H341),"")</f>
        <v>1425</v>
      </c>
      <c r="Y341" s="36">
        <f>IFERROR(IF(X341=0,"",ROUNDUP(X341/H341,0)*0.02175),"")</f>
        <v>2.0662499999999997</v>
      </c>
      <c r="Z341" s="56"/>
      <c r="AA341" s="57"/>
      <c r="AE341" s="64"/>
      <c r="BB341" s="260" t="s">
        <v>1</v>
      </c>
      <c r="BL341" s="64">
        <f>IFERROR(W341*I341/H341,"0")</f>
        <v>1465.44</v>
      </c>
      <c r="BM341" s="64">
        <f>IFERROR(X341*I341/H341,"0")</f>
        <v>1470.6</v>
      </c>
      <c r="BN341" s="64">
        <f>IFERROR(1/J341*(W341/H341),"0")</f>
        <v>1.9722222222222223</v>
      </c>
      <c r="BO341" s="64">
        <f>IFERROR(1/J341*(X341/H341),"0")</f>
        <v>1.9791666666666665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70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18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19"/>
      <c r="O345" s="398" t="s">
        <v>70</v>
      </c>
      <c r="P345" s="399"/>
      <c r="Q345" s="399"/>
      <c r="R345" s="399"/>
      <c r="S345" s="399"/>
      <c r="T345" s="399"/>
      <c r="U345" s="400"/>
      <c r="V345" s="37" t="s">
        <v>71</v>
      </c>
      <c r="W345" s="382">
        <f>IFERROR(W341/H341,"0")+IFERROR(W342/H342,"0")+IFERROR(W343/H343,"0")+IFERROR(W344/H344,"0")</f>
        <v>94.666666666666671</v>
      </c>
      <c r="X345" s="382">
        <f>IFERROR(X341/H341,"0")+IFERROR(X342/H342,"0")+IFERROR(X343/H343,"0")+IFERROR(X344/H344,"0")</f>
        <v>95</v>
      </c>
      <c r="Y345" s="382">
        <f>IFERROR(IF(Y341="",0,Y341),"0")+IFERROR(IF(Y342="",0,Y342),"0")+IFERROR(IF(Y343="",0,Y343),"0")+IFERROR(IF(Y344="",0,Y344),"0")</f>
        <v>2.0662499999999997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19"/>
      <c r="O346" s="398" t="s">
        <v>70</v>
      </c>
      <c r="P346" s="399"/>
      <c r="Q346" s="399"/>
      <c r="R346" s="399"/>
      <c r="S346" s="399"/>
      <c r="T346" s="399"/>
      <c r="U346" s="400"/>
      <c r="V346" s="37" t="s">
        <v>66</v>
      </c>
      <c r="W346" s="382">
        <f>IFERROR(SUM(W341:W344),"0")</f>
        <v>1420</v>
      </c>
      <c r="X346" s="382">
        <f>IFERROR(SUM(X341:X344),"0")</f>
        <v>1425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418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19"/>
      <c r="O351" s="398" t="s">
        <v>70</v>
      </c>
      <c r="P351" s="399"/>
      <c r="Q351" s="399"/>
      <c r="R351" s="399"/>
      <c r="S351" s="399"/>
      <c r="T351" s="399"/>
      <c r="U351" s="400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19"/>
      <c r="O352" s="398" t="s">
        <v>70</v>
      </c>
      <c r="P352" s="399"/>
      <c r="Q352" s="399"/>
      <c r="R352" s="399"/>
      <c r="S352" s="399"/>
      <c r="T352" s="399"/>
      <c r="U352" s="400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48</v>
      </c>
      <c r="X354" s="381">
        <f>IFERROR(IF(W354="",0,CEILING((W354/$H354),1)*$H354),"")</f>
        <v>54.6</v>
      </c>
      <c r="Y354" s="36">
        <f>IFERROR(IF(X354=0,"",ROUNDUP(X354/H354,0)*0.02175),"")</f>
        <v>0.15225</v>
      </c>
      <c r="Z354" s="56"/>
      <c r="AA354" s="57"/>
      <c r="AE354" s="64"/>
      <c r="BB354" s="267" t="s">
        <v>1</v>
      </c>
      <c r="BL354" s="64">
        <f>IFERROR(W354*I354/H354,"0")</f>
        <v>51.470769230769235</v>
      </c>
      <c r="BM354" s="64">
        <f>IFERROR(X354*I354/H354,"0")</f>
        <v>58.548000000000009</v>
      </c>
      <c r="BN354" s="64">
        <f>IFERROR(1/J354*(W354/H354),"0")</f>
        <v>0.10989010989010989</v>
      </c>
      <c r="BO354" s="64">
        <f>IFERROR(1/J354*(X354/H354),"0")</f>
        <v>0.125</v>
      </c>
    </row>
    <row r="355" spans="1:67" x14ac:dyDescent="0.2">
      <c r="A355" s="418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19"/>
      <c r="O355" s="398" t="s">
        <v>70</v>
      </c>
      <c r="P355" s="399"/>
      <c r="Q355" s="399"/>
      <c r="R355" s="399"/>
      <c r="S355" s="399"/>
      <c r="T355" s="399"/>
      <c r="U355" s="400"/>
      <c r="V355" s="37" t="s">
        <v>71</v>
      </c>
      <c r="W355" s="382">
        <f>IFERROR(W354/H354,"0")</f>
        <v>6.1538461538461542</v>
      </c>
      <c r="X355" s="382">
        <f>IFERROR(X354/H354,"0")</f>
        <v>7</v>
      </c>
      <c r="Y355" s="382">
        <f>IFERROR(IF(Y354="",0,Y354),"0")</f>
        <v>0.15225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19"/>
      <c r="O356" s="398" t="s">
        <v>70</v>
      </c>
      <c r="P356" s="399"/>
      <c r="Q356" s="399"/>
      <c r="R356" s="399"/>
      <c r="S356" s="399"/>
      <c r="T356" s="399"/>
      <c r="U356" s="400"/>
      <c r="V356" s="37" t="s">
        <v>66</v>
      </c>
      <c r="W356" s="382">
        <f>IFERROR(SUM(W354:W354),"0")</f>
        <v>48</v>
      </c>
      <c r="X356" s="382">
        <f>IFERROR(SUM(X354:X354),"0")</f>
        <v>54.6</v>
      </c>
      <c r="Y356" s="37"/>
      <c r="Z356" s="383"/>
      <c r="AA356" s="383"/>
    </row>
    <row r="357" spans="1:67" ht="16.5" hidden="1" customHeight="1" x14ac:dyDescent="0.25">
      <c r="A357" s="45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30</v>
      </c>
      <c r="X359" s="381">
        <f>IFERROR(IF(W359="",0,CEILING((W359/$H359),1)*$H359),"")</f>
        <v>36</v>
      </c>
      <c r="Y359" s="36">
        <f>IFERROR(IF(X359=0,"",ROUNDUP(X359/H359,0)*0.02175),"")</f>
        <v>6.5250000000000002E-2</v>
      </c>
      <c r="Z359" s="56"/>
      <c r="AA359" s="57"/>
      <c r="AE359" s="64"/>
      <c r="BB359" s="268" t="s">
        <v>1</v>
      </c>
      <c r="BL359" s="64">
        <f>IFERROR(W359*I359/H359,"0")</f>
        <v>31.200000000000003</v>
      </c>
      <c r="BM359" s="64">
        <f>IFERROR(X359*I359/H359,"0")</f>
        <v>37.440000000000005</v>
      </c>
      <c r="BN359" s="64">
        <f>IFERROR(1/J359*(W359/H359),"0")</f>
        <v>4.4642857142857137E-2</v>
      </c>
      <c r="BO359" s="64">
        <f>IFERROR(1/J359*(X359/H359),"0")</f>
        <v>5.3571428571428568E-2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18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19"/>
      <c r="O364" s="398" t="s">
        <v>70</v>
      </c>
      <c r="P364" s="399"/>
      <c r="Q364" s="399"/>
      <c r="R364" s="399"/>
      <c r="S364" s="399"/>
      <c r="T364" s="399"/>
      <c r="U364" s="400"/>
      <c r="V364" s="37" t="s">
        <v>71</v>
      </c>
      <c r="W364" s="382">
        <f>IFERROR(W359/H359,"0")+IFERROR(W360/H360,"0")+IFERROR(W361/H361,"0")+IFERROR(W362/H362,"0")+IFERROR(W363/H363,"0")</f>
        <v>2.5</v>
      </c>
      <c r="X364" s="382">
        <f>IFERROR(X359/H359,"0")+IFERROR(X360/H360,"0")+IFERROR(X361/H361,"0")+IFERROR(X362/H362,"0")+IFERROR(X363/H363,"0")</f>
        <v>3</v>
      </c>
      <c r="Y364" s="382">
        <f>IFERROR(IF(Y359="",0,Y359),"0")+IFERROR(IF(Y360="",0,Y360),"0")+IFERROR(IF(Y361="",0,Y361),"0")+IFERROR(IF(Y362="",0,Y362),"0")+IFERROR(IF(Y363="",0,Y363),"0")</f>
        <v>6.5250000000000002E-2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19"/>
      <c r="O365" s="398" t="s">
        <v>70</v>
      </c>
      <c r="P365" s="399"/>
      <c r="Q365" s="399"/>
      <c r="R365" s="399"/>
      <c r="S365" s="399"/>
      <c r="T365" s="399"/>
      <c r="U365" s="400"/>
      <c r="V365" s="37" t="s">
        <v>66</v>
      </c>
      <c r="W365" s="382">
        <f>IFERROR(SUM(W359:W363),"0")</f>
        <v>30</v>
      </c>
      <c r="X365" s="382">
        <f>IFERROR(SUM(X359:X363),"0")</f>
        <v>36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418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19"/>
      <c r="O369" s="398" t="s">
        <v>70</v>
      </c>
      <c r="P369" s="399"/>
      <c r="Q369" s="399"/>
      <c r="R369" s="399"/>
      <c r="S369" s="399"/>
      <c r="T369" s="399"/>
      <c r="U369" s="400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19"/>
      <c r="O370" s="398" t="s">
        <v>70</v>
      </c>
      <c r="P370" s="399"/>
      <c r="Q370" s="399"/>
      <c r="R370" s="399"/>
      <c r="S370" s="399"/>
      <c r="T370" s="399"/>
      <c r="U370" s="400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hidden="1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0</v>
      </c>
      <c r="X372" s="381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8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idden="1" x14ac:dyDescent="0.2">
      <c r="A376" s="418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19"/>
      <c r="O376" s="398" t="s">
        <v>70</v>
      </c>
      <c r="P376" s="399"/>
      <c r="Q376" s="399"/>
      <c r="R376" s="399"/>
      <c r="S376" s="399"/>
      <c r="T376" s="399"/>
      <c r="U376" s="400"/>
      <c r="V376" s="37" t="s">
        <v>71</v>
      </c>
      <c r="W376" s="382">
        <f>IFERROR(W372/H372,"0")+IFERROR(W373/H373,"0")+IFERROR(W374/H374,"0")+IFERROR(W375/H375,"0")</f>
        <v>0</v>
      </c>
      <c r="X376" s="382">
        <f>IFERROR(X372/H372,"0")+IFERROR(X373/H373,"0")+IFERROR(X374/H374,"0")+IFERROR(X375/H375,"0")</f>
        <v>0</v>
      </c>
      <c r="Y376" s="382">
        <f>IFERROR(IF(Y372="",0,Y372),"0")+IFERROR(IF(Y373="",0,Y373),"0")+IFERROR(IF(Y374="",0,Y374),"0")+IFERROR(IF(Y375="",0,Y375),"0")</f>
        <v>0</v>
      </c>
      <c r="Z376" s="383"/>
      <c r="AA376" s="383"/>
    </row>
    <row r="377" spans="1:67" hidden="1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19"/>
      <c r="O377" s="398" t="s">
        <v>70</v>
      </c>
      <c r="P377" s="399"/>
      <c r="Q377" s="399"/>
      <c r="R377" s="399"/>
      <c r="S377" s="399"/>
      <c r="T377" s="399"/>
      <c r="U377" s="400"/>
      <c r="V377" s="37" t="s">
        <v>66</v>
      </c>
      <c r="W377" s="382">
        <f>IFERROR(SUM(W372:W375),"0")</f>
        <v>0</v>
      </c>
      <c r="X377" s="382">
        <f>IFERROR(SUM(X372:X375),"0")</f>
        <v>0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8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19"/>
      <c r="O380" s="398" t="s">
        <v>70</v>
      </c>
      <c r="P380" s="399"/>
      <c r="Q380" s="399"/>
      <c r="R380" s="399"/>
      <c r="S380" s="399"/>
      <c r="T380" s="399"/>
      <c r="U380" s="400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19"/>
      <c r="O381" s="398" t="s">
        <v>70</v>
      </c>
      <c r="P381" s="399"/>
      <c r="Q381" s="399"/>
      <c r="R381" s="399"/>
      <c r="S381" s="399"/>
      <c r="T381" s="399"/>
      <c r="U381" s="400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5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418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19"/>
      <c r="O387" s="398" t="s">
        <v>70</v>
      </c>
      <c r="P387" s="399"/>
      <c r="Q387" s="399"/>
      <c r="R387" s="399"/>
      <c r="S387" s="399"/>
      <c r="T387" s="399"/>
      <c r="U387" s="400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19"/>
      <c r="O388" s="398" t="s">
        <v>70</v>
      </c>
      <c r="P388" s="399"/>
      <c r="Q388" s="399"/>
      <c r="R388" s="399"/>
      <c r="S388" s="399"/>
      <c r="T388" s="399"/>
      <c r="U388" s="400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80</v>
      </c>
      <c r="X392" s="381">
        <f t="shared" si="76"/>
        <v>84</v>
      </c>
      <c r="Y392" s="36">
        <f>IFERROR(IF(X392=0,"",ROUNDUP(X392/H392,0)*0.00753),"")</f>
        <v>0.15060000000000001</v>
      </c>
      <c r="Z392" s="56"/>
      <c r="AA392" s="57"/>
      <c r="AE392" s="64"/>
      <c r="BB392" s="284" t="s">
        <v>1</v>
      </c>
      <c r="BL392" s="64">
        <f t="shared" si="77"/>
        <v>84.380952380952365</v>
      </c>
      <c r="BM392" s="64">
        <f t="shared" si="78"/>
        <v>88.6</v>
      </c>
      <c r="BN392" s="64">
        <f t="shared" si="79"/>
        <v>0.1221001221001221</v>
      </c>
      <c r="BO392" s="64">
        <f t="shared" si="80"/>
        <v>0.12820512820512819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61.600000000000009</v>
      </c>
      <c r="X393" s="381">
        <f t="shared" si="76"/>
        <v>62.16</v>
      </c>
      <c r="Y393" s="36">
        <f>IFERROR(IF(X393=0,"",ROUNDUP(X393/H393,0)*0.00753),"")</f>
        <v>0.27861000000000002</v>
      </c>
      <c r="Z393" s="56"/>
      <c r="AA393" s="57"/>
      <c r="AE393" s="64"/>
      <c r="BB393" s="285" t="s">
        <v>1</v>
      </c>
      <c r="BL393" s="64">
        <f t="shared" si="77"/>
        <v>95.333333333333357</v>
      </c>
      <c r="BM393" s="64">
        <f t="shared" si="78"/>
        <v>96.199999999999989</v>
      </c>
      <c r="BN393" s="64">
        <f t="shared" si="79"/>
        <v>0.23504273504273507</v>
      </c>
      <c r="BO393" s="64">
        <f t="shared" si="80"/>
        <v>0.23717948717948717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26.6</v>
      </c>
      <c r="X395" s="381">
        <f t="shared" si="76"/>
        <v>27.3</v>
      </c>
      <c r="Y395" s="36">
        <f t="shared" si="81"/>
        <v>6.5259999999999999E-2</v>
      </c>
      <c r="Z395" s="56"/>
      <c r="AA395" s="57"/>
      <c r="AE395" s="64"/>
      <c r="BB395" s="287" t="s">
        <v>1</v>
      </c>
      <c r="BL395" s="64">
        <f t="shared" si="77"/>
        <v>28.246666666666666</v>
      </c>
      <c r="BM395" s="64">
        <f t="shared" si="78"/>
        <v>28.99</v>
      </c>
      <c r="BN395" s="64">
        <f t="shared" si="79"/>
        <v>5.4131054131054131E-2</v>
      </c>
      <c r="BO395" s="64">
        <f t="shared" si="80"/>
        <v>5.5555555555555559E-2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21</v>
      </c>
      <c r="X397" s="381">
        <f t="shared" si="76"/>
        <v>21</v>
      </c>
      <c r="Y397" s="36">
        <f t="shared" si="81"/>
        <v>5.0200000000000002E-2</v>
      </c>
      <c r="Z397" s="56"/>
      <c r="AA397" s="57"/>
      <c r="AE397" s="64"/>
      <c r="BB397" s="289" t="s">
        <v>1</v>
      </c>
      <c r="BL397" s="64">
        <f t="shared" si="77"/>
        <v>22.299999999999997</v>
      </c>
      <c r="BM397" s="64">
        <f t="shared" si="78"/>
        <v>22.299999999999997</v>
      </c>
      <c r="BN397" s="64">
        <f t="shared" si="79"/>
        <v>4.2735042735042736E-2</v>
      </c>
      <c r="BO397" s="64">
        <f t="shared" si="80"/>
        <v>4.2735042735042736E-2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21</v>
      </c>
      <c r="X401" s="381">
        <f t="shared" si="76"/>
        <v>21</v>
      </c>
      <c r="Y401" s="36">
        <f t="shared" si="81"/>
        <v>5.0200000000000002E-2</v>
      </c>
      <c r="Z401" s="56"/>
      <c r="AA401" s="57"/>
      <c r="AE401" s="64"/>
      <c r="BB401" s="293" t="s">
        <v>1</v>
      </c>
      <c r="BL401" s="64">
        <f t="shared" si="77"/>
        <v>22.299999999999997</v>
      </c>
      <c r="BM401" s="64">
        <f t="shared" si="78"/>
        <v>22.299999999999997</v>
      </c>
      <c r="BN401" s="64">
        <f t="shared" si="79"/>
        <v>4.2735042735042736E-2</v>
      </c>
      <c r="BO401" s="64">
        <f t="shared" si="80"/>
        <v>4.2735042735042736E-2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18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19"/>
      <c r="O403" s="398" t="s">
        <v>70</v>
      </c>
      <c r="P403" s="399"/>
      <c r="Q403" s="399"/>
      <c r="R403" s="399"/>
      <c r="S403" s="399"/>
      <c r="T403" s="399"/>
      <c r="U403" s="400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88.380952380952394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90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0.59487000000000001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19"/>
      <c r="O404" s="398" t="s">
        <v>70</v>
      </c>
      <c r="P404" s="399"/>
      <c r="Q404" s="399"/>
      <c r="R404" s="399"/>
      <c r="S404" s="399"/>
      <c r="T404" s="399"/>
      <c r="U404" s="400"/>
      <c r="V404" s="37" t="s">
        <v>66</v>
      </c>
      <c r="W404" s="382">
        <f>IFERROR(SUM(W390:W402),"0")</f>
        <v>210.20000000000002</v>
      </c>
      <c r="X404" s="382">
        <f>IFERROR(SUM(X390:X402),"0")</f>
        <v>215.46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418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19"/>
      <c r="O409" s="398" t="s">
        <v>70</v>
      </c>
      <c r="P409" s="399"/>
      <c r="Q409" s="399"/>
      <c r="R409" s="399"/>
      <c r="S409" s="399"/>
      <c r="T409" s="399"/>
      <c r="U409" s="400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19"/>
      <c r="O410" s="398" t="s">
        <v>70</v>
      </c>
      <c r="P410" s="399"/>
      <c r="Q410" s="399"/>
      <c r="R410" s="399"/>
      <c r="S410" s="399"/>
      <c r="T410" s="399"/>
      <c r="U410" s="400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18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19"/>
      <c r="O413" s="398" t="s">
        <v>70</v>
      </c>
      <c r="P413" s="399"/>
      <c r="Q413" s="399"/>
      <c r="R413" s="399"/>
      <c r="S413" s="399"/>
      <c r="T413" s="399"/>
      <c r="U413" s="400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19"/>
      <c r="O414" s="398" t="s">
        <v>70</v>
      </c>
      <c r="P414" s="399"/>
      <c r="Q414" s="399"/>
      <c r="R414" s="399"/>
      <c r="S414" s="399"/>
      <c r="T414" s="399"/>
      <c r="U414" s="400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8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19"/>
      <c r="O419" s="398" t="s">
        <v>70</v>
      </c>
      <c r="P419" s="399"/>
      <c r="Q419" s="399"/>
      <c r="R419" s="399"/>
      <c r="S419" s="399"/>
      <c r="T419" s="399"/>
      <c r="U419" s="400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19"/>
      <c r="O420" s="398" t="s">
        <v>70</v>
      </c>
      <c r="P420" s="399"/>
      <c r="Q420" s="399"/>
      <c r="R420" s="399"/>
      <c r="S420" s="399"/>
      <c r="T420" s="399"/>
      <c r="U420" s="400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5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7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8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19"/>
      <c r="O425" s="398" t="s">
        <v>70</v>
      </c>
      <c r="P425" s="399"/>
      <c r="Q425" s="399"/>
      <c r="R425" s="399"/>
      <c r="S425" s="399"/>
      <c r="T425" s="399"/>
      <c r="U425" s="400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19"/>
      <c r="O426" s="398" t="s">
        <v>70</v>
      </c>
      <c r="P426" s="399"/>
      <c r="Q426" s="399"/>
      <c r="R426" s="399"/>
      <c r="S426" s="399"/>
      <c r="T426" s="399"/>
      <c r="U426" s="400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90</v>
      </c>
      <c r="X428" s="381">
        <f t="shared" ref="X428:X434" si="82">IFERROR(IF(W428="",0,CEILING((W428/$H428),1)*$H428),"")</f>
        <v>92.4</v>
      </c>
      <c r="Y428" s="36">
        <f>IFERROR(IF(X428=0,"",ROUNDUP(X428/H428,0)*0.00753),"")</f>
        <v>0.16566</v>
      </c>
      <c r="Z428" s="56"/>
      <c r="AA428" s="57"/>
      <c r="AE428" s="64"/>
      <c r="BB428" s="304" t="s">
        <v>1</v>
      </c>
      <c r="BL428" s="64">
        <f t="shared" ref="BL428:BL434" si="83">IFERROR(W428*I428/H428,"0")</f>
        <v>94.928571428571416</v>
      </c>
      <c r="BM428" s="64">
        <f t="shared" ref="BM428:BM434" si="84">IFERROR(X428*I428/H428,"0")</f>
        <v>97.46</v>
      </c>
      <c r="BN428" s="64">
        <f t="shared" ref="BN428:BN434" si="85">IFERROR(1/J428*(W428/H428),"0")</f>
        <v>0.13736263736263735</v>
      </c>
      <c r="BO428" s="64">
        <f t="shared" ref="BO428:BO434" si="86">IFERROR(1/J428*(X428/H428),"0")</f>
        <v>0.14102564102564102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21</v>
      </c>
      <c r="X433" s="381">
        <f t="shared" si="82"/>
        <v>21</v>
      </c>
      <c r="Y433" s="36">
        <f>IFERROR(IF(X433=0,"",ROUNDUP(X433/H433,0)*0.00502),"")</f>
        <v>5.0200000000000002E-2</v>
      </c>
      <c r="Z433" s="56"/>
      <c r="AA433" s="57"/>
      <c r="AE433" s="64"/>
      <c r="BB433" s="309" t="s">
        <v>1</v>
      </c>
      <c r="BL433" s="64">
        <f t="shared" si="83"/>
        <v>22.299999999999997</v>
      </c>
      <c r="BM433" s="64">
        <f t="shared" si="84"/>
        <v>22.299999999999997</v>
      </c>
      <c r="BN433" s="64">
        <f t="shared" si="85"/>
        <v>4.2735042735042736E-2</v>
      </c>
      <c r="BO433" s="64">
        <f t="shared" si="86"/>
        <v>4.2735042735042736E-2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18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19"/>
      <c r="O435" s="398" t="s">
        <v>70</v>
      </c>
      <c r="P435" s="399"/>
      <c r="Q435" s="399"/>
      <c r="R435" s="399"/>
      <c r="S435" s="399"/>
      <c r="T435" s="399"/>
      <c r="U435" s="400"/>
      <c r="V435" s="37" t="s">
        <v>71</v>
      </c>
      <c r="W435" s="382">
        <f>IFERROR(W428/H428,"0")+IFERROR(W429/H429,"0")+IFERROR(W430/H430,"0")+IFERROR(W431/H431,"0")+IFERROR(W432/H432,"0")+IFERROR(W433/H433,"0")+IFERROR(W434/H434,"0")</f>
        <v>31.428571428571427</v>
      </c>
      <c r="X435" s="382">
        <f>IFERROR(X428/H428,"0")+IFERROR(X429/H429,"0")+IFERROR(X430/H430,"0")+IFERROR(X431/H431,"0")+IFERROR(X432/H432,"0")+IFERROR(X433/H433,"0")+IFERROR(X434/H434,"0")</f>
        <v>32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0.21586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19"/>
      <c r="O436" s="398" t="s">
        <v>70</v>
      </c>
      <c r="P436" s="399"/>
      <c r="Q436" s="399"/>
      <c r="R436" s="399"/>
      <c r="S436" s="399"/>
      <c r="T436" s="399"/>
      <c r="U436" s="400"/>
      <c r="V436" s="37" t="s">
        <v>66</v>
      </c>
      <c r="W436" s="382">
        <f>IFERROR(SUM(W428:W434),"0")</f>
        <v>111</v>
      </c>
      <c r="X436" s="382">
        <f>IFERROR(SUM(X428:X434),"0")</f>
        <v>113.4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18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19"/>
      <c r="O440" s="398" t="s">
        <v>70</v>
      </c>
      <c r="P440" s="399"/>
      <c r="Q440" s="399"/>
      <c r="R440" s="399"/>
      <c r="S440" s="399"/>
      <c r="T440" s="399"/>
      <c r="U440" s="400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19"/>
      <c r="O441" s="398" t="s">
        <v>70</v>
      </c>
      <c r="P441" s="399"/>
      <c r="Q441" s="399"/>
      <c r="R441" s="399"/>
      <c r="S441" s="399"/>
      <c r="T441" s="399"/>
      <c r="U441" s="400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2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8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19"/>
      <c r="O444" s="398" t="s">
        <v>70</v>
      </c>
      <c r="P444" s="399"/>
      <c r="Q444" s="399"/>
      <c r="R444" s="399"/>
      <c r="S444" s="399"/>
      <c r="T444" s="399"/>
      <c r="U444" s="400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19"/>
      <c r="O445" s="398" t="s">
        <v>70</v>
      </c>
      <c r="P445" s="399"/>
      <c r="Q445" s="399"/>
      <c r="R445" s="399"/>
      <c r="S445" s="399"/>
      <c r="T445" s="399"/>
      <c r="U445" s="400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5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18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19"/>
      <c r="O451" s="398" t="s">
        <v>70</v>
      </c>
      <c r="P451" s="399"/>
      <c r="Q451" s="399"/>
      <c r="R451" s="399"/>
      <c r="S451" s="399"/>
      <c r="T451" s="399"/>
      <c r="U451" s="400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19"/>
      <c r="O452" s="398" t="s">
        <v>70</v>
      </c>
      <c r="P452" s="399"/>
      <c r="Q452" s="399"/>
      <c r="R452" s="399"/>
      <c r="S452" s="399"/>
      <c r="T452" s="399"/>
      <c r="U452" s="400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5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18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19"/>
      <c r="O456" s="398" t="s">
        <v>70</v>
      </c>
      <c r="P456" s="399"/>
      <c r="Q456" s="399"/>
      <c r="R456" s="399"/>
      <c r="S456" s="399"/>
      <c r="T456" s="399"/>
      <c r="U456" s="400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19"/>
      <c r="O457" s="398" t="s">
        <v>70</v>
      </c>
      <c r="P457" s="399"/>
      <c r="Q457" s="399"/>
      <c r="R457" s="399"/>
      <c r="S457" s="399"/>
      <c r="T457" s="399"/>
      <c r="U457" s="400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5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70</v>
      </c>
      <c r="X461" s="381">
        <f t="shared" ref="X461:X472" si="87">IFERROR(IF(W461="",0,CEILING((W461/$H461),1)*$H461),"")</f>
        <v>73.92</v>
      </c>
      <c r="Y461" s="36">
        <f t="shared" ref="Y461:Y467" si="88">IFERROR(IF(X461=0,"",ROUNDUP(X461/H461,0)*0.01196),"")</f>
        <v>0.16744000000000001</v>
      </c>
      <c r="Z461" s="56"/>
      <c r="AA461" s="57"/>
      <c r="AE461" s="64"/>
      <c r="BB461" s="318" t="s">
        <v>1</v>
      </c>
      <c r="BL461" s="64">
        <f t="shared" ref="BL461:BL472" si="89">IFERROR(W461*I461/H461,"0")</f>
        <v>74.772727272727266</v>
      </c>
      <c r="BM461" s="64">
        <f t="shared" ref="BM461:BM472" si="90">IFERROR(X461*I461/H461,"0")</f>
        <v>78.959999999999994</v>
      </c>
      <c r="BN461" s="64">
        <f t="shared" ref="BN461:BN472" si="91">IFERROR(1/J461*(W461/H461),"0")</f>
        <v>0.12747668997668998</v>
      </c>
      <c r="BO461" s="64">
        <f t="shared" ref="BO461:BO472" si="92">IFERROR(1/J461*(X461/H461),"0")</f>
        <v>0.13461538461538464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170</v>
      </c>
      <c r="X463" s="381">
        <f t="shared" si="87"/>
        <v>174.24</v>
      </c>
      <c r="Y463" s="36">
        <f t="shared" si="88"/>
        <v>0.39468000000000003</v>
      </c>
      <c r="Z463" s="56"/>
      <c r="AA463" s="57"/>
      <c r="AE463" s="64"/>
      <c r="BB463" s="320" t="s">
        <v>1</v>
      </c>
      <c r="BL463" s="64">
        <f t="shared" si="89"/>
        <v>181.59090909090907</v>
      </c>
      <c r="BM463" s="64">
        <f t="shared" si="90"/>
        <v>186.12</v>
      </c>
      <c r="BN463" s="64">
        <f t="shared" si="91"/>
        <v>0.3095862470862471</v>
      </c>
      <c r="BO463" s="64">
        <f t="shared" si="92"/>
        <v>0.31730769230769235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110</v>
      </c>
      <c r="X466" s="381">
        <f t="shared" si="87"/>
        <v>110.88000000000001</v>
      </c>
      <c r="Y466" s="36">
        <f t="shared" si="88"/>
        <v>0.25115999999999999</v>
      </c>
      <c r="Z466" s="56"/>
      <c r="AA466" s="57"/>
      <c r="AE466" s="64"/>
      <c r="BB466" s="323" t="s">
        <v>1</v>
      </c>
      <c r="BL466" s="64">
        <f t="shared" si="89"/>
        <v>117.49999999999999</v>
      </c>
      <c r="BM466" s="64">
        <f t="shared" si="90"/>
        <v>118.44</v>
      </c>
      <c r="BN466" s="64">
        <f t="shared" si="91"/>
        <v>0.20032051282051283</v>
      </c>
      <c r="BO466" s="64">
        <f t="shared" si="92"/>
        <v>0.20192307692307693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12</v>
      </c>
      <c r="X468" s="381">
        <f t="shared" si="87"/>
        <v>14.4</v>
      </c>
      <c r="Y468" s="36">
        <f>IFERROR(IF(X468=0,"",ROUNDUP(X468/H468,0)*0.00937),"")</f>
        <v>3.7479999999999999E-2</v>
      </c>
      <c r="Z468" s="56"/>
      <c r="AA468" s="57"/>
      <c r="AE468" s="64"/>
      <c r="BB468" s="325" t="s">
        <v>1</v>
      </c>
      <c r="BL468" s="64">
        <f t="shared" si="89"/>
        <v>12.799999999999999</v>
      </c>
      <c r="BM468" s="64">
        <f t="shared" si="90"/>
        <v>15.36</v>
      </c>
      <c r="BN468" s="64">
        <f t="shared" si="91"/>
        <v>2.7777777777777776E-2</v>
      </c>
      <c r="BO468" s="64">
        <f t="shared" si="92"/>
        <v>3.3333333333333333E-2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12</v>
      </c>
      <c r="X472" s="381">
        <f t="shared" si="87"/>
        <v>14.4</v>
      </c>
      <c r="Y472" s="36">
        <f>IFERROR(IF(X472=0,"",ROUNDUP(X472/H472,0)*0.00937),"")</f>
        <v>3.7479999999999999E-2</v>
      </c>
      <c r="Z472" s="56"/>
      <c r="AA472" s="57"/>
      <c r="AE472" s="64"/>
      <c r="BB472" s="329" t="s">
        <v>1</v>
      </c>
      <c r="BL472" s="64">
        <f t="shared" si="89"/>
        <v>12.799999999999999</v>
      </c>
      <c r="BM472" s="64">
        <f t="shared" si="90"/>
        <v>15.36</v>
      </c>
      <c r="BN472" s="64">
        <f t="shared" si="91"/>
        <v>2.7777777777777776E-2</v>
      </c>
      <c r="BO472" s="64">
        <f t="shared" si="92"/>
        <v>3.3333333333333333E-2</v>
      </c>
    </row>
    <row r="473" spans="1:67" x14ac:dyDescent="0.2">
      <c r="A473" s="418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19"/>
      <c r="O473" s="398" t="s">
        <v>70</v>
      </c>
      <c r="P473" s="399"/>
      <c r="Q473" s="399"/>
      <c r="R473" s="399"/>
      <c r="S473" s="399"/>
      <c r="T473" s="399"/>
      <c r="U473" s="400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72.954545454545439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76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0.88823999999999992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19"/>
      <c r="O474" s="398" t="s">
        <v>70</v>
      </c>
      <c r="P474" s="399"/>
      <c r="Q474" s="399"/>
      <c r="R474" s="399"/>
      <c r="S474" s="399"/>
      <c r="T474" s="399"/>
      <c r="U474" s="400"/>
      <c r="V474" s="37" t="s">
        <v>66</v>
      </c>
      <c r="W474" s="382">
        <f>IFERROR(SUM(W461:W472),"0")</f>
        <v>374</v>
      </c>
      <c r="X474" s="382">
        <f>IFERROR(SUM(X461:X472),"0")</f>
        <v>387.84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18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19"/>
      <c r="O478" s="398" t="s">
        <v>70</v>
      </c>
      <c r="P478" s="399"/>
      <c r="Q478" s="399"/>
      <c r="R478" s="399"/>
      <c r="S478" s="399"/>
      <c r="T478" s="399"/>
      <c r="U478" s="400"/>
      <c r="V478" s="37" t="s">
        <v>71</v>
      </c>
      <c r="W478" s="382">
        <f>IFERROR(W476/H476,"0")+IFERROR(W477/H477,"0")</f>
        <v>28.409090909090907</v>
      </c>
      <c r="X478" s="382">
        <f>IFERROR(X476/H476,"0")+IFERROR(X477/H477,"0")</f>
        <v>29</v>
      </c>
      <c r="Y478" s="382">
        <f>IFERROR(IF(Y476="",0,Y476),"0")+IFERROR(IF(Y477="",0,Y477),"0")</f>
        <v>0.34683999999999998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19"/>
      <c r="O479" s="398" t="s">
        <v>70</v>
      </c>
      <c r="P479" s="399"/>
      <c r="Q479" s="399"/>
      <c r="R479" s="399"/>
      <c r="S479" s="399"/>
      <c r="T479" s="399"/>
      <c r="U479" s="400"/>
      <c r="V479" s="37" t="s">
        <v>66</v>
      </c>
      <c r="W479" s="382">
        <f>IFERROR(SUM(W476:W477),"0")</f>
        <v>150</v>
      </c>
      <c r="X479" s="382">
        <f>IFERROR(SUM(X476:X477),"0")</f>
        <v>153.12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68</v>
      </c>
      <c r="X481" s="381">
        <f t="shared" ref="X481:X486" si="93">IFERROR(IF(W481="",0,CEILING((W481/$H481),1)*$H481),"")</f>
        <v>68.64</v>
      </c>
      <c r="Y481" s="36">
        <f>IFERROR(IF(X481=0,"",ROUNDUP(X481/H481,0)*0.01196),"")</f>
        <v>0.15548000000000001</v>
      </c>
      <c r="Z481" s="56"/>
      <c r="AA481" s="57"/>
      <c r="AE481" s="64"/>
      <c r="BB481" s="332" t="s">
        <v>1</v>
      </c>
      <c r="BL481" s="64">
        <f t="shared" ref="BL481:BL486" si="94">IFERROR(W481*I481/H481,"0")</f>
        <v>72.636363636363626</v>
      </c>
      <c r="BM481" s="64">
        <f t="shared" ref="BM481:BM486" si="95">IFERROR(X481*I481/H481,"0")</f>
        <v>73.319999999999993</v>
      </c>
      <c r="BN481" s="64">
        <f t="shared" ref="BN481:BN486" si="96">IFERROR(1/J481*(W481/H481),"0")</f>
        <v>0.12383449883449885</v>
      </c>
      <c r="BO481" s="64">
        <f t="shared" ref="BO481:BO486" si="97">IFERROR(1/J481*(X481/H481),"0")</f>
        <v>0.125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5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12</v>
      </c>
      <c r="X482" s="381">
        <f t="shared" si="93"/>
        <v>15.84</v>
      </c>
      <c r="Y482" s="36">
        <f>IFERROR(IF(X482=0,"",ROUNDUP(X482/H482,0)*0.01196),"")</f>
        <v>3.5880000000000002E-2</v>
      </c>
      <c r="Z482" s="56"/>
      <c r="AA482" s="57"/>
      <c r="AE482" s="64"/>
      <c r="BB482" s="333" t="s">
        <v>1</v>
      </c>
      <c r="BL482" s="64">
        <f t="shared" si="94"/>
        <v>12.818181818181817</v>
      </c>
      <c r="BM482" s="64">
        <f t="shared" si="95"/>
        <v>16.919999999999998</v>
      </c>
      <c r="BN482" s="64">
        <f t="shared" si="96"/>
        <v>2.1853146853146852E-2</v>
      </c>
      <c r="BO482" s="64">
        <f t="shared" si="97"/>
        <v>2.8846153846153848E-2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92</v>
      </c>
      <c r="X483" s="381">
        <f t="shared" si="93"/>
        <v>95.04</v>
      </c>
      <c r="Y483" s="36">
        <f>IFERROR(IF(X483=0,"",ROUNDUP(X483/H483,0)*0.01196),"")</f>
        <v>0.21528</v>
      </c>
      <c r="Z483" s="56"/>
      <c r="AA483" s="57"/>
      <c r="AE483" s="64"/>
      <c r="BB483" s="334" t="s">
        <v>1</v>
      </c>
      <c r="BL483" s="64">
        <f t="shared" si="94"/>
        <v>98.272727272727266</v>
      </c>
      <c r="BM483" s="64">
        <f t="shared" si="95"/>
        <v>101.52000000000001</v>
      </c>
      <c r="BN483" s="64">
        <f t="shared" si="96"/>
        <v>0.16754079254079252</v>
      </c>
      <c r="BO483" s="64">
        <f t="shared" si="97"/>
        <v>0.17307692307692307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12</v>
      </c>
      <c r="X484" s="381">
        <f t="shared" si="93"/>
        <v>14.4</v>
      </c>
      <c r="Y484" s="36">
        <f>IFERROR(IF(X484=0,"",ROUNDUP(X484/H484,0)*0.00937),"")</f>
        <v>3.7479999999999999E-2</v>
      </c>
      <c r="Z484" s="56"/>
      <c r="AA484" s="57"/>
      <c r="AE484" s="64"/>
      <c r="BB484" s="335" t="s">
        <v>1</v>
      </c>
      <c r="BL484" s="64">
        <f t="shared" si="94"/>
        <v>12.799999999999999</v>
      </c>
      <c r="BM484" s="64">
        <f t="shared" si="95"/>
        <v>15.36</v>
      </c>
      <c r="BN484" s="64">
        <f t="shared" si="96"/>
        <v>2.7777777777777776E-2</v>
      </c>
      <c r="BO484" s="64">
        <f t="shared" si="97"/>
        <v>3.3333333333333333E-2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12</v>
      </c>
      <c r="X485" s="381">
        <f t="shared" si="93"/>
        <v>14.4</v>
      </c>
      <c r="Y485" s="36">
        <f>IFERROR(IF(X485=0,"",ROUNDUP(X485/H485,0)*0.00937),"")</f>
        <v>3.7479999999999999E-2</v>
      </c>
      <c r="Z485" s="56"/>
      <c r="AA485" s="57"/>
      <c r="AE485" s="64"/>
      <c r="BB485" s="336" t="s">
        <v>1</v>
      </c>
      <c r="BL485" s="64">
        <f t="shared" si="94"/>
        <v>12.7</v>
      </c>
      <c r="BM485" s="64">
        <f t="shared" si="95"/>
        <v>15.24</v>
      </c>
      <c r="BN485" s="64">
        <f t="shared" si="96"/>
        <v>2.7777777777777776E-2</v>
      </c>
      <c r="BO485" s="64">
        <f t="shared" si="97"/>
        <v>3.3333333333333333E-2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6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12</v>
      </c>
      <c r="X486" s="381">
        <f t="shared" si="93"/>
        <v>14.4</v>
      </c>
      <c r="Y486" s="36">
        <f>IFERROR(IF(X486=0,"",ROUNDUP(X486/H486,0)*0.00937),"")</f>
        <v>3.7479999999999999E-2</v>
      </c>
      <c r="Z486" s="56"/>
      <c r="AA486" s="57"/>
      <c r="AE486" s="64"/>
      <c r="BB486" s="337" t="s">
        <v>1</v>
      </c>
      <c r="BL486" s="64">
        <f t="shared" si="94"/>
        <v>12.7</v>
      </c>
      <c r="BM486" s="64">
        <f t="shared" si="95"/>
        <v>15.24</v>
      </c>
      <c r="BN486" s="64">
        <f t="shared" si="96"/>
        <v>2.7777777777777776E-2</v>
      </c>
      <c r="BO486" s="64">
        <f t="shared" si="97"/>
        <v>3.3333333333333333E-2</v>
      </c>
    </row>
    <row r="487" spans="1:67" x14ac:dyDescent="0.2">
      <c r="A487" s="418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19"/>
      <c r="O487" s="398" t="s">
        <v>70</v>
      </c>
      <c r="P487" s="399"/>
      <c r="Q487" s="399"/>
      <c r="R487" s="399"/>
      <c r="S487" s="399"/>
      <c r="T487" s="399"/>
      <c r="U487" s="400"/>
      <c r="V487" s="37" t="s">
        <v>71</v>
      </c>
      <c r="W487" s="382">
        <f>IFERROR(W481/H481,"0")+IFERROR(W482/H482,"0")+IFERROR(W483/H483,"0")+IFERROR(W484/H484,"0")+IFERROR(W485/H485,"0")+IFERROR(W486/H486,"0")</f>
        <v>42.575757575757585</v>
      </c>
      <c r="X487" s="382">
        <f>IFERROR(X481/H481,"0")+IFERROR(X482/H482,"0")+IFERROR(X483/H483,"0")+IFERROR(X484/H484,"0")+IFERROR(X485/H485,"0")+IFERROR(X486/H486,"0")</f>
        <v>46</v>
      </c>
      <c r="Y487" s="382">
        <f>IFERROR(IF(Y481="",0,Y481),"0")+IFERROR(IF(Y482="",0,Y482),"0")+IFERROR(IF(Y483="",0,Y483),"0")+IFERROR(IF(Y484="",0,Y484),"0")+IFERROR(IF(Y485="",0,Y485),"0")+IFERROR(IF(Y486="",0,Y486),"0")</f>
        <v>0.51907999999999999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19"/>
      <c r="O488" s="398" t="s">
        <v>70</v>
      </c>
      <c r="P488" s="399"/>
      <c r="Q488" s="399"/>
      <c r="R488" s="399"/>
      <c r="S488" s="399"/>
      <c r="T488" s="399"/>
      <c r="U488" s="400"/>
      <c r="V488" s="37" t="s">
        <v>66</v>
      </c>
      <c r="W488" s="382">
        <f>IFERROR(SUM(W481:W486),"0")</f>
        <v>208</v>
      </c>
      <c r="X488" s="382">
        <f>IFERROR(SUM(X481:X486),"0")</f>
        <v>222.72000000000003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418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19"/>
      <c r="O493" s="398" t="s">
        <v>70</v>
      </c>
      <c r="P493" s="399"/>
      <c r="Q493" s="399"/>
      <c r="R493" s="399"/>
      <c r="S493" s="399"/>
      <c r="T493" s="399"/>
      <c r="U493" s="400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19"/>
      <c r="O494" s="398" t="s">
        <v>70</v>
      </c>
      <c r="P494" s="399"/>
      <c r="Q494" s="399"/>
      <c r="R494" s="399"/>
      <c r="S494" s="399"/>
      <c r="T494" s="399"/>
      <c r="U494" s="400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418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19"/>
      <c r="O497" s="398" t="s">
        <v>70</v>
      </c>
      <c r="P497" s="399"/>
      <c r="Q497" s="399"/>
      <c r="R497" s="399"/>
      <c r="S497" s="399"/>
      <c r="T497" s="399"/>
      <c r="U497" s="400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19"/>
      <c r="O498" s="398" t="s">
        <v>70</v>
      </c>
      <c r="P498" s="399"/>
      <c r="Q498" s="399"/>
      <c r="R498" s="399"/>
      <c r="S498" s="399"/>
      <c r="T498" s="399"/>
      <c r="U498" s="400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5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61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68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3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3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62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6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49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8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418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19"/>
      <c r="O511" s="398" t="s">
        <v>70</v>
      </c>
      <c r="P511" s="399"/>
      <c r="Q511" s="399"/>
      <c r="R511" s="399"/>
      <c r="S511" s="399"/>
      <c r="T511" s="399"/>
      <c r="U511" s="400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19"/>
      <c r="O512" s="398" t="s">
        <v>70</v>
      </c>
      <c r="P512" s="399"/>
      <c r="Q512" s="399"/>
      <c r="R512" s="399"/>
      <c r="S512" s="399"/>
      <c r="T512" s="399"/>
      <c r="U512" s="400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1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06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4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8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418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19"/>
      <c r="O519" s="398" t="s">
        <v>70</v>
      </c>
      <c r="P519" s="399"/>
      <c r="Q519" s="399"/>
      <c r="R519" s="399"/>
      <c r="S519" s="399"/>
      <c r="T519" s="399"/>
      <c r="U519" s="400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19"/>
      <c r="O520" s="398" t="s">
        <v>70</v>
      </c>
      <c r="P520" s="399"/>
      <c r="Q520" s="399"/>
      <c r="R520" s="399"/>
      <c r="S520" s="399"/>
      <c r="T520" s="399"/>
      <c r="U520" s="400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05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1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07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6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418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19"/>
      <c r="O528" s="398" t="s">
        <v>70</v>
      </c>
      <c r="P528" s="399"/>
      <c r="Q528" s="399"/>
      <c r="R528" s="399"/>
      <c r="S528" s="399"/>
      <c r="T528" s="399"/>
      <c r="U528" s="400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19"/>
      <c r="O529" s="398" t="s">
        <v>70</v>
      </c>
      <c r="P529" s="399"/>
      <c r="Q529" s="399"/>
      <c r="R529" s="399"/>
      <c r="S529" s="399"/>
      <c r="T529" s="399"/>
      <c r="U529" s="400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599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480</v>
      </c>
      <c r="X531" s="381">
        <f>IFERROR(IF(W531="",0,CEILING((W531/$H531),1)*$H531),"")</f>
        <v>483.59999999999997</v>
      </c>
      <c r="Y531" s="36">
        <f>IFERROR(IF(X531=0,"",ROUNDUP(X531/H531,0)*0.02175),"")</f>
        <v>1.3484999999999998</v>
      </c>
      <c r="Z531" s="56"/>
      <c r="AA531" s="57"/>
      <c r="AE531" s="64"/>
      <c r="BB531" s="362" t="s">
        <v>1</v>
      </c>
      <c r="BL531" s="64">
        <f>IFERROR(W531*I531/H531,"0")</f>
        <v>514.70769230769235</v>
      </c>
      <c r="BM531" s="64">
        <f>IFERROR(X531*I531/H531,"0")</f>
        <v>518.5680000000001</v>
      </c>
      <c r="BN531" s="64">
        <f>IFERROR(1/J531*(W531/H531),"0")</f>
        <v>1.0989010989010988</v>
      </c>
      <c r="BO531" s="64">
        <f>IFERROR(1/J531*(X531/H531),"0")</f>
        <v>1.107142857142857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598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36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0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18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19"/>
      <c r="O536" s="398" t="s">
        <v>70</v>
      </c>
      <c r="P536" s="399"/>
      <c r="Q536" s="399"/>
      <c r="R536" s="399"/>
      <c r="S536" s="399"/>
      <c r="T536" s="399"/>
      <c r="U536" s="400"/>
      <c r="V536" s="37" t="s">
        <v>71</v>
      </c>
      <c r="W536" s="382">
        <f>IFERROR(W531/H531,"0")+IFERROR(W532/H532,"0")+IFERROR(W533/H533,"0")+IFERROR(W534/H534,"0")+IFERROR(W535/H535,"0")</f>
        <v>61.53846153846154</v>
      </c>
      <c r="X536" s="382">
        <f>IFERROR(X531/H531,"0")+IFERROR(X532/H532,"0")+IFERROR(X533/H533,"0")+IFERROR(X534/H534,"0")+IFERROR(X535/H535,"0")</f>
        <v>62</v>
      </c>
      <c r="Y536" s="382">
        <f>IFERROR(IF(Y531="",0,Y531),"0")+IFERROR(IF(Y532="",0,Y532),"0")+IFERROR(IF(Y533="",0,Y533),"0")+IFERROR(IF(Y534="",0,Y534),"0")+IFERROR(IF(Y535="",0,Y535),"0")</f>
        <v>1.3484999999999998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19"/>
      <c r="O537" s="398" t="s">
        <v>70</v>
      </c>
      <c r="P537" s="399"/>
      <c r="Q537" s="399"/>
      <c r="R537" s="399"/>
      <c r="S537" s="399"/>
      <c r="T537" s="399"/>
      <c r="U537" s="400"/>
      <c r="V537" s="37" t="s">
        <v>66</v>
      </c>
      <c r="W537" s="382">
        <f>IFERROR(SUM(W531:W535),"0")</f>
        <v>480</v>
      </c>
      <c r="X537" s="382">
        <f>IFERROR(SUM(X531:X535),"0")</f>
        <v>483.59999999999997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8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67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3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2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418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19"/>
      <c r="O543" s="398" t="s">
        <v>70</v>
      </c>
      <c r="P543" s="399"/>
      <c r="Q543" s="399"/>
      <c r="R543" s="399"/>
      <c r="S543" s="399"/>
      <c r="T543" s="399"/>
      <c r="U543" s="400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19"/>
      <c r="O544" s="398" t="s">
        <v>70</v>
      </c>
      <c r="P544" s="399"/>
      <c r="Q544" s="399"/>
      <c r="R544" s="399"/>
      <c r="S544" s="399"/>
      <c r="T544" s="399"/>
      <c r="U544" s="400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32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22"/>
      <c r="O545" s="548" t="s">
        <v>742</v>
      </c>
      <c r="P545" s="428"/>
      <c r="Q545" s="428"/>
      <c r="R545" s="428"/>
      <c r="S545" s="428"/>
      <c r="T545" s="428"/>
      <c r="U545" s="4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12837.6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12981.039999999999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22"/>
      <c r="O546" s="548" t="s">
        <v>743</v>
      </c>
      <c r="P546" s="428"/>
      <c r="Q546" s="428"/>
      <c r="R546" s="428"/>
      <c r="S546" s="428"/>
      <c r="T546" s="428"/>
      <c r="U546" s="429"/>
      <c r="V546" s="37" t="s">
        <v>66</v>
      </c>
      <c r="W546" s="382">
        <f>IFERROR(SUM(BL22:BL542),"0")</f>
        <v>13573.38528240342</v>
      </c>
      <c r="X546" s="382">
        <f>IFERROR(SUM(BM22:BM542),"0")</f>
        <v>13725.508000000002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22"/>
      <c r="O547" s="548" t="s">
        <v>744</v>
      </c>
      <c r="P547" s="428"/>
      <c r="Q547" s="428"/>
      <c r="R547" s="428"/>
      <c r="S547" s="428"/>
      <c r="T547" s="428"/>
      <c r="U547" s="429"/>
      <c r="V547" s="37" t="s">
        <v>745</v>
      </c>
      <c r="W547" s="38">
        <f>ROUNDUP(SUM(BN22:BN542),0)</f>
        <v>24</v>
      </c>
      <c r="X547" s="38">
        <f>ROUNDUP(SUM(BO22:BO542),0)</f>
        <v>24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22"/>
      <c r="O548" s="548" t="s">
        <v>746</v>
      </c>
      <c r="P548" s="428"/>
      <c r="Q548" s="428"/>
      <c r="R548" s="428"/>
      <c r="S548" s="428"/>
      <c r="T548" s="428"/>
      <c r="U548" s="429"/>
      <c r="V548" s="37" t="s">
        <v>66</v>
      </c>
      <c r="W548" s="382">
        <f>GrossWeightTotal+PalletQtyTotal*25</f>
        <v>14173.38528240342</v>
      </c>
      <c r="X548" s="382">
        <f>GrossWeightTotalR+PalletQtyTotalR*25</f>
        <v>14325.508000000002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22"/>
      <c r="O549" s="548" t="s">
        <v>747</v>
      </c>
      <c r="P549" s="428"/>
      <c r="Q549" s="428"/>
      <c r="R549" s="428"/>
      <c r="S549" s="428"/>
      <c r="T549" s="428"/>
      <c r="U549" s="4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2266.2155910819702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2291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22"/>
      <c r="O550" s="548" t="s">
        <v>748</v>
      </c>
      <c r="P550" s="428"/>
      <c r="Q550" s="428"/>
      <c r="R550" s="428"/>
      <c r="S550" s="428"/>
      <c r="T550" s="428"/>
      <c r="U550" s="4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26.740429999999996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35" t="s">
        <v>98</v>
      </c>
      <c r="D552" s="655"/>
      <c r="E552" s="655"/>
      <c r="F552" s="604"/>
      <c r="G552" s="435" t="s">
        <v>229</v>
      </c>
      <c r="H552" s="655"/>
      <c r="I552" s="655"/>
      <c r="J552" s="655"/>
      <c r="K552" s="655"/>
      <c r="L552" s="655"/>
      <c r="M552" s="655"/>
      <c r="N552" s="655"/>
      <c r="O552" s="655"/>
      <c r="P552" s="604"/>
      <c r="Q552" s="435" t="s">
        <v>461</v>
      </c>
      <c r="R552" s="604"/>
      <c r="S552" s="435" t="s">
        <v>522</v>
      </c>
      <c r="T552" s="655"/>
      <c r="U552" s="655"/>
      <c r="V552" s="604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73" t="s">
        <v>751</v>
      </c>
      <c r="B553" s="435" t="s">
        <v>60</v>
      </c>
      <c r="C553" s="435" t="s">
        <v>99</v>
      </c>
      <c r="D553" s="435" t="s">
        <v>107</v>
      </c>
      <c r="E553" s="435" t="s">
        <v>98</v>
      </c>
      <c r="F553" s="435" t="s">
        <v>219</v>
      </c>
      <c r="G553" s="435" t="s">
        <v>230</v>
      </c>
      <c r="H553" s="435" t="s">
        <v>237</v>
      </c>
      <c r="I553" s="435" t="s">
        <v>256</v>
      </c>
      <c r="J553" s="435" t="s">
        <v>326</v>
      </c>
      <c r="K553" s="372"/>
      <c r="L553" s="435" t="s">
        <v>356</v>
      </c>
      <c r="M553" s="372"/>
      <c r="N553" s="435" t="s">
        <v>356</v>
      </c>
      <c r="O553" s="435" t="s">
        <v>431</v>
      </c>
      <c r="P553" s="435" t="s">
        <v>448</v>
      </c>
      <c r="Q553" s="435" t="s">
        <v>462</v>
      </c>
      <c r="R553" s="435" t="s">
        <v>497</v>
      </c>
      <c r="S553" s="435" t="s">
        <v>523</v>
      </c>
      <c r="T553" s="435" t="s">
        <v>570</v>
      </c>
      <c r="U553" s="435" t="s">
        <v>596</v>
      </c>
      <c r="V553" s="435" t="s">
        <v>603</v>
      </c>
      <c r="W553" s="435" t="s">
        <v>607</v>
      </c>
      <c r="X553" s="435" t="s">
        <v>657</v>
      </c>
      <c r="AA553" s="52"/>
      <c r="AD553" s="372"/>
    </row>
    <row r="554" spans="1:30" ht="13.5" customHeight="1" thickBot="1" x14ac:dyDescent="0.25">
      <c r="A554" s="774"/>
      <c r="B554" s="436"/>
      <c r="C554" s="436"/>
      <c r="D554" s="436"/>
      <c r="E554" s="436"/>
      <c r="F554" s="436"/>
      <c r="G554" s="436"/>
      <c r="H554" s="436"/>
      <c r="I554" s="436"/>
      <c r="J554" s="436"/>
      <c r="K554" s="372"/>
      <c r="L554" s="436"/>
      <c r="M554" s="372"/>
      <c r="N554" s="436"/>
      <c r="O554" s="436"/>
      <c r="P554" s="436"/>
      <c r="Q554" s="436"/>
      <c r="R554" s="436"/>
      <c r="S554" s="436"/>
      <c r="T554" s="436"/>
      <c r="U554" s="436"/>
      <c r="V554" s="436"/>
      <c r="W554" s="436"/>
      <c r="X554" s="436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186.3</v>
      </c>
      <c r="D555" s="46">
        <f>IFERROR(X57*1,"0")+IFERROR(X58*1,"0")+IFERROR(X59*1,"0")+IFERROR(X60*1,"0")</f>
        <v>657.90000000000009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1106.0999999999999</v>
      </c>
      <c r="F555" s="46">
        <f>IFERROR(X134*1,"0")+IFERROR(X135*1,"0")+IFERROR(X136*1,"0")+IFERROR(X137*1,"0")+IFERROR(X138*1,"0")</f>
        <v>346.5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239.39999999999998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1675.4999999999998</v>
      </c>
      <c r="J555" s="46">
        <f>IFERROR(X214*1,"0")+IFERROR(X215*1,"0")+IFERROR(X216*1,"0")+IFERROR(X217*1,"0")+IFERROR(X218*1,"0")+IFERROR(X219*1,"0")+IFERROR(X223*1,"0")+IFERROR(X224*1,"0")</f>
        <v>176.4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218.10000000000002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218.10000000000002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758.1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6004.6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36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215.46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113.4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763.68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483.59999999999997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138,00"/>
        <filter val="1 420,00"/>
        <filter val="10,00"/>
        <filter val="105,30"/>
        <filter val="106,78"/>
        <filter val="110,00"/>
        <filter val="111,00"/>
        <filter val="112,50"/>
        <filter val="113,33"/>
        <filter val="118,54"/>
        <filter val="12 837,60"/>
        <filter val="12,00"/>
        <filter val="128,00"/>
        <filter val="13 573,39"/>
        <filter val="14 173,39"/>
        <filter val="14,00"/>
        <filter val="140,00"/>
        <filter val="15,00"/>
        <filter val="150,00"/>
        <filter val="170,00"/>
        <filter val="175,00"/>
        <filter val="185,00"/>
        <filter val="193,00"/>
        <filter val="196,00"/>
        <filter val="2 266,22"/>
        <filter val="2 600,00"/>
        <filter val="2,50"/>
        <filter val="20,00"/>
        <filter val="200,00"/>
        <filter val="208,00"/>
        <filter val="21,00"/>
        <filter val="21,52"/>
        <filter val="210,00"/>
        <filter val="210,20"/>
        <filter val="238,00"/>
        <filter val="24"/>
        <filter val="25,00"/>
        <filter val="250,00"/>
        <filter val="26,60"/>
        <filter val="260,00"/>
        <filter val="262,50"/>
        <filter val="274,50"/>
        <filter val="28,41"/>
        <filter val="29,63"/>
        <filter val="30,00"/>
        <filter val="300,00"/>
        <filter val="302,00"/>
        <filter val="31,43"/>
        <filter val="340,30"/>
        <filter val="344,50"/>
        <filter val="35,70"/>
        <filter val="355,50"/>
        <filter val="36,00"/>
        <filter val="360,67"/>
        <filter val="374,00"/>
        <filter val="4 510,00"/>
        <filter val="40,00"/>
        <filter val="42,00"/>
        <filter val="42,58"/>
        <filter val="447,01"/>
        <filter val="45,00"/>
        <filter val="48,00"/>
        <filter val="480,00"/>
        <filter val="494,90"/>
        <filter val="515,00"/>
        <filter val="6,15"/>
        <filter val="61,54"/>
        <filter val="61,60"/>
        <filter val="64,00"/>
        <filter val="64,76"/>
        <filter val="655,50"/>
        <filter val="672,00"/>
        <filter val="68,00"/>
        <filter val="70,00"/>
        <filter val="72,33"/>
        <filter val="72,95"/>
        <filter val="757,40"/>
        <filter val="8,33"/>
        <filter val="80,00"/>
        <filter val="83,33"/>
        <filter val="850,00"/>
        <filter val="86,00"/>
        <filter val="88,38"/>
        <filter val="90,00"/>
        <filter val="92,00"/>
        <filter val="94,50"/>
        <filter val="94,67"/>
        <filter val="95,37"/>
        <filter val="98,00"/>
      </filters>
    </filterColumn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O543:U543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24:U24"/>
    <mergeCell ref="A261:Y261"/>
    <mergeCell ref="O69:S69"/>
    <mergeCell ref="D244:E244"/>
    <mergeCell ref="O456:U456"/>
    <mergeCell ref="O470:S470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11:U511"/>
    <mergeCell ref="A422:Y422"/>
    <mergeCell ref="D335:E335"/>
    <mergeCell ref="D372:E372"/>
    <mergeCell ref="O277:U277"/>
    <mergeCell ref="D188:E188"/>
    <mergeCell ref="D424:E424"/>
    <mergeCell ref="O252:U252"/>
    <mergeCell ref="D286:E286"/>
    <mergeCell ref="O478:U47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D461:E461"/>
    <mergeCell ref="D522:E522"/>
    <mergeCell ref="O231:S231"/>
    <mergeCell ref="D242:E242"/>
    <mergeCell ref="O407:S407"/>
    <mergeCell ref="O504:S504"/>
    <mergeCell ref="O494:U494"/>
    <mergeCell ref="D234:E234"/>
    <mergeCell ref="D241:E241"/>
    <mergeCell ref="D508:E508"/>
    <mergeCell ref="O403:U403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D159:E159"/>
    <mergeCell ref="O304:S304"/>
    <mergeCell ref="D80:E80"/>
    <mergeCell ref="O98:S98"/>
    <mergeCell ref="O298:S298"/>
    <mergeCell ref="O396:S396"/>
    <mergeCell ref="O390:S390"/>
    <mergeCell ref="O53:U53"/>
    <mergeCell ref="O438:S438"/>
    <mergeCell ref="D138:E138"/>
    <mergeCell ref="O496:S496"/>
    <mergeCell ref="D374:E374"/>
    <mergeCell ref="O77:S77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H10:L10"/>
    <mergeCell ref="A93:N94"/>
    <mergeCell ref="N17:N18"/>
    <mergeCell ref="O131:U131"/>
    <mergeCell ref="F17:F18"/>
    <mergeCell ref="O87:U87"/>
    <mergeCell ref="D107:E107"/>
    <mergeCell ref="O27:S27"/>
    <mergeCell ref="O54:U54"/>
    <mergeCell ref="D74:E74"/>
    <mergeCell ref="D68:E68"/>
    <mergeCell ref="A427:Y427"/>
    <mergeCell ref="O257:S257"/>
    <mergeCell ref="A61:N62"/>
    <mergeCell ref="O232:S232"/>
    <mergeCell ref="O359:S359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D76:E76"/>
    <mergeCell ref="O299:S299"/>
    <mergeCell ref="O274:S274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O493:U493"/>
    <mergeCell ref="D90:E90"/>
    <mergeCell ref="O429:S429"/>
    <mergeCell ref="D193:E193"/>
    <mergeCell ref="D127:E127"/>
    <mergeCell ref="A442:Y442"/>
    <mergeCell ref="O436:U436"/>
    <mergeCell ref="D491:E491"/>
    <mergeCell ref="D176:E176"/>
    <mergeCell ref="O443:S443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249:S249"/>
    <mergeCell ref="D218:E218"/>
    <mergeCell ref="O137:S137"/>
    <mergeCell ref="D41:E41"/>
    <mergeCell ref="O197:S197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A487:N488"/>
    <mergeCell ref="A307:Y307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502:E502"/>
    <mergeCell ref="O380:U380"/>
    <mergeCell ref="A302:Y302"/>
    <mergeCell ref="D429:E429"/>
    <mergeCell ref="O61:U61"/>
    <mergeCell ref="A46:N47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A415:Y415"/>
    <mergeCell ref="O391:S391"/>
    <mergeCell ref="D281:E281"/>
    <mergeCell ref="O334:S334"/>
    <mergeCell ref="A409:N410"/>
    <mergeCell ref="O434:S434"/>
    <mergeCell ref="O169:S16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P12:Q12"/>
    <mergeCell ref="O240:S240"/>
    <mergeCell ref="D251:E251"/>
    <mergeCell ref="O119:S119"/>
    <mergeCell ref="O32:S32"/>
    <mergeCell ref="O330:S330"/>
    <mergeCell ref="P13:Q13"/>
    <mergeCell ref="D114:E114"/>
    <mergeCell ref="O332:S332"/>
    <mergeCell ref="O35:U35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O351:U351"/>
    <mergeCell ref="A273:Y273"/>
    <mergeCell ref="O81:S81"/>
    <mergeCell ref="D129:E129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O91:S91"/>
    <mergeCell ref="O362:S362"/>
    <mergeCell ref="O85:S85"/>
    <mergeCell ref="O305:U305"/>
    <mergeCell ref="O502:S502"/>
    <mergeCell ref="O451:U451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2024-05-31T10:19:26Z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