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4D418C7-09E4-4E9C-B05B-B012DC37ED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N286" i="1"/>
  <c r="BL286" i="1"/>
  <c r="X286" i="1"/>
  <c r="X290" i="1" s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X277" i="1" s="1"/>
  <c r="O275" i="1"/>
  <c r="BO274" i="1"/>
  <c r="BN274" i="1"/>
  <c r="BM274" i="1"/>
  <c r="BL274" i="1"/>
  <c r="Y274" i="1"/>
  <c r="X274" i="1"/>
  <c r="O274" i="1"/>
  <c r="W272" i="1"/>
  <c r="W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Y267" i="1" s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N230" i="1"/>
  <c r="BL230" i="1"/>
  <c r="X230" i="1"/>
  <c r="BO230" i="1" s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O223" i="1"/>
  <c r="W221" i="1"/>
  <c r="W220" i="1"/>
  <c r="BN219" i="1"/>
  <c r="BL219" i="1"/>
  <c r="X219" i="1"/>
  <c r="BO219" i="1" s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N215" i="1"/>
  <c r="BL215" i="1"/>
  <c r="X215" i="1"/>
  <c r="BO215" i="1" s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O205" i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N198" i="1"/>
  <c r="BL198" i="1"/>
  <c r="X198" i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X201" i="1" s="1"/>
  <c r="O182" i="1"/>
  <c r="BO181" i="1"/>
  <c r="BN181" i="1"/>
  <c r="BM181" i="1"/>
  <c r="BL181" i="1"/>
  <c r="Y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BO169" i="1" s="1"/>
  <c r="O169" i="1"/>
  <c r="W167" i="1"/>
  <c r="W166" i="1"/>
  <c r="BN165" i="1"/>
  <c r="BL165" i="1"/>
  <c r="X165" i="1"/>
  <c r="BO165" i="1" s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X161" i="1" s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191" i="1" l="1"/>
  <c r="BM191" i="1"/>
  <c r="BO204" i="1"/>
  <c r="BM204" i="1"/>
  <c r="Y204" i="1"/>
  <c r="BO239" i="1"/>
  <c r="BM239" i="1"/>
  <c r="Y239" i="1"/>
  <c r="BO257" i="1"/>
  <c r="BM257" i="1"/>
  <c r="Y257" i="1"/>
  <c r="BO282" i="1"/>
  <c r="BM282" i="1"/>
  <c r="Y282" i="1"/>
  <c r="BO314" i="1"/>
  <c r="BM314" i="1"/>
  <c r="Y314" i="1"/>
  <c r="BO343" i="1"/>
  <c r="BM343" i="1"/>
  <c r="Y343" i="1"/>
  <c r="BO367" i="1"/>
  <c r="BM367" i="1"/>
  <c r="Y367" i="1"/>
  <c r="BO399" i="1"/>
  <c r="BM399" i="1"/>
  <c r="Y399" i="1"/>
  <c r="BO434" i="1"/>
  <c r="BM434" i="1"/>
  <c r="Y434" i="1"/>
  <c r="BO472" i="1"/>
  <c r="BM472" i="1"/>
  <c r="Y47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W546" i="1"/>
  <c r="Y23" i="1"/>
  <c r="BM23" i="1"/>
  <c r="W545" i="1"/>
  <c r="X35" i="1"/>
  <c r="Y33" i="1"/>
  <c r="BM33" i="1"/>
  <c r="Y70" i="1"/>
  <c r="BM70" i="1"/>
  <c r="Y78" i="1"/>
  <c r="BM78" i="1"/>
  <c r="Y90" i="1"/>
  <c r="BM90" i="1"/>
  <c r="Y100" i="1"/>
  <c r="BM100" i="1"/>
  <c r="Y110" i="1"/>
  <c r="BM110" i="1"/>
  <c r="Y118" i="1"/>
  <c r="BM118" i="1"/>
  <c r="X131" i="1"/>
  <c r="Y135" i="1"/>
  <c r="BM135" i="1"/>
  <c r="Y154" i="1"/>
  <c r="BM154" i="1"/>
  <c r="Y175" i="1"/>
  <c r="BM175" i="1"/>
  <c r="Y191" i="1"/>
  <c r="BO223" i="1"/>
  <c r="BM223" i="1"/>
  <c r="Y223" i="1"/>
  <c r="BO247" i="1"/>
  <c r="BM247" i="1"/>
  <c r="Y247" i="1"/>
  <c r="BO268" i="1"/>
  <c r="BM268" i="1"/>
  <c r="Y268" i="1"/>
  <c r="BO293" i="1"/>
  <c r="BM293" i="1"/>
  <c r="Y293" i="1"/>
  <c r="BO329" i="1"/>
  <c r="BM329" i="1"/>
  <c r="Y329" i="1"/>
  <c r="BO350" i="1"/>
  <c r="BM350" i="1"/>
  <c r="Y350" i="1"/>
  <c r="BO391" i="1"/>
  <c r="BM391" i="1"/>
  <c r="Y391" i="1"/>
  <c r="BO424" i="1"/>
  <c r="BM424" i="1"/>
  <c r="Y424" i="1"/>
  <c r="BO464" i="1"/>
  <c r="BM464" i="1"/>
  <c r="Y464" i="1"/>
  <c r="BO486" i="1"/>
  <c r="BM486" i="1"/>
  <c r="Y486" i="1"/>
  <c r="BO515" i="1"/>
  <c r="BM515" i="1"/>
  <c r="Y515" i="1"/>
  <c r="BO517" i="1"/>
  <c r="BM517" i="1"/>
  <c r="Y517" i="1"/>
  <c r="X235" i="1"/>
  <c r="X272" i="1"/>
  <c r="X300" i="1"/>
  <c r="X356" i="1"/>
  <c r="X355" i="1"/>
  <c r="BO354" i="1"/>
  <c r="BM354" i="1"/>
  <c r="Y354" i="1"/>
  <c r="Y355" i="1" s="1"/>
  <c r="BO393" i="1"/>
  <c r="BM393" i="1"/>
  <c r="Y393" i="1"/>
  <c r="BO401" i="1"/>
  <c r="BM401" i="1"/>
  <c r="Y401" i="1"/>
  <c r="BO438" i="1"/>
  <c r="BM438" i="1"/>
  <c r="Y438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X289" i="1"/>
  <c r="BO331" i="1"/>
  <c r="BM331" i="1"/>
  <c r="Y331" i="1"/>
  <c r="BO359" i="1"/>
  <c r="BM359" i="1"/>
  <c r="Y359" i="1"/>
  <c r="BO373" i="1"/>
  <c r="BM373" i="1"/>
  <c r="Y373" i="1"/>
  <c r="X436" i="1"/>
  <c r="BO428" i="1"/>
  <c r="BM428" i="1"/>
  <c r="Y428" i="1"/>
  <c r="BO466" i="1"/>
  <c r="BM466" i="1"/>
  <c r="Y466" i="1"/>
  <c r="B555" i="1"/>
  <c r="W547" i="1"/>
  <c r="W548" i="1" s="1"/>
  <c r="Y27" i="1"/>
  <c r="BM27" i="1"/>
  <c r="BO27" i="1"/>
  <c r="X34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X54" i="1"/>
  <c r="D555" i="1"/>
  <c r="E555" i="1"/>
  <c r="Y68" i="1"/>
  <c r="BM68" i="1"/>
  <c r="Y72" i="1"/>
  <c r="BM72" i="1"/>
  <c r="Y76" i="1"/>
  <c r="BM76" i="1"/>
  <c r="Y80" i="1"/>
  <c r="BM80" i="1"/>
  <c r="Y84" i="1"/>
  <c r="BM84" i="1"/>
  <c r="X93" i="1"/>
  <c r="Y92" i="1"/>
  <c r="BM92" i="1"/>
  <c r="X104" i="1"/>
  <c r="Y98" i="1"/>
  <c r="BM98" i="1"/>
  <c r="Y102" i="1"/>
  <c r="BM102" i="1"/>
  <c r="X121" i="1"/>
  <c r="Y108" i="1"/>
  <c r="BM108" i="1"/>
  <c r="Y112" i="1"/>
  <c r="BM112" i="1"/>
  <c r="Y116" i="1"/>
  <c r="BM116" i="1"/>
  <c r="Y124" i="1"/>
  <c r="BM124" i="1"/>
  <c r="Y128" i="1"/>
  <c r="BM128" i="1"/>
  <c r="F555" i="1"/>
  <c r="Y137" i="1"/>
  <c r="BM137" i="1"/>
  <c r="G555" i="1"/>
  <c r="Y152" i="1"/>
  <c r="BM152" i="1"/>
  <c r="Y156" i="1"/>
  <c r="BM156" i="1"/>
  <c r="Y165" i="1"/>
  <c r="BM165" i="1"/>
  <c r="Y169" i="1"/>
  <c r="BM169" i="1"/>
  <c r="Y177" i="1"/>
  <c r="BM177" i="1"/>
  <c r="Y183" i="1"/>
  <c r="BM183" i="1"/>
  <c r="Y186" i="1"/>
  <c r="BM186" i="1"/>
  <c r="Y189" i="1"/>
  <c r="BM189" i="1"/>
  <c r="Y193" i="1"/>
  <c r="BM193" i="1"/>
  <c r="Y196" i="1"/>
  <c r="BM196" i="1"/>
  <c r="Y197" i="1"/>
  <c r="BM197" i="1"/>
  <c r="Y200" i="1"/>
  <c r="BM200" i="1"/>
  <c r="X210" i="1"/>
  <c r="Y206" i="1"/>
  <c r="BM206" i="1"/>
  <c r="Y207" i="1"/>
  <c r="BM207" i="1"/>
  <c r="Y215" i="1"/>
  <c r="BM215" i="1"/>
  <c r="Y219" i="1"/>
  <c r="BM219" i="1"/>
  <c r="Y230" i="1"/>
  <c r="BM230" i="1"/>
  <c r="Y234" i="1"/>
  <c r="BM234" i="1"/>
  <c r="Y241" i="1"/>
  <c r="BM241" i="1"/>
  <c r="Y245" i="1"/>
  <c r="BM245" i="1"/>
  <c r="Y249" i="1"/>
  <c r="BM249" i="1"/>
  <c r="Y255" i="1"/>
  <c r="BM255" i="1"/>
  <c r="BO255" i="1"/>
  <c r="Y263" i="1"/>
  <c r="BM263" i="1"/>
  <c r="Y270" i="1"/>
  <c r="BM270" i="1"/>
  <c r="Y276" i="1"/>
  <c r="BM276" i="1"/>
  <c r="Y286" i="1"/>
  <c r="BM286" i="1"/>
  <c r="BO286" i="1"/>
  <c r="Y295" i="1"/>
  <c r="BM295" i="1"/>
  <c r="Y299" i="1"/>
  <c r="BM299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X493" i="1"/>
  <c r="BO523" i="1"/>
  <c r="BM523" i="1"/>
  <c r="Y523" i="1"/>
  <c r="BO525" i="1"/>
  <c r="BM525" i="1"/>
  <c r="Y525" i="1"/>
  <c r="BO527" i="1"/>
  <c r="BM527" i="1"/>
  <c r="Y527" i="1"/>
  <c r="X346" i="1"/>
  <c r="X369" i="1"/>
  <c r="F9" i="1"/>
  <c r="J9" i="1"/>
  <c r="F10" i="1"/>
  <c r="Y22" i="1"/>
  <c r="BM22" i="1"/>
  <c r="BO22" i="1"/>
  <c r="W549" i="1"/>
  <c r="X25" i="1"/>
  <c r="Y28" i="1"/>
  <c r="Y34" i="1" s="1"/>
  <c r="BM28" i="1"/>
  <c r="BO28" i="1"/>
  <c r="Y30" i="1"/>
  <c r="BM30" i="1"/>
  <c r="Y32" i="1"/>
  <c r="BM32" i="1"/>
  <c r="C555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X94" i="1"/>
  <c r="Y97" i="1"/>
  <c r="Y103" i="1" s="1"/>
  <c r="BM97" i="1"/>
  <c r="BO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Y130" i="1" s="1"/>
  <c r="BM123" i="1"/>
  <c r="BO123" i="1"/>
  <c r="Y125" i="1"/>
  <c r="BM125" i="1"/>
  <c r="Y127" i="1"/>
  <c r="BM127" i="1"/>
  <c r="Y129" i="1"/>
  <c r="BM129" i="1"/>
  <c r="X130" i="1"/>
  <c r="Y134" i="1"/>
  <c r="Y139" i="1" s="1"/>
  <c r="BM134" i="1"/>
  <c r="BO134" i="1"/>
  <c r="Y136" i="1"/>
  <c r="BM136" i="1"/>
  <c r="Y138" i="1"/>
  <c r="BM138" i="1"/>
  <c r="X139" i="1"/>
  <c r="Y144" i="1"/>
  <c r="Y147" i="1" s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BO205" i="1"/>
  <c r="BM205" i="1"/>
  <c r="Y205" i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X225" i="1"/>
  <c r="BO231" i="1"/>
  <c r="BM231" i="1"/>
  <c r="Y231" i="1"/>
  <c r="BO240" i="1"/>
  <c r="BM240" i="1"/>
  <c r="Y240" i="1"/>
  <c r="BO244" i="1"/>
  <c r="BM244" i="1"/>
  <c r="Y244" i="1"/>
  <c r="BO248" i="1"/>
  <c r="BM248" i="1"/>
  <c r="Y248" i="1"/>
  <c r="X252" i="1"/>
  <c r="X260" i="1"/>
  <c r="BO256" i="1"/>
  <c r="BM256" i="1"/>
  <c r="Y256" i="1"/>
  <c r="H9" i="1"/>
  <c r="X24" i="1"/>
  <c r="X62" i="1"/>
  <c r="X87" i="1"/>
  <c r="X140" i="1"/>
  <c r="X148" i="1"/>
  <c r="H555" i="1"/>
  <c r="X160" i="1"/>
  <c r="BO157" i="1"/>
  <c r="BM157" i="1"/>
  <c r="Y157" i="1"/>
  <c r="BO170" i="1"/>
  <c r="BM170" i="1"/>
  <c r="Y170" i="1"/>
  <c r="X172" i="1"/>
  <c r="X179" i="1"/>
  <c r="BO174" i="1"/>
  <c r="BM174" i="1"/>
  <c r="Y174" i="1"/>
  <c r="Y178" i="1" s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N555" i="1"/>
  <c r="L555" i="1"/>
  <c r="X253" i="1"/>
  <c r="Y262" i="1"/>
  <c r="BM262" i="1"/>
  <c r="BO262" i="1"/>
  <c r="Y264" i="1"/>
  <c r="BM264" i="1"/>
  <c r="Y266" i="1"/>
  <c r="BM266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X271" i="1"/>
  <c r="Y277" i="1"/>
  <c r="BO275" i="1"/>
  <c r="BM275" i="1"/>
  <c r="Y275" i="1"/>
  <c r="BO281" i="1"/>
  <c r="BM281" i="1"/>
  <c r="Y281" i="1"/>
  <c r="BO294" i="1"/>
  <c r="BM294" i="1"/>
  <c r="Y294" i="1"/>
  <c r="BO298" i="1"/>
  <c r="BM298" i="1"/>
  <c r="Y2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Y338" i="1" s="1"/>
  <c r="X338" i="1"/>
  <c r="BO342" i="1"/>
  <c r="BM342" i="1"/>
  <c r="Y342" i="1"/>
  <c r="Y345" i="1" s="1"/>
  <c r="BO349" i="1"/>
  <c r="BM349" i="1"/>
  <c r="Y349" i="1"/>
  <c r="BO362" i="1"/>
  <c r="BM362" i="1"/>
  <c r="Y362" i="1"/>
  <c r="Y364" i="1" s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19" i="1" l="1"/>
  <c r="Y493" i="1"/>
  <c r="Y478" i="1"/>
  <c r="Y419" i="1"/>
  <c r="Y528" i="1"/>
  <c r="Y289" i="1"/>
  <c r="Y225" i="1"/>
  <c r="Y171" i="1"/>
  <c r="Y210" i="1"/>
  <c r="Y24" i="1"/>
  <c r="Y259" i="1"/>
  <c r="Y120" i="1"/>
  <c r="Y435" i="1"/>
  <c r="Y300" i="1"/>
  <c r="Y252" i="1"/>
  <c r="Y235" i="1"/>
  <c r="Y201" i="1"/>
  <c r="Y511" i="1"/>
  <c r="Y376" i="1"/>
  <c r="Y351" i="1"/>
  <c r="Y316" i="1"/>
  <c r="X549" i="1"/>
  <c r="Y220" i="1"/>
  <c r="Y160" i="1"/>
  <c r="X546" i="1"/>
  <c r="Y536" i="1"/>
  <c r="Y487" i="1"/>
  <c r="Y473" i="1"/>
  <c r="Y451" i="1"/>
  <c r="Y409" i="1"/>
  <c r="Y403" i="1"/>
  <c r="Y283" i="1"/>
  <c r="Y271" i="1"/>
  <c r="X545" i="1"/>
  <c r="X547" i="1"/>
  <c r="Y550" i="1" l="1"/>
  <c r="X548" i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<sst xmlns="http://schemas.openxmlformats.org/spreadsheetml/2006/main" count="2380" uniqueCount="790">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</sst>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12" t="s">
        <v>0</v>
      </c>
      <c r="E1" s="425"/>
      <c r="F1" s="425"/>
      <c r="G1" s="12" t="s">
        <v>1</v>
      </c>
      <c r="H1" s="512" t="s">
        <v>2</v>
      </c>
      <c r="I1" s="425"/>
      <c r="J1" s="425"/>
      <c r="K1" s="425"/>
      <c r="L1" s="425"/>
      <c r="M1" s="425"/>
      <c r="N1" s="425"/>
      <c r="O1" s="425"/>
      <c r="P1" s="425"/>
      <c r="Q1" s="771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427" t="s">
        <v>8</v>
      </c>
      <c r="B5" s="428"/>
      <c r="C5" s="429"/>
      <c r="D5" s="414"/>
      <c r="E5" s="416"/>
      <c r="F5" s="722" t="s">
        <v>9</v>
      </c>
      <c r="G5" s="429"/>
      <c r="H5" s="414" t="s">
        <v>789</v>
      </c>
      <c r="I5" s="415"/>
      <c r="J5" s="415"/>
      <c r="K5" s="415"/>
      <c r="L5" s="416"/>
      <c r="M5" s="58"/>
      <c r="O5" s="24" t="s">
        <v>10</v>
      </c>
      <c r="P5" s="763">
        <v>45446</v>
      </c>
      <c r="Q5" s="542"/>
      <c r="S5" s="634" t="s">
        <v>11</v>
      </c>
      <c r="T5" s="422"/>
      <c r="U5" s="636" t="s">
        <v>12</v>
      </c>
      <c r="V5" s="542"/>
      <c r="AA5" s="51"/>
      <c r="AB5" s="51"/>
      <c r="AC5" s="51"/>
    </row>
    <row r="6" spans="1:30" s="377" customFormat="1" ht="24" customHeight="1" x14ac:dyDescent="0.2">
      <c r="A6" s="427" t="s">
        <v>13</v>
      </c>
      <c r="B6" s="428"/>
      <c r="C6" s="429"/>
      <c r="D6" s="698" t="s">
        <v>761</v>
      </c>
      <c r="E6" s="699"/>
      <c r="F6" s="699"/>
      <c r="G6" s="699"/>
      <c r="H6" s="699"/>
      <c r="I6" s="699"/>
      <c r="J6" s="699"/>
      <c r="K6" s="699"/>
      <c r="L6" s="542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Понедельник</v>
      </c>
      <c r="Q6" s="385"/>
      <c r="S6" s="421" t="s">
        <v>16</v>
      </c>
      <c r="T6" s="422"/>
      <c r="U6" s="692" t="s">
        <v>17</v>
      </c>
      <c r="V6" s="464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611" t="str">
        <f>IFERROR(VLOOKUP(DeliveryAddress,Table,3,0),1)</f>
        <v>3</v>
      </c>
      <c r="E7" s="612"/>
      <c r="F7" s="612"/>
      <c r="G7" s="612"/>
      <c r="H7" s="612"/>
      <c r="I7" s="612"/>
      <c r="J7" s="612"/>
      <c r="K7" s="612"/>
      <c r="L7" s="570"/>
      <c r="M7" s="60"/>
      <c r="O7" s="24"/>
      <c r="P7" s="42"/>
      <c r="Q7" s="42"/>
      <c r="S7" s="391"/>
      <c r="T7" s="422"/>
      <c r="U7" s="693"/>
      <c r="V7" s="694"/>
      <c r="AA7" s="51"/>
      <c r="AB7" s="51"/>
      <c r="AC7" s="51"/>
    </row>
    <row r="8" spans="1:30" s="377" customFormat="1" ht="25.5" customHeight="1" x14ac:dyDescent="0.2">
      <c r="A8" s="775" t="s">
        <v>18</v>
      </c>
      <c r="B8" s="399"/>
      <c r="C8" s="400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69">
        <v>0.41666666666666669</v>
      </c>
      <c r="Q8" s="570"/>
      <c r="S8" s="391"/>
      <c r="T8" s="422"/>
      <c r="U8" s="693"/>
      <c r="V8" s="694"/>
      <c r="AA8" s="51"/>
      <c r="AB8" s="51"/>
      <c r="AC8" s="51"/>
    </row>
    <row r="9" spans="1:30" s="377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30"/>
      <c r="E9" s="431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31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1"/>
      <c r="L9" s="431"/>
      <c r="M9" s="378"/>
      <c r="O9" s="26" t="s">
        <v>20</v>
      </c>
      <c r="P9" s="535"/>
      <c r="Q9" s="536"/>
      <c r="S9" s="391"/>
      <c r="T9" s="422"/>
      <c r="U9" s="695"/>
      <c r="V9" s="696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30"/>
      <c r="E10" s="431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70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45"/>
      <c r="Q10" s="646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1"/>
      <c r="Q11" s="542"/>
      <c r="T11" s="24" t="s">
        <v>26</v>
      </c>
      <c r="U11" s="622" t="s">
        <v>27</v>
      </c>
      <c r="V11" s="536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2"/>
      <c r="O12" s="24" t="s">
        <v>29</v>
      </c>
      <c r="P12" s="569"/>
      <c r="Q12" s="570"/>
      <c r="R12" s="23"/>
      <c r="T12" s="24"/>
      <c r="U12" s="425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2"/>
      <c r="N13" s="26"/>
      <c r="O13" s="26" t="s">
        <v>31</v>
      </c>
      <c r="P13" s="622"/>
      <c r="Q13" s="536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4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3"/>
      <c r="O15" s="424" t="s">
        <v>34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49" t="s">
        <v>37</v>
      </c>
      <c r="D17" s="440" t="s">
        <v>38</v>
      </c>
      <c r="E17" s="476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5"/>
      <c r="Q17" s="475"/>
      <c r="R17" s="475"/>
      <c r="S17" s="476"/>
      <c r="T17" s="751" t="s">
        <v>49</v>
      </c>
      <c r="U17" s="429"/>
      <c r="V17" s="440" t="s">
        <v>50</v>
      </c>
      <c r="W17" s="440" t="s">
        <v>51</v>
      </c>
      <c r="X17" s="760" t="s">
        <v>52</v>
      </c>
      <c r="Y17" s="44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2"/>
      <c r="BB17" s="748" t="s">
        <v>57</v>
      </c>
    </row>
    <row r="18" spans="1:67" ht="14.25" customHeight="1" x14ac:dyDescent="0.2">
      <c r="A18" s="441"/>
      <c r="B18" s="441"/>
      <c r="C18" s="441"/>
      <c r="D18" s="477"/>
      <c r="E18" s="479"/>
      <c r="F18" s="441"/>
      <c r="G18" s="441"/>
      <c r="H18" s="441"/>
      <c r="I18" s="441"/>
      <c r="J18" s="441"/>
      <c r="K18" s="441"/>
      <c r="L18" s="441"/>
      <c r="M18" s="441"/>
      <c r="N18" s="441"/>
      <c r="O18" s="477"/>
      <c r="P18" s="478"/>
      <c r="Q18" s="478"/>
      <c r="R18" s="478"/>
      <c r="S18" s="479"/>
      <c r="T18" s="375" t="s">
        <v>58</v>
      </c>
      <c r="U18" s="375" t="s">
        <v>59</v>
      </c>
      <c r="V18" s="441"/>
      <c r="W18" s="441"/>
      <c r="X18" s="761"/>
      <c r="Y18" s="441"/>
      <c r="Z18" s="653"/>
      <c r="AA18" s="653"/>
      <c r="AB18" s="494"/>
      <c r="AC18" s="495"/>
      <c r="AD18" s="496"/>
      <c r="AE18" s="503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5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19"/>
      <c r="O24" s="398" t="s">
        <v>70</v>
      </c>
      <c r="P24" s="399"/>
      <c r="Q24" s="399"/>
      <c r="R24" s="399"/>
      <c r="S24" s="399"/>
      <c r="T24" s="399"/>
      <c r="U24" s="400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19"/>
      <c r="O25" s="398" t="s">
        <v>70</v>
      </c>
      <c r="P25" s="399"/>
      <c r="Q25" s="399"/>
      <c r="R25" s="399"/>
      <c r="S25" s="399"/>
      <c r="T25" s="399"/>
      <c r="U25" s="400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19"/>
      <c r="O34" s="398" t="s">
        <v>70</v>
      </c>
      <c r="P34" s="399"/>
      <c r="Q34" s="399"/>
      <c r="R34" s="399"/>
      <c r="S34" s="399"/>
      <c r="T34" s="399"/>
      <c r="U34" s="400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19"/>
      <c r="O35" s="398" t="s">
        <v>70</v>
      </c>
      <c r="P35" s="399"/>
      <c r="Q35" s="399"/>
      <c r="R35" s="399"/>
      <c r="S35" s="399"/>
      <c r="T35" s="399"/>
      <c r="U35" s="400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19"/>
      <c r="O38" s="398" t="s">
        <v>70</v>
      </c>
      <c r="P38" s="399"/>
      <c r="Q38" s="399"/>
      <c r="R38" s="399"/>
      <c r="S38" s="399"/>
      <c r="T38" s="399"/>
      <c r="U38" s="400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19"/>
      <c r="O39" s="398" t="s">
        <v>70</v>
      </c>
      <c r="P39" s="399"/>
      <c r="Q39" s="399"/>
      <c r="R39" s="399"/>
      <c r="S39" s="399"/>
      <c r="T39" s="399"/>
      <c r="U39" s="400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19"/>
      <c r="O42" s="398" t="s">
        <v>70</v>
      </c>
      <c r="P42" s="399"/>
      <c r="Q42" s="399"/>
      <c r="R42" s="399"/>
      <c r="S42" s="399"/>
      <c r="T42" s="399"/>
      <c r="U42" s="400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19"/>
      <c r="O43" s="398" t="s">
        <v>70</v>
      </c>
      <c r="P43" s="399"/>
      <c r="Q43" s="399"/>
      <c r="R43" s="399"/>
      <c r="S43" s="399"/>
      <c r="T43" s="399"/>
      <c r="U43" s="400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18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19"/>
      <c r="O46" s="398" t="s">
        <v>70</v>
      </c>
      <c r="P46" s="399"/>
      <c r="Q46" s="399"/>
      <c r="R46" s="399"/>
      <c r="S46" s="399"/>
      <c r="T46" s="399"/>
      <c r="U46" s="400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19"/>
      <c r="O47" s="398" t="s">
        <v>70</v>
      </c>
      <c r="P47" s="399"/>
      <c r="Q47" s="399"/>
      <c r="R47" s="399"/>
      <c r="S47" s="399"/>
      <c r="T47" s="399"/>
      <c r="U47" s="400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5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5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207</v>
      </c>
      <c r="X51" s="381">
        <f>IFERROR(IF(W51="",0,CEILING((W51/$H51),1)*$H51),"")</f>
        <v>216</v>
      </c>
      <c r="Y51" s="36">
        <f>IFERROR(IF(X51=0,"",ROUNDUP(X51/H51,0)*0.02175),"")</f>
        <v>0.43499999999999994</v>
      </c>
      <c r="Z51" s="56"/>
      <c r="AA51" s="57"/>
      <c r="AE51" s="64"/>
      <c r="BB51" s="77" t="s">
        <v>1</v>
      </c>
      <c r="BL51" s="64">
        <f>IFERROR(W51*I51/H51,"0")</f>
        <v>216.2</v>
      </c>
      <c r="BM51" s="64">
        <f>IFERROR(X51*I51/H51,"0")</f>
        <v>225.6</v>
      </c>
      <c r="BN51" s="64">
        <f>IFERROR(1/J51*(W51/H51),"0")</f>
        <v>0.34226190476190471</v>
      </c>
      <c r="BO51" s="64">
        <f>IFERROR(1/J51*(X51/H51),"0")</f>
        <v>0.3571428571428571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18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19"/>
      <c r="O53" s="398" t="s">
        <v>70</v>
      </c>
      <c r="P53" s="399"/>
      <c r="Q53" s="399"/>
      <c r="R53" s="399"/>
      <c r="S53" s="399"/>
      <c r="T53" s="399"/>
      <c r="U53" s="400"/>
      <c r="V53" s="37" t="s">
        <v>71</v>
      </c>
      <c r="W53" s="382">
        <f>IFERROR(W51/H51,"0")+IFERROR(W52/H52,"0")</f>
        <v>19.166666666666664</v>
      </c>
      <c r="X53" s="382">
        <f>IFERROR(X51/H51,"0")+IFERROR(X52/H52,"0")</f>
        <v>20</v>
      </c>
      <c r="Y53" s="382">
        <f>IFERROR(IF(Y51="",0,Y51),"0")+IFERROR(IF(Y52="",0,Y52),"0")</f>
        <v>0.43499999999999994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19"/>
      <c r="O54" s="398" t="s">
        <v>70</v>
      </c>
      <c r="P54" s="399"/>
      <c r="Q54" s="399"/>
      <c r="R54" s="399"/>
      <c r="S54" s="399"/>
      <c r="T54" s="399"/>
      <c r="U54" s="400"/>
      <c r="V54" s="37" t="s">
        <v>66</v>
      </c>
      <c r="W54" s="382">
        <f>IFERROR(SUM(W51:W52),"0")</f>
        <v>207</v>
      </c>
      <c r="X54" s="382">
        <f>IFERROR(SUM(X51:X52),"0")</f>
        <v>216</v>
      </c>
      <c r="Y54" s="37"/>
      <c r="Z54" s="383"/>
      <c r="AA54" s="383"/>
    </row>
    <row r="55" spans="1:67" ht="16.5" hidden="1" customHeight="1" x14ac:dyDescent="0.25">
      <c r="A55" s="45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23</v>
      </c>
      <c r="X57" s="381">
        <f>IFERROR(IF(W57="",0,CEILING((W57/$H57),1)*$H57),"")</f>
        <v>32.400000000000006</v>
      </c>
      <c r="Y57" s="36">
        <f>IFERROR(IF(X57=0,"",ROUNDUP(X57/H57,0)*0.02175),"")</f>
        <v>6.5250000000000002E-2</v>
      </c>
      <c r="Z57" s="56"/>
      <c r="AA57" s="57"/>
      <c r="AE57" s="64"/>
      <c r="BB57" s="79" t="s">
        <v>1</v>
      </c>
      <c r="BL57" s="64">
        <f>IFERROR(W57*I57/H57,"0")</f>
        <v>24.022222222222222</v>
      </c>
      <c r="BM57" s="64">
        <f>IFERROR(X57*I57/H57,"0")</f>
        <v>33.840000000000003</v>
      </c>
      <c r="BN57" s="64">
        <f>IFERROR(1/J57*(W57/H57),"0")</f>
        <v>3.8029100529100524E-2</v>
      </c>
      <c r="BO57" s="64">
        <f>IFERROR(1/J57*(X57/H57),"0")</f>
        <v>5.3571428571428575E-2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35</v>
      </c>
      <c r="X60" s="381">
        <f>IFERROR(IF(W60="",0,CEILING((W60/$H60),1)*$H60),"")</f>
        <v>36</v>
      </c>
      <c r="Y60" s="36">
        <f>IFERROR(IF(X60=0,"",ROUNDUP(X60/H60,0)*0.00937),"")</f>
        <v>8.4330000000000002E-2</v>
      </c>
      <c r="Z60" s="56"/>
      <c r="AA60" s="57"/>
      <c r="AE60" s="64"/>
      <c r="BB60" s="82" t="s">
        <v>1</v>
      </c>
      <c r="BL60" s="64">
        <f>IFERROR(W60*I60/H60,"0")</f>
        <v>37.1</v>
      </c>
      <c r="BM60" s="64">
        <f>IFERROR(X60*I60/H60,"0")</f>
        <v>38.160000000000004</v>
      </c>
      <c r="BN60" s="64">
        <f>IFERROR(1/J60*(W60/H60),"0")</f>
        <v>7.2916666666666671E-2</v>
      </c>
      <c r="BO60" s="64">
        <f>IFERROR(1/J60*(X60/H60),"0")</f>
        <v>7.4999999999999997E-2</v>
      </c>
    </row>
    <row r="61" spans="1:67" x14ac:dyDescent="0.2">
      <c r="A61" s="418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19"/>
      <c r="O61" s="398" t="s">
        <v>70</v>
      </c>
      <c r="P61" s="399"/>
      <c r="Q61" s="399"/>
      <c r="R61" s="399"/>
      <c r="S61" s="399"/>
      <c r="T61" s="399"/>
      <c r="U61" s="400"/>
      <c r="V61" s="37" t="s">
        <v>71</v>
      </c>
      <c r="W61" s="382">
        <f>IFERROR(W57/H57,"0")+IFERROR(W58/H58,"0")+IFERROR(W59/H59,"0")+IFERROR(W60/H60,"0")</f>
        <v>10.87962962962963</v>
      </c>
      <c r="X61" s="382">
        <f>IFERROR(X57/H57,"0")+IFERROR(X58/H58,"0")+IFERROR(X59/H59,"0")+IFERROR(X60/H60,"0")</f>
        <v>12</v>
      </c>
      <c r="Y61" s="382">
        <f>IFERROR(IF(Y57="",0,Y57),"0")+IFERROR(IF(Y58="",0,Y58),"0")+IFERROR(IF(Y59="",0,Y59),"0")+IFERROR(IF(Y60="",0,Y60),"0")</f>
        <v>0.14957999999999999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19"/>
      <c r="O62" s="398" t="s">
        <v>70</v>
      </c>
      <c r="P62" s="399"/>
      <c r="Q62" s="399"/>
      <c r="R62" s="399"/>
      <c r="S62" s="399"/>
      <c r="T62" s="399"/>
      <c r="U62" s="400"/>
      <c r="V62" s="37" t="s">
        <v>66</v>
      </c>
      <c r="W62" s="382">
        <f>IFERROR(SUM(W57:W60),"0")</f>
        <v>58</v>
      </c>
      <c r="X62" s="382">
        <f>IFERROR(SUM(X57:X60),"0")</f>
        <v>68.400000000000006</v>
      </c>
      <c r="Y62" s="37"/>
      <c r="Z62" s="383"/>
      <c r="AA62" s="383"/>
    </row>
    <row r="63" spans="1:67" ht="16.5" hidden="1" customHeight="1" x14ac:dyDescent="0.25">
      <c r="A63" s="45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39</v>
      </c>
      <c r="X68" s="381">
        <f t="shared" si="6"/>
        <v>44.8</v>
      </c>
      <c r="Y68" s="36">
        <f t="shared" si="7"/>
        <v>8.6999999999999994E-2</v>
      </c>
      <c r="Z68" s="56"/>
      <c r="AA68" s="57"/>
      <c r="AE68" s="64"/>
      <c r="BB68" s="86" t="s">
        <v>1</v>
      </c>
      <c r="BL68" s="64">
        <f t="shared" si="8"/>
        <v>40.671428571428571</v>
      </c>
      <c r="BM68" s="64">
        <f t="shared" si="9"/>
        <v>46.720000000000006</v>
      </c>
      <c r="BN68" s="64">
        <f t="shared" si="10"/>
        <v>6.2181122448979588E-2</v>
      </c>
      <c r="BO68" s="64">
        <f t="shared" si="11"/>
        <v>7.1428571428571425E-2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420</v>
      </c>
      <c r="X69" s="381">
        <f t="shared" si="6"/>
        <v>421.20000000000005</v>
      </c>
      <c r="Y69" s="36">
        <f t="shared" si="7"/>
        <v>0.84824999999999995</v>
      </c>
      <c r="Z69" s="56"/>
      <c r="AA69" s="57"/>
      <c r="AE69" s="64"/>
      <c r="BB69" s="87" t="s">
        <v>1</v>
      </c>
      <c r="BL69" s="64">
        <f t="shared" si="8"/>
        <v>438.66666666666657</v>
      </c>
      <c r="BM69" s="64">
        <f t="shared" si="9"/>
        <v>439.92</v>
      </c>
      <c r="BN69" s="64">
        <f t="shared" si="10"/>
        <v>0.69444444444444431</v>
      </c>
      <c r="BO69" s="64">
        <f t="shared" si="11"/>
        <v>0.6964285714285714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231</v>
      </c>
      <c r="X71" s="381">
        <f t="shared" si="6"/>
        <v>235.2</v>
      </c>
      <c r="Y71" s="36">
        <f t="shared" si="7"/>
        <v>0.45674999999999999</v>
      </c>
      <c r="Z71" s="56"/>
      <c r="AA71" s="57"/>
      <c r="AE71" s="64"/>
      <c r="BB71" s="89" t="s">
        <v>1</v>
      </c>
      <c r="BL71" s="64">
        <f t="shared" si="8"/>
        <v>240.9</v>
      </c>
      <c r="BM71" s="64">
        <f t="shared" si="9"/>
        <v>245.28</v>
      </c>
      <c r="BN71" s="64">
        <f t="shared" si="10"/>
        <v>0.3683035714285714</v>
      </c>
      <c r="BO71" s="64">
        <f t="shared" si="11"/>
        <v>0.375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32</v>
      </c>
      <c r="X79" s="381">
        <f t="shared" si="6"/>
        <v>36</v>
      </c>
      <c r="Y79" s="36">
        <f t="shared" si="12"/>
        <v>7.4959999999999999E-2</v>
      </c>
      <c r="Z79" s="56"/>
      <c r="AA79" s="57"/>
      <c r="AE79" s="64"/>
      <c r="BB79" s="97" t="s">
        <v>1</v>
      </c>
      <c r="BL79" s="64">
        <f t="shared" si="8"/>
        <v>33.493333333333332</v>
      </c>
      <c r="BM79" s="64">
        <f t="shared" si="9"/>
        <v>37.68</v>
      </c>
      <c r="BN79" s="64">
        <f t="shared" si="10"/>
        <v>5.9259259259259255E-2</v>
      </c>
      <c r="BO79" s="64">
        <f t="shared" si="11"/>
        <v>6.6666666666666666E-2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18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19"/>
      <c r="O86" s="398" t="s">
        <v>70</v>
      </c>
      <c r="P86" s="399"/>
      <c r="Q86" s="399"/>
      <c r="R86" s="399"/>
      <c r="S86" s="399"/>
      <c r="T86" s="399"/>
      <c r="U86" s="400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70.107142857142847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72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1.4669599999999998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19"/>
      <c r="O87" s="398" t="s">
        <v>70</v>
      </c>
      <c r="P87" s="399"/>
      <c r="Q87" s="399"/>
      <c r="R87" s="399"/>
      <c r="S87" s="399"/>
      <c r="T87" s="399"/>
      <c r="U87" s="400"/>
      <c r="V87" s="37" t="s">
        <v>66</v>
      </c>
      <c r="W87" s="382">
        <f>IFERROR(SUM(W65:W85),"0")</f>
        <v>722</v>
      </c>
      <c r="X87" s="382">
        <f>IFERROR(SUM(X65:X85),"0")</f>
        <v>737.2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18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19"/>
      <c r="O93" s="398" t="s">
        <v>70</v>
      </c>
      <c r="P93" s="399"/>
      <c r="Q93" s="399"/>
      <c r="R93" s="399"/>
      <c r="S93" s="399"/>
      <c r="T93" s="399"/>
      <c r="U93" s="400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19"/>
      <c r="O94" s="398" t="s">
        <v>70</v>
      </c>
      <c r="P94" s="399"/>
      <c r="Q94" s="399"/>
      <c r="R94" s="399"/>
      <c r="S94" s="399"/>
      <c r="T94" s="399"/>
      <c r="U94" s="400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18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19"/>
      <c r="O103" s="398" t="s">
        <v>70</v>
      </c>
      <c r="P103" s="399"/>
      <c r="Q103" s="399"/>
      <c r="R103" s="399"/>
      <c r="S103" s="399"/>
      <c r="T103" s="399"/>
      <c r="U103" s="400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19"/>
      <c r="O104" s="398" t="s">
        <v>70</v>
      </c>
      <c r="P104" s="399"/>
      <c r="Q104" s="399"/>
      <c r="R104" s="399"/>
      <c r="S104" s="399"/>
      <c r="T104" s="399"/>
      <c r="U104" s="400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259</v>
      </c>
      <c r="X106" s="381">
        <f t="shared" ref="X106:X119" si="18">IFERROR(IF(W106="",0,CEILING((W106/$H106),1)*$H106),"")</f>
        <v>260.40000000000003</v>
      </c>
      <c r="Y106" s="36">
        <f>IFERROR(IF(X106=0,"",ROUNDUP(X106/H106,0)*0.02175),"")</f>
        <v>0.6742499999999999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276.39</v>
      </c>
      <c r="BM106" s="64">
        <f t="shared" ref="BM106:BM119" si="20">IFERROR(X106*I106/H106,"0")</f>
        <v>277.88400000000001</v>
      </c>
      <c r="BN106" s="64">
        <f t="shared" ref="BN106:BN119" si="21">IFERROR(1/J106*(W106/H106),"0")</f>
        <v>0.55059523809523803</v>
      </c>
      <c r="BO106" s="64">
        <f t="shared" ref="BO106:BO119" si="22">IFERROR(1/J106*(X106/H106),"0")</f>
        <v>0.5535714285714286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50</v>
      </c>
      <c r="X108" s="381">
        <f t="shared" si="18"/>
        <v>50.400000000000006</v>
      </c>
      <c r="Y108" s="36">
        <f>IFERROR(IF(X108=0,"",ROUNDUP(X108/H108,0)*0.02175),"")</f>
        <v>0.1305</v>
      </c>
      <c r="Z108" s="56"/>
      <c r="AA108" s="57"/>
      <c r="AE108" s="64"/>
      <c r="BB108" s="117" t="s">
        <v>1</v>
      </c>
      <c r="BL108" s="64">
        <f t="shared" si="19"/>
        <v>53.357142857142861</v>
      </c>
      <c r="BM108" s="64">
        <f t="shared" si="20"/>
        <v>53.784000000000006</v>
      </c>
      <c r="BN108" s="64">
        <f t="shared" si="21"/>
        <v>0.10629251700680271</v>
      </c>
      <c r="BO108" s="64">
        <f t="shared" si="22"/>
        <v>0.10714285714285714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167</v>
      </c>
      <c r="X112" s="381">
        <f t="shared" si="18"/>
        <v>167.4</v>
      </c>
      <c r="Y112" s="36">
        <f>IFERROR(IF(X112=0,"",ROUNDUP(X112/H112,0)*0.00753),"")</f>
        <v>0.46686</v>
      </c>
      <c r="Z112" s="56"/>
      <c r="AA112" s="57"/>
      <c r="AE112" s="64"/>
      <c r="BB112" s="121" t="s">
        <v>1</v>
      </c>
      <c r="BL112" s="64">
        <f t="shared" si="19"/>
        <v>183.8237037037037</v>
      </c>
      <c r="BM112" s="64">
        <f t="shared" si="20"/>
        <v>184.26400000000001</v>
      </c>
      <c r="BN112" s="64">
        <f t="shared" si="21"/>
        <v>0.39648622981956311</v>
      </c>
      <c r="BO112" s="64">
        <f t="shared" si="22"/>
        <v>0.39743589743589741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7</v>
      </c>
      <c r="X115" s="381">
        <f t="shared" si="18"/>
        <v>7.2</v>
      </c>
      <c r="Y115" s="36">
        <f t="shared" si="23"/>
        <v>3.0120000000000001E-2</v>
      </c>
      <c r="Z115" s="56"/>
      <c r="AA115" s="57"/>
      <c r="AE115" s="64"/>
      <c r="BB115" s="124" t="s">
        <v>1</v>
      </c>
      <c r="BL115" s="64">
        <f t="shared" si="19"/>
        <v>7.7777777777777777</v>
      </c>
      <c r="BM115" s="64">
        <f t="shared" si="20"/>
        <v>8</v>
      </c>
      <c r="BN115" s="64">
        <f t="shared" si="21"/>
        <v>2.4928774928774929E-2</v>
      </c>
      <c r="BO115" s="64">
        <f t="shared" si="22"/>
        <v>2.564102564102564E-2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3</v>
      </c>
      <c r="X118" s="381">
        <f t="shared" si="18"/>
        <v>3.6</v>
      </c>
      <c r="Y118" s="36">
        <f t="shared" si="23"/>
        <v>1.506E-2</v>
      </c>
      <c r="Z118" s="56"/>
      <c r="AA118" s="57"/>
      <c r="AE118" s="64"/>
      <c r="BB118" s="127" t="s">
        <v>1</v>
      </c>
      <c r="BL118" s="64">
        <f t="shared" si="19"/>
        <v>3.4433333333333329</v>
      </c>
      <c r="BM118" s="64">
        <f t="shared" si="20"/>
        <v>4.1319999999999997</v>
      </c>
      <c r="BN118" s="64">
        <f t="shared" si="21"/>
        <v>1.0683760683760682E-2</v>
      </c>
      <c r="BO118" s="64">
        <f t="shared" si="22"/>
        <v>1.282051282051282E-2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18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19"/>
      <c r="O120" s="398" t="s">
        <v>70</v>
      </c>
      <c r="P120" s="399"/>
      <c r="Q120" s="399"/>
      <c r="R120" s="399"/>
      <c r="S120" s="399"/>
      <c r="T120" s="399"/>
      <c r="U120" s="400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104.19312169312168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105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1.3167899999999999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19"/>
      <c r="O121" s="398" t="s">
        <v>70</v>
      </c>
      <c r="P121" s="399"/>
      <c r="Q121" s="399"/>
      <c r="R121" s="399"/>
      <c r="S121" s="399"/>
      <c r="T121" s="399"/>
      <c r="U121" s="400"/>
      <c r="V121" s="37" t="s">
        <v>66</v>
      </c>
      <c r="W121" s="382">
        <f>IFERROR(SUM(W106:W119),"0")</f>
        <v>486</v>
      </c>
      <c r="X121" s="382">
        <f>IFERROR(SUM(X106:X119),"0")</f>
        <v>489.00000000000006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111</v>
      </c>
      <c r="X123" s="381">
        <f t="shared" ref="X123:X129" si="24">IFERROR(IF(W123="",0,CEILING((W123/$H123),1)*$H123),"")</f>
        <v>112.88</v>
      </c>
      <c r="Y123" s="36">
        <f>IFERROR(IF(X123=0,"",ROUNDUP(X123/H123,0)*0.00937),"")</f>
        <v>0.31857999999999997</v>
      </c>
      <c r="Z123" s="56"/>
      <c r="AA123" s="57"/>
      <c r="AE123" s="64"/>
      <c r="BB123" s="129" t="s">
        <v>1</v>
      </c>
      <c r="BL123" s="64">
        <f t="shared" ref="BL123:BL129" si="25">IFERROR(W123*I123/H123,"0")</f>
        <v>119.75963855421686</v>
      </c>
      <c r="BM123" s="64">
        <f t="shared" ref="BM123:BM129" si="26">IFERROR(X123*I123/H123,"0")</f>
        <v>121.788</v>
      </c>
      <c r="BN123" s="64">
        <f t="shared" ref="BN123:BN129" si="27">IFERROR(1/J123*(W123/H123),"0")</f>
        <v>0.27861445783132527</v>
      </c>
      <c r="BO123" s="64">
        <f t="shared" ref="BO123:BO129" si="28">IFERROR(1/J123*(X123/H123),"0")</f>
        <v>0.28333333333333333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111</v>
      </c>
      <c r="X125" s="381">
        <f t="shared" si="24"/>
        <v>117.60000000000001</v>
      </c>
      <c r="Y125" s="36">
        <f>IFERROR(IF(X125=0,"",ROUNDUP(X125/H125,0)*0.02175),"")</f>
        <v>0.30449999999999999</v>
      </c>
      <c r="Z125" s="56"/>
      <c r="AA125" s="57"/>
      <c r="AE125" s="64"/>
      <c r="BB125" s="131" t="s">
        <v>1</v>
      </c>
      <c r="BL125" s="64">
        <f t="shared" si="25"/>
        <v>118.45285714285714</v>
      </c>
      <c r="BM125" s="64">
        <f t="shared" si="26"/>
        <v>125.49600000000001</v>
      </c>
      <c r="BN125" s="64">
        <f t="shared" si="27"/>
        <v>0.23596938775510201</v>
      </c>
      <c r="BO125" s="64">
        <f t="shared" si="28"/>
        <v>0.25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18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19"/>
      <c r="O130" s="398" t="s">
        <v>70</v>
      </c>
      <c r="P130" s="399"/>
      <c r="Q130" s="399"/>
      <c r="R130" s="399"/>
      <c r="S130" s="399"/>
      <c r="T130" s="399"/>
      <c r="U130" s="400"/>
      <c r="V130" s="37" t="s">
        <v>71</v>
      </c>
      <c r="W130" s="382">
        <f>IFERROR(W123/H123,"0")+IFERROR(W124/H124,"0")+IFERROR(W125/H125,"0")+IFERROR(W126/H126,"0")+IFERROR(W127/H127,"0")+IFERROR(W128/H128,"0")+IFERROR(W129/H129,"0")</f>
        <v>46.64802065404475</v>
      </c>
      <c r="X130" s="382">
        <f>IFERROR(X123/H123,"0")+IFERROR(X124/H124,"0")+IFERROR(X125/H125,"0")+IFERROR(X126/H126,"0")+IFERROR(X127/H127,"0")+IFERROR(X128/H128,"0")+IFERROR(X129/H129,"0")</f>
        <v>48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0.62307999999999997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19"/>
      <c r="O131" s="398" t="s">
        <v>70</v>
      </c>
      <c r="P131" s="399"/>
      <c r="Q131" s="399"/>
      <c r="R131" s="399"/>
      <c r="S131" s="399"/>
      <c r="T131" s="399"/>
      <c r="U131" s="400"/>
      <c r="V131" s="37" t="s">
        <v>66</v>
      </c>
      <c r="W131" s="382">
        <f>IFERROR(SUM(W123:W129),"0")</f>
        <v>222</v>
      </c>
      <c r="X131" s="382">
        <f>IFERROR(SUM(X123:X129),"0")</f>
        <v>230.48000000000002</v>
      </c>
      <c r="Y131" s="37"/>
      <c r="Z131" s="383"/>
      <c r="AA131" s="383"/>
    </row>
    <row r="132" spans="1:67" ht="16.5" hidden="1" customHeight="1" x14ac:dyDescent="0.25">
      <c r="A132" s="45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224</v>
      </c>
      <c r="X137" s="381">
        <f>IFERROR(IF(W137="",0,CEILING((W137/$H137),1)*$H137),"")</f>
        <v>224.10000000000002</v>
      </c>
      <c r="Y137" s="36">
        <f>IFERROR(IF(X137=0,"",ROUNDUP(X137/H137,0)*0.00753),"")</f>
        <v>0.62499000000000005</v>
      </c>
      <c r="Z137" s="56"/>
      <c r="AA137" s="57"/>
      <c r="AE137" s="64"/>
      <c r="BB137" s="139" t="s">
        <v>1</v>
      </c>
      <c r="BL137" s="64">
        <f>IFERROR(W137*I137/H137,"0")</f>
        <v>246.56592592592588</v>
      </c>
      <c r="BM137" s="64">
        <f>IFERROR(X137*I137/H137,"0")</f>
        <v>246.67599999999999</v>
      </c>
      <c r="BN137" s="64">
        <f>IFERROR(1/J137*(W137/H137),"0")</f>
        <v>0.53181386514719842</v>
      </c>
      <c r="BO137" s="64">
        <f>IFERROR(1/J137*(X137/H137),"0")</f>
        <v>0.53205128205128205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18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19"/>
      <c r="O139" s="398" t="s">
        <v>70</v>
      </c>
      <c r="P139" s="399"/>
      <c r="Q139" s="399"/>
      <c r="R139" s="399"/>
      <c r="S139" s="399"/>
      <c r="T139" s="399"/>
      <c r="U139" s="400"/>
      <c r="V139" s="37" t="s">
        <v>71</v>
      </c>
      <c r="W139" s="382">
        <f>IFERROR(W134/H134,"0")+IFERROR(W135/H135,"0")+IFERROR(W136/H136,"0")+IFERROR(W137/H137,"0")+IFERROR(W138/H138,"0")</f>
        <v>82.962962962962962</v>
      </c>
      <c r="X139" s="382">
        <f>IFERROR(X134/H134,"0")+IFERROR(X135/H135,"0")+IFERROR(X136/H136,"0")+IFERROR(X137/H137,"0")+IFERROR(X138/H138,"0")</f>
        <v>83</v>
      </c>
      <c r="Y139" s="382">
        <f>IFERROR(IF(Y134="",0,Y134),"0")+IFERROR(IF(Y135="",0,Y135),"0")+IFERROR(IF(Y136="",0,Y136),"0")+IFERROR(IF(Y137="",0,Y137),"0")+IFERROR(IF(Y138="",0,Y138),"0")</f>
        <v>0.62499000000000005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19"/>
      <c r="O140" s="398" t="s">
        <v>70</v>
      </c>
      <c r="P140" s="399"/>
      <c r="Q140" s="399"/>
      <c r="R140" s="399"/>
      <c r="S140" s="399"/>
      <c r="T140" s="399"/>
      <c r="U140" s="400"/>
      <c r="V140" s="37" t="s">
        <v>66</v>
      </c>
      <c r="W140" s="382">
        <f>IFERROR(SUM(W134:W138),"0")</f>
        <v>224</v>
      </c>
      <c r="X140" s="382">
        <f>IFERROR(SUM(X134:X138),"0")</f>
        <v>224.10000000000002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5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18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19"/>
      <c r="O147" s="398" t="s">
        <v>70</v>
      </c>
      <c r="P147" s="399"/>
      <c r="Q147" s="399"/>
      <c r="R147" s="399"/>
      <c r="S147" s="399"/>
      <c r="T147" s="399"/>
      <c r="U147" s="400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19"/>
      <c r="O148" s="398" t="s">
        <v>70</v>
      </c>
      <c r="P148" s="399"/>
      <c r="Q148" s="399"/>
      <c r="R148" s="399"/>
      <c r="S148" s="399"/>
      <c r="T148" s="399"/>
      <c r="U148" s="400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5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19</v>
      </c>
      <c r="X151" s="381">
        <f t="shared" ref="X151:X159" si="29">IFERROR(IF(W151="",0,CEILING((W151/$H151),1)*$H151),"")</f>
        <v>21</v>
      </c>
      <c r="Y151" s="36">
        <f>IFERROR(IF(X151=0,"",ROUNDUP(X151/H151,0)*0.00753),"")</f>
        <v>3.7650000000000003E-2</v>
      </c>
      <c r="Z151" s="56"/>
      <c r="AA151" s="57"/>
      <c r="AE151" s="64"/>
      <c r="BB151" s="144" t="s">
        <v>1</v>
      </c>
      <c r="BL151" s="64">
        <f t="shared" ref="BL151:BL159" si="30">IFERROR(W151*I151/H151,"0")</f>
        <v>20.176190476190474</v>
      </c>
      <c r="BM151" s="64">
        <f t="shared" ref="BM151:BM159" si="31">IFERROR(X151*I151/H151,"0")</f>
        <v>22.299999999999997</v>
      </c>
      <c r="BN151" s="64">
        <f t="shared" ref="BN151:BN159" si="32">IFERROR(1/J151*(W151/H151),"0")</f>
        <v>2.8998778998778996E-2</v>
      </c>
      <c r="BO151" s="64">
        <f t="shared" ref="BO151:BO159" si="33">IFERROR(1/J151*(X151/H151),"0")</f>
        <v>3.2051282051282048E-2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42</v>
      </c>
      <c r="X154" s="381">
        <f t="shared" si="29"/>
        <v>42</v>
      </c>
      <c r="Y154" s="36">
        <f>IFERROR(IF(X154=0,"",ROUNDUP(X154/H154,0)*0.00502),"")</f>
        <v>0.1004</v>
      </c>
      <c r="Z154" s="56"/>
      <c r="AA154" s="57"/>
      <c r="AE154" s="64"/>
      <c r="BB154" s="147" t="s">
        <v>1</v>
      </c>
      <c r="BL154" s="64">
        <f t="shared" si="30"/>
        <v>44.599999999999994</v>
      </c>
      <c r="BM154" s="64">
        <f t="shared" si="31"/>
        <v>44.599999999999994</v>
      </c>
      <c r="BN154" s="64">
        <f t="shared" si="32"/>
        <v>8.5470085470085472E-2</v>
      </c>
      <c r="BO154" s="64">
        <f t="shared" si="33"/>
        <v>8.5470085470085472E-2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64</v>
      </c>
      <c r="X157" s="381">
        <f t="shared" si="29"/>
        <v>65.100000000000009</v>
      </c>
      <c r="Y157" s="36">
        <f>IFERROR(IF(X157=0,"",ROUNDUP(X157/H157,0)*0.00502),"")</f>
        <v>0.15562000000000001</v>
      </c>
      <c r="Z157" s="56"/>
      <c r="AA157" s="57"/>
      <c r="AE157" s="64"/>
      <c r="BB157" s="150" t="s">
        <v>1</v>
      </c>
      <c r="BL157" s="64">
        <f t="shared" si="30"/>
        <v>67.047619047619051</v>
      </c>
      <c r="BM157" s="64">
        <f t="shared" si="31"/>
        <v>68.200000000000017</v>
      </c>
      <c r="BN157" s="64">
        <f t="shared" si="32"/>
        <v>0.13024013024013026</v>
      </c>
      <c r="BO157" s="64">
        <f t="shared" si="33"/>
        <v>0.13247863247863251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18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19"/>
      <c r="O160" s="398" t="s">
        <v>70</v>
      </c>
      <c r="P160" s="399"/>
      <c r="Q160" s="399"/>
      <c r="R160" s="399"/>
      <c r="S160" s="399"/>
      <c r="T160" s="399"/>
      <c r="U160" s="400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55</v>
      </c>
      <c r="X160" s="382">
        <f>IFERROR(X151/H151,"0")+IFERROR(X152/H152,"0")+IFERROR(X153/H153,"0")+IFERROR(X154/H154,"0")+IFERROR(X155/H155,"0")+IFERROR(X156/H156,"0")+IFERROR(X157/H157,"0")+IFERROR(X158/H158,"0")+IFERROR(X159/H159,"0")</f>
        <v>56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0.29366999999999999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19"/>
      <c r="O161" s="398" t="s">
        <v>70</v>
      </c>
      <c r="P161" s="399"/>
      <c r="Q161" s="399"/>
      <c r="R161" s="399"/>
      <c r="S161" s="399"/>
      <c r="T161" s="399"/>
      <c r="U161" s="400"/>
      <c r="V161" s="37" t="s">
        <v>66</v>
      </c>
      <c r="W161" s="382">
        <f>IFERROR(SUM(W151:W159),"0")</f>
        <v>125</v>
      </c>
      <c r="X161" s="382">
        <f>IFERROR(SUM(X151:X159),"0")</f>
        <v>128.10000000000002</v>
      </c>
      <c r="Y161" s="37"/>
      <c r="Z161" s="383"/>
      <c r="AA161" s="383"/>
    </row>
    <row r="162" spans="1:67" ht="16.5" hidden="1" customHeight="1" x14ac:dyDescent="0.25">
      <c r="A162" s="45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18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19"/>
      <c r="O166" s="398" t="s">
        <v>70</v>
      </c>
      <c r="P166" s="399"/>
      <c r="Q166" s="399"/>
      <c r="R166" s="399"/>
      <c r="S166" s="399"/>
      <c r="T166" s="399"/>
      <c r="U166" s="400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19"/>
      <c r="O167" s="398" t="s">
        <v>70</v>
      </c>
      <c r="P167" s="399"/>
      <c r="Q167" s="399"/>
      <c r="R167" s="399"/>
      <c r="S167" s="399"/>
      <c r="T167" s="399"/>
      <c r="U167" s="400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18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19"/>
      <c r="O171" s="398" t="s">
        <v>70</v>
      </c>
      <c r="P171" s="399"/>
      <c r="Q171" s="399"/>
      <c r="R171" s="399"/>
      <c r="S171" s="399"/>
      <c r="T171" s="399"/>
      <c r="U171" s="400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19"/>
      <c r="O172" s="398" t="s">
        <v>70</v>
      </c>
      <c r="P172" s="399"/>
      <c r="Q172" s="399"/>
      <c r="R172" s="399"/>
      <c r="S172" s="399"/>
      <c r="T172" s="399"/>
      <c r="U172" s="400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130</v>
      </c>
      <c r="X174" s="381">
        <f>IFERROR(IF(W174="",0,CEILING((W174/$H174),1)*$H174),"")</f>
        <v>135</v>
      </c>
      <c r="Y174" s="36">
        <f>IFERROR(IF(X174=0,"",ROUNDUP(X174/H174,0)*0.00937),"")</f>
        <v>0.23424999999999999</v>
      </c>
      <c r="Z174" s="56"/>
      <c r="AA174" s="57"/>
      <c r="AE174" s="64"/>
      <c r="BB174" s="157" t="s">
        <v>1</v>
      </c>
      <c r="BL174" s="64">
        <f>IFERROR(W174*I174/H174,"0")</f>
        <v>135.05555555555557</v>
      </c>
      <c r="BM174" s="64">
        <f>IFERROR(X174*I174/H174,"0")</f>
        <v>140.25</v>
      </c>
      <c r="BN174" s="64">
        <f>IFERROR(1/J174*(W174/H174),"0")</f>
        <v>0.20061728395061726</v>
      </c>
      <c r="BO174" s="64">
        <f>IFERROR(1/J174*(X174/H174),"0")</f>
        <v>0.20833333333333334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113</v>
      </c>
      <c r="X175" s="381">
        <f>IFERROR(IF(W175="",0,CEILING((W175/$H175),1)*$H175),"")</f>
        <v>113.4</v>
      </c>
      <c r="Y175" s="36">
        <f>IFERROR(IF(X175=0,"",ROUNDUP(X175/H175,0)*0.00937),"")</f>
        <v>0.19677</v>
      </c>
      <c r="Z175" s="56"/>
      <c r="AA175" s="57"/>
      <c r="AE175" s="64"/>
      <c r="BB175" s="158" t="s">
        <v>1</v>
      </c>
      <c r="BL175" s="64">
        <f>IFERROR(W175*I175/H175,"0")</f>
        <v>117.39444444444445</v>
      </c>
      <c r="BM175" s="64">
        <f>IFERROR(X175*I175/H175,"0")</f>
        <v>117.81</v>
      </c>
      <c r="BN175" s="64">
        <f>IFERROR(1/J175*(W175/H175),"0")</f>
        <v>0.17438271604938269</v>
      </c>
      <c r="BO175" s="64">
        <f>IFERROR(1/J175*(X175/H175),"0")</f>
        <v>0.17499999999999999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18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19"/>
      <c r="O178" s="398" t="s">
        <v>70</v>
      </c>
      <c r="P178" s="399"/>
      <c r="Q178" s="399"/>
      <c r="R178" s="399"/>
      <c r="S178" s="399"/>
      <c r="T178" s="399"/>
      <c r="U178" s="400"/>
      <c r="V178" s="37" t="s">
        <v>71</v>
      </c>
      <c r="W178" s="382">
        <f>IFERROR(W174/H174,"0")+IFERROR(W175/H175,"0")+IFERROR(W176/H176,"0")+IFERROR(W177/H177,"0")</f>
        <v>45</v>
      </c>
      <c r="X178" s="382">
        <f>IFERROR(X174/H174,"0")+IFERROR(X175/H175,"0")+IFERROR(X176/H176,"0")+IFERROR(X177/H177,"0")</f>
        <v>46</v>
      </c>
      <c r="Y178" s="382">
        <f>IFERROR(IF(Y174="",0,Y174),"0")+IFERROR(IF(Y175="",0,Y175),"0")+IFERROR(IF(Y176="",0,Y176),"0")+IFERROR(IF(Y177="",0,Y177),"0")</f>
        <v>0.43101999999999996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19"/>
      <c r="O179" s="398" t="s">
        <v>70</v>
      </c>
      <c r="P179" s="399"/>
      <c r="Q179" s="399"/>
      <c r="R179" s="399"/>
      <c r="S179" s="399"/>
      <c r="T179" s="399"/>
      <c r="U179" s="400"/>
      <c r="V179" s="37" t="s">
        <v>66</v>
      </c>
      <c r="W179" s="382">
        <f>IFERROR(SUM(W174:W177),"0")</f>
        <v>243</v>
      </c>
      <c r="X179" s="382">
        <f>IFERROR(SUM(X174:X177),"0")</f>
        <v>248.4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0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783</v>
      </c>
      <c r="X187" s="381">
        <f t="shared" si="34"/>
        <v>782.99999999999989</v>
      </c>
      <c r="Y187" s="36">
        <f>IFERROR(IF(X187=0,"",ROUNDUP(X187/H187,0)*0.02175),"")</f>
        <v>1.9574999999999998</v>
      </c>
      <c r="Z187" s="56"/>
      <c r="AA187" s="57"/>
      <c r="AE187" s="64"/>
      <c r="BB187" s="167" t="s">
        <v>1</v>
      </c>
      <c r="BL187" s="64">
        <f t="shared" si="35"/>
        <v>833.76</v>
      </c>
      <c r="BM187" s="64">
        <f t="shared" si="36"/>
        <v>833.75999999999988</v>
      </c>
      <c r="BN187" s="64">
        <f t="shared" si="37"/>
        <v>1.6071428571428572</v>
      </c>
      <c r="BO187" s="64">
        <f t="shared" si="38"/>
        <v>1.607142857142857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4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79</v>
      </c>
      <c r="X189" s="381">
        <f t="shared" si="34"/>
        <v>79.2</v>
      </c>
      <c r="Y189" s="36">
        <f>IFERROR(IF(X189=0,"",ROUNDUP(X189/H189,0)*0.00753),"")</f>
        <v>0.24849000000000002</v>
      </c>
      <c r="Z189" s="56"/>
      <c r="AA189" s="57"/>
      <c r="AE189" s="64"/>
      <c r="BB189" s="169" t="s">
        <v>1</v>
      </c>
      <c r="BL189" s="64">
        <f t="shared" si="35"/>
        <v>87.953333333333347</v>
      </c>
      <c r="BM189" s="64">
        <f t="shared" si="36"/>
        <v>88.176000000000016</v>
      </c>
      <c r="BN189" s="64">
        <f t="shared" si="37"/>
        <v>0.21100427350427353</v>
      </c>
      <c r="BO189" s="64">
        <f t="shared" si="38"/>
        <v>0.21153846153846154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164</v>
      </c>
      <c r="X191" s="381">
        <f t="shared" si="34"/>
        <v>165.6</v>
      </c>
      <c r="Y191" s="36">
        <f>IFERROR(IF(X191=0,"",ROUNDUP(X191/H191,0)*0.00753),"")</f>
        <v>0.51956999999999998</v>
      </c>
      <c r="Z191" s="56"/>
      <c r="AA191" s="57"/>
      <c r="AE191" s="64"/>
      <c r="BB191" s="171" t="s">
        <v>1</v>
      </c>
      <c r="BL191" s="64">
        <f t="shared" si="35"/>
        <v>177.66666666666669</v>
      </c>
      <c r="BM191" s="64">
        <f t="shared" si="36"/>
        <v>179.4</v>
      </c>
      <c r="BN191" s="64">
        <f t="shared" si="37"/>
        <v>0.43803418803418809</v>
      </c>
      <c r="BO191" s="64">
        <f t="shared" si="38"/>
        <v>0.44230769230769229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191</v>
      </c>
      <c r="X193" s="381">
        <f t="shared" si="34"/>
        <v>192</v>
      </c>
      <c r="Y193" s="36">
        <f t="shared" ref="Y193:Y200" si="39">IFERROR(IF(X193=0,"",ROUNDUP(X193/H193,0)*0.00753),"")</f>
        <v>0.60240000000000005</v>
      </c>
      <c r="Z193" s="56"/>
      <c r="AA193" s="57"/>
      <c r="AE193" s="64"/>
      <c r="BB193" s="173" t="s">
        <v>1</v>
      </c>
      <c r="BL193" s="64">
        <f t="shared" si="35"/>
        <v>214.07916666666665</v>
      </c>
      <c r="BM193" s="64">
        <f t="shared" si="36"/>
        <v>215.20000000000002</v>
      </c>
      <c r="BN193" s="64">
        <f t="shared" si="37"/>
        <v>0.51014957264957272</v>
      </c>
      <c r="BO193" s="64">
        <f t="shared" si="38"/>
        <v>0.51282051282051277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312</v>
      </c>
      <c r="X194" s="381">
        <f t="shared" si="34"/>
        <v>312</v>
      </c>
      <c r="Y194" s="36">
        <f t="shared" si="39"/>
        <v>0.97889999999999999</v>
      </c>
      <c r="Z194" s="56"/>
      <c r="AA194" s="57"/>
      <c r="AE194" s="64"/>
      <c r="BB194" s="174" t="s">
        <v>1</v>
      </c>
      <c r="BL194" s="64">
        <f t="shared" si="35"/>
        <v>347.36000000000007</v>
      </c>
      <c r="BM194" s="64">
        <f t="shared" si="36"/>
        <v>347.36000000000007</v>
      </c>
      <c r="BN194" s="64">
        <f t="shared" si="37"/>
        <v>0.83333333333333326</v>
      </c>
      <c r="BO194" s="64">
        <f t="shared" si="38"/>
        <v>0.83333333333333326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280</v>
      </c>
      <c r="X196" s="381">
        <f t="shared" si="34"/>
        <v>280.8</v>
      </c>
      <c r="Y196" s="36">
        <f t="shared" si="39"/>
        <v>0.88101000000000007</v>
      </c>
      <c r="Z196" s="56"/>
      <c r="AA196" s="57"/>
      <c r="AE196" s="64"/>
      <c r="BB196" s="176" t="s">
        <v>1</v>
      </c>
      <c r="BL196" s="64">
        <f t="shared" si="35"/>
        <v>311.73333333333341</v>
      </c>
      <c r="BM196" s="64">
        <f t="shared" si="36"/>
        <v>312.62400000000008</v>
      </c>
      <c r="BN196" s="64">
        <f t="shared" si="37"/>
        <v>0.74786324786324787</v>
      </c>
      <c r="BO196" s="64">
        <f t="shared" si="38"/>
        <v>0.75000000000000011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155</v>
      </c>
      <c r="X198" s="381">
        <f t="shared" si="34"/>
        <v>156</v>
      </c>
      <c r="Y198" s="36">
        <f t="shared" si="39"/>
        <v>0.48945</v>
      </c>
      <c r="Z198" s="56"/>
      <c r="AA198" s="57"/>
      <c r="AE198" s="64"/>
      <c r="BB198" s="178" t="s">
        <v>1</v>
      </c>
      <c r="BL198" s="64">
        <f t="shared" si="35"/>
        <v>172.56666666666669</v>
      </c>
      <c r="BM198" s="64">
        <f t="shared" si="36"/>
        <v>173.68000000000004</v>
      </c>
      <c r="BN198" s="64">
        <f t="shared" si="37"/>
        <v>0.41399572649572652</v>
      </c>
      <c r="BO198" s="64">
        <f t="shared" si="38"/>
        <v>0.41666666666666663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115</v>
      </c>
      <c r="X200" s="381">
        <f t="shared" si="34"/>
        <v>115.19999999999999</v>
      </c>
      <c r="Y200" s="36">
        <f t="shared" si="39"/>
        <v>0.36143999999999998</v>
      </c>
      <c r="Z200" s="56"/>
      <c r="AA200" s="57"/>
      <c r="AE200" s="64"/>
      <c r="BB200" s="180" t="s">
        <v>1</v>
      </c>
      <c r="BL200" s="64">
        <f t="shared" si="35"/>
        <v>128.32083333333333</v>
      </c>
      <c r="BM200" s="64">
        <f t="shared" si="36"/>
        <v>128.54399999999998</v>
      </c>
      <c r="BN200" s="64">
        <f t="shared" si="37"/>
        <v>0.30715811965811968</v>
      </c>
      <c r="BO200" s="64">
        <f t="shared" si="38"/>
        <v>0.30769230769230771</v>
      </c>
    </row>
    <row r="201" spans="1:67" x14ac:dyDescent="0.2">
      <c r="A201" s="418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19"/>
      <c r="O201" s="398" t="s">
        <v>70</v>
      </c>
      <c r="P201" s="399"/>
      <c r="Q201" s="399"/>
      <c r="R201" s="399"/>
      <c r="S201" s="399"/>
      <c r="T201" s="399"/>
      <c r="U201" s="400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630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632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6.0387599999999999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19"/>
      <c r="O202" s="398" t="s">
        <v>70</v>
      </c>
      <c r="P202" s="399"/>
      <c r="Q202" s="399"/>
      <c r="R202" s="399"/>
      <c r="S202" s="399"/>
      <c r="T202" s="399"/>
      <c r="U202" s="400"/>
      <c r="V202" s="37" t="s">
        <v>66</v>
      </c>
      <c r="W202" s="382">
        <f>IFERROR(SUM(W181:W200),"0")</f>
        <v>2079</v>
      </c>
      <c r="X202" s="382">
        <f>IFERROR(SUM(X181:X200),"0")</f>
        <v>2083.7999999999997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21</v>
      </c>
      <c r="X206" s="381">
        <f t="shared" si="40"/>
        <v>21.599999999999998</v>
      </c>
      <c r="Y206" s="36">
        <f>IFERROR(IF(X206=0,"",ROUNDUP(X206/H206,0)*0.00753),"")</f>
        <v>6.7769999999999997E-2</v>
      </c>
      <c r="Z206" s="56"/>
      <c r="AA206" s="57"/>
      <c r="AE206" s="64"/>
      <c r="BB206" s="183" t="s">
        <v>1</v>
      </c>
      <c r="BL206" s="64">
        <f t="shared" si="41"/>
        <v>23.380000000000003</v>
      </c>
      <c r="BM206" s="64">
        <f t="shared" si="42"/>
        <v>24.047999999999998</v>
      </c>
      <c r="BN206" s="64">
        <f t="shared" si="43"/>
        <v>5.6089743589743585E-2</v>
      </c>
      <c r="BO206" s="64">
        <f t="shared" si="44"/>
        <v>5.7692307692307689E-2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24</v>
      </c>
      <c r="X208" s="381">
        <f t="shared" si="40"/>
        <v>24</v>
      </c>
      <c r="Y208" s="36">
        <f>IFERROR(IF(X208=0,"",ROUNDUP(X208/H208,0)*0.00753),"")</f>
        <v>7.5300000000000006E-2</v>
      </c>
      <c r="Z208" s="56"/>
      <c r="AA208" s="57"/>
      <c r="AE208" s="64"/>
      <c r="BB208" s="185" t="s">
        <v>1</v>
      </c>
      <c r="BL208" s="64">
        <f t="shared" si="41"/>
        <v>26.720000000000002</v>
      </c>
      <c r="BM208" s="64">
        <f t="shared" si="42"/>
        <v>26.720000000000002</v>
      </c>
      <c r="BN208" s="64">
        <f t="shared" si="43"/>
        <v>6.4102564102564097E-2</v>
      </c>
      <c r="BO208" s="64">
        <f t="shared" si="44"/>
        <v>6.4102564102564097E-2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3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18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19"/>
      <c r="O210" s="398" t="s">
        <v>70</v>
      </c>
      <c r="P210" s="399"/>
      <c r="Q210" s="399"/>
      <c r="R210" s="399"/>
      <c r="S210" s="399"/>
      <c r="T210" s="399"/>
      <c r="U210" s="400"/>
      <c r="V210" s="37" t="s">
        <v>71</v>
      </c>
      <c r="W210" s="382">
        <f>IFERROR(W204/H204,"0")+IFERROR(W205/H205,"0")+IFERROR(W206/H206,"0")+IFERROR(W207/H207,"0")+IFERROR(W208/H208,"0")+IFERROR(W209/H209,"0")</f>
        <v>18.75</v>
      </c>
      <c r="X210" s="382">
        <f>IFERROR(X204/H204,"0")+IFERROR(X205/H205,"0")+IFERROR(X206/H206,"0")+IFERROR(X207/H207,"0")+IFERROR(X208/H208,"0")+IFERROR(X209/H209,"0")</f>
        <v>19</v>
      </c>
      <c r="Y210" s="382">
        <f>IFERROR(IF(Y204="",0,Y204),"0")+IFERROR(IF(Y205="",0,Y205),"0")+IFERROR(IF(Y206="",0,Y206),"0")+IFERROR(IF(Y207="",0,Y207),"0")+IFERROR(IF(Y208="",0,Y208),"0")+IFERROR(IF(Y209="",0,Y209),"0")</f>
        <v>0.14307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19"/>
      <c r="O211" s="398" t="s">
        <v>70</v>
      </c>
      <c r="P211" s="399"/>
      <c r="Q211" s="399"/>
      <c r="R211" s="399"/>
      <c r="S211" s="399"/>
      <c r="T211" s="399"/>
      <c r="U211" s="400"/>
      <c r="V211" s="37" t="s">
        <v>66</v>
      </c>
      <c r="W211" s="382">
        <f>IFERROR(SUM(W204:W209),"0")</f>
        <v>45</v>
      </c>
      <c r="X211" s="382">
        <f>IFERROR(SUM(X204:X209),"0")</f>
        <v>45.599999999999994</v>
      </c>
      <c r="Y211" s="37"/>
      <c r="Z211" s="383"/>
      <c r="AA211" s="383"/>
    </row>
    <row r="212" spans="1:67" ht="16.5" hidden="1" customHeight="1" x14ac:dyDescent="0.25">
      <c r="A212" s="45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40</v>
      </c>
      <c r="X216" s="381">
        <f t="shared" si="45"/>
        <v>46.4</v>
      </c>
      <c r="Y216" s="36">
        <f>IFERROR(IF(X216=0,"",ROUNDUP(X216/H216,0)*0.02175),"")</f>
        <v>8.6999999999999994E-2</v>
      </c>
      <c r="Z216" s="56"/>
      <c r="AA216" s="57"/>
      <c r="AE216" s="64"/>
      <c r="BB216" s="189" t="s">
        <v>1</v>
      </c>
      <c r="BL216" s="64">
        <f t="shared" si="46"/>
        <v>41.655172413793103</v>
      </c>
      <c r="BM216" s="64">
        <f t="shared" si="47"/>
        <v>48.319999999999993</v>
      </c>
      <c r="BN216" s="64">
        <f t="shared" si="48"/>
        <v>6.1576354679802957E-2</v>
      </c>
      <c r="BO216" s="64">
        <f t="shared" si="49"/>
        <v>7.1428571428571425E-2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8</v>
      </c>
      <c r="X219" s="381">
        <f t="shared" si="45"/>
        <v>8</v>
      </c>
      <c r="Y219" s="36">
        <f>IFERROR(IF(X219=0,"",ROUNDUP(X219/H219,0)*0.00937),"")</f>
        <v>1.874E-2</v>
      </c>
      <c r="Z219" s="56"/>
      <c r="AA219" s="57"/>
      <c r="AE219" s="64"/>
      <c r="BB219" s="192" t="s">
        <v>1</v>
      </c>
      <c r="BL219" s="64">
        <f t="shared" si="46"/>
        <v>8.48</v>
      </c>
      <c r="BM219" s="64">
        <f t="shared" si="47"/>
        <v>8.48</v>
      </c>
      <c r="BN219" s="64">
        <f t="shared" si="48"/>
        <v>1.6666666666666666E-2</v>
      </c>
      <c r="BO219" s="64">
        <f t="shared" si="49"/>
        <v>1.6666666666666666E-2</v>
      </c>
    </row>
    <row r="220" spans="1:67" x14ac:dyDescent="0.2">
      <c r="A220" s="418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19"/>
      <c r="O220" s="398" t="s">
        <v>70</v>
      </c>
      <c r="P220" s="399"/>
      <c r="Q220" s="399"/>
      <c r="R220" s="399"/>
      <c r="S220" s="399"/>
      <c r="T220" s="399"/>
      <c r="U220" s="400"/>
      <c r="V220" s="37" t="s">
        <v>71</v>
      </c>
      <c r="W220" s="382">
        <f>IFERROR(W214/H214,"0")+IFERROR(W215/H215,"0")+IFERROR(W216/H216,"0")+IFERROR(W217/H217,"0")+IFERROR(W218/H218,"0")+IFERROR(W219/H219,"0")</f>
        <v>5.4482758620689662</v>
      </c>
      <c r="X220" s="382">
        <f>IFERROR(X214/H214,"0")+IFERROR(X215/H215,"0")+IFERROR(X216/H216,"0")+IFERROR(X217/H217,"0")+IFERROR(X218/H218,"0")+IFERROR(X219/H219,"0")</f>
        <v>6</v>
      </c>
      <c r="Y220" s="382">
        <f>IFERROR(IF(Y214="",0,Y214),"0")+IFERROR(IF(Y215="",0,Y215),"0")+IFERROR(IF(Y216="",0,Y216),"0")+IFERROR(IF(Y217="",0,Y217),"0")+IFERROR(IF(Y218="",0,Y218),"0")+IFERROR(IF(Y219="",0,Y219),"0")</f>
        <v>0.10574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19"/>
      <c r="O221" s="398" t="s">
        <v>70</v>
      </c>
      <c r="P221" s="399"/>
      <c r="Q221" s="399"/>
      <c r="R221" s="399"/>
      <c r="S221" s="399"/>
      <c r="T221" s="399"/>
      <c r="U221" s="400"/>
      <c r="V221" s="37" t="s">
        <v>66</v>
      </c>
      <c r="W221" s="382">
        <f>IFERROR(SUM(W214:W219),"0")</f>
        <v>48</v>
      </c>
      <c r="X221" s="382">
        <f>IFERROR(SUM(X214:X219),"0")</f>
        <v>54.4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418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19"/>
      <c r="O225" s="398" t="s">
        <v>70</v>
      </c>
      <c r="P225" s="399"/>
      <c r="Q225" s="399"/>
      <c r="R225" s="399"/>
      <c r="S225" s="399"/>
      <c r="T225" s="399"/>
      <c r="U225" s="400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19"/>
      <c r="O226" s="398" t="s">
        <v>70</v>
      </c>
      <c r="P226" s="399"/>
      <c r="Q226" s="399"/>
      <c r="R226" s="399"/>
      <c r="S226" s="399"/>
      <c r="T226" s="399"/>
      <c r="U226" s="400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5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4</v>
      </c>
      <c r="X232" s="381">
        <f t="shared" si="50"/>
        <v>4</v>
      </c>
      <c r="Y232" s="36">
        <f>IFERROR(IF(X232=0,"",ROUNDUP(X232/H232,0)*0.00937),"")</f>
        <v>9.3699999999999999E-3</v>
      </c>
      <c r="Z232" s="56"/>
      <c r="AA232" s="57"/>
      <c r="AE232" s="64"/>
      <c r="BB232" s="198" t="s">
        <v>1</v>
      </c>
      <c r="BL232" s="64">
        <f t="shared" si="51"/>
        <v>4.24</v>
      </c>
      <c r="BM232" s="64">
        <f t="shared" si="52"/>
        <v>4.24</v>
      </c>
      <c r="BN232" s="64">
        <f t="shared" si="53"/>
        <v>8.3333333333333332E-3</v>
      </c>
      <c r="BO232" s="64">
        <f t="shared" si="54"/>
        <v>8.3333333333333332E-3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418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19"/>
      <c r="O235" s="398" t="s">
        <v>70</v>
      </c>
      <c r="P235" s="399"/>
      <c r="Q235" s="399"/>
      <c r="R235" s="399"/>
      <c r="S235" s="399"/>
      <c r="T235" s="399"/>
      <c r="U235" s="400"/>
      <c r="V235" s="37" t="s">
        <v>71</v>
      </c>
      <c r="W235" s="382">
        <f>IFERROR(W229/H229,"0")+IFERROR(W230/H230,"0")+IFERROR(W231/H231,"0")+IFERROR(W232/H232,"0")+IFERROR(W233/H233,"0")+IFERROR(W234/H234,"0")</f>
        <v>1</v>
      </c>
      <c r="X235" s="382">
        <f>IFERROR(X229/H229,"0")+IFERROR(X230/H230,"0")+IFERROR(X231/H231,"0")+IFERROR(X232/H232,"0")+IFERROR(X233/H233,"0")+IFERROR(X234/H234,"0")</f>
        <v>1</v>
      </c>
      <c r="Y235" s="382">
        <f>IFERROR(IF(Y229="",0,Y229),"0")+IFERROR(IF(Y230="",0,Y230),"0")+IFERROR(IF(Y231="",0,Y231),"0")+IFERROR(IF(Y232="",0,Y232),"0")+IFERROR(IF(Y233="",0,Y233),"0")+IFERROR(IF(Y234="",0,Y234),"0")</f>
        <v>9.3699999999999999E-3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19"/>
      <c r="O236" s="398" t="s">
        <v>70</v>
      </c>
      <c r="P236" s="399"/>
      <c r="Q236" s="399"/>
      <c r="R236" s="399"/>
      <c r="S236" s="399"/>
      <c r="T236" s="399"/>
      <c r="U236" s="400"/>
      <c r="V236" s="37" t="s">
        <v>66</v>
      </c>
      <c r="W236" s="382">
        <f>IFERROR(SUM(W229:W234),"0")</f>
        <v>4</v>
      </c>
      <c r="X236" s="382">
        <f>IFERROR(SUM(X229:X234),"0")</f>
        <v>4</v>
      </c>
      <c r="Y236" s="37"/>
      <c r="Z236" s="383"/>
      <c r="AA236" s="383"/>
    </row>
    <row r="237" spans="1:67" ht="16.5" hidden="1" customHeight="1" x14ac:dyDescent="0.25">
      <c r="A237" s="45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18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19"/>
      <c r="O252" s="398" t="s">
        <v>70</v>
      </c>
      <c r="P252" s="399"/>
      <c r="Q252" s="399"/>
      <c r="R252" s="399"/>
      <c r="S252" s="399"/>
      <c r="T252" s="399"/>
      <c r="U252" s="400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19"/>
      <c r="O253" s="398" t="s">
        <v>70</v>
      </c>
      <c r="P253" s="399"/>
      <c r="Q253" s="399"/>
      <c r="R253" s="399"/>
      <c r="S253" s="399"/>
      <c r="T253" s="399"/>
      <c r="U253" s="400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57</v>
      </c>
      <c r="X255" s="381">
        <f>IFERROR(IF(W255="",0,CEILING((W255/$H255),1)*$H255),"")</f>
        <v>58.800000000000004</v>
      </c>
      <c r="Y255" s="36">
        <f>IFERROR(IF(X255=0,"",ROUNDUP(X255/H255,0)*0.00753),"")</f>
        <v>0.10542</v>
      </c>
      <c r="Z255" s="56"/>
      <c r="AA255" s="57"/>
      <c r="AE255" s="64"/>
      <c r="BB255" s="214" t="s">
        <v>1</v>
      </c>
      <c r="BL255" s="64">
        <f>IFERROR(W255*I255/H255,"0")</f>
        <v>60.528571428571425</v>
      </c>
      <c r="BM255" s="64">
        <f>IFERROR(X255*I255/H255,"0")</f>
        <v>62.44</v>
      </c>
      <c r="BN255" s="64">
        <f>IFERROR(1/J255*(W255/H255),"0")</f>
        <v>8.6996336996336993E-2</v>
      </c>
      <c r="BO255" s="64">
        <f>IFERROR(1/J255*(X255/H255),"0")</f>
        <v>8.9743589743589744E-2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18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19"/>
      <c r="O259" s="398" t="s">
        <v>70</v>
      </c>
      <c r="P259" s="399"/>
      <c r="Q259" s="399"/>
      <c r="R259" s="399"/>
      <c r="S259" s="399"/>
      <c r="T259" s="399"/>
      <c r="U259" s="400"/>
      <c r="V259" s="37" t="s">
        <v>71</v>
      </c>
      <c r="W259" s="382">
        <f>IFERROR(W255/H255,"0")+IFERROR(W256/H256,"0")+IFERROR(W257/H257,"0")+IFERROR(W258/H258,"0")</f>
        <v>13.571428571428571</v>
      </c>
      <c r="X259" s="382">
        <f>IFERROR(X255/H255,"0")+IFERROR(X256/H256,"0")+IFERROR(X257/H257,"0")+IFERROR(X258/H258,"0")</f>
        <v>14</v>
      </c>
      <c r="Y259" s="382">
        <f>IFERROR(IF(Y255="",0,Y255),"0")+IFERROR(IF(Y256="",0,Y256),"0")+IFERROR(IF(Y257="",0,Y257),"0")+IFERROR(IF(Y258="",0,Y258),"0")</f>
        <v>0.10542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19"/>
      <c r="O260" s="398" t="s">
        <v>70</v>
      </c>
      <c r="P260" s="399"/>
      <c r="Q260" s="399"/>
      <c r="R260" s="399"/>
      <c r="S260" s="399"/>
      <c r="T260" s="399"/>
      <c r="U260" s="400"/>
      <c r="V260" s="37" t="s">
        <v>66</v>
      </c>
      <c r="W260" s="382">
        <f>IFERROR(SUM(W255:W258),"0")</f>
        <v>57</v>
      </c>
      <c r="X260" s="382">
        <f>IFERROR(SUM(X255:X258),"0")</f>
        <v>58.800000000000004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418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19"/>
      <c r="O271" s="398" t="s">
        <v>70</v>
      </c>
      <c r="P271" s="399"/>
      <c r="Q271" s="399"/>
      <c r="R271" s="399"/>
      <c r="S271" s="399"/>
      <c r="T271" s="399"/>
      <c r="U271" s="400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19"/>
      <c r="O272" s="398" t="s">
        <v>70</v>
      </c>
      <c r="P272" s="399"/>
      <c r="Q272" s="399"/>
      <c r="R272" s="399"/>
      <c r="S272" s="399"/>
      <c r="T272" s="399"/>
      <c r="U272" s="400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743</v>
      </c>
      <c r="X275" s="381">
        <f>IFERROR(IF(W275="",0,CEILING((W275/$H275),1)*$H275),"")</f>
        <v>748.8</v>
      </c>
      <c r="Y275" s="36">
        <f>IFERROR(IF(X275=0,"",ROUNDUP(X275/H275,0)*0.02175),"")</f>
        <v>2.0880000000000001</v>
      </c>
      <c r="Z275" s="56"/>
      <c r="AA275" s="57"/>
      <c r="AE275" s="64"/>
      <c r="BB275" s="228" t="s">
        <v>1</v>
      </c>
      <c r="BL275" s="64">
        <f>IFERROR(W275*I275/H275,"0")</f>
        <v>796.72461538461539</v>
      </c>
      <c r="BM275" s="64">
        <f>IFERROR(X275*I275/H275,"0")</f>
        <v>802.94400000000007</v>
      </c>
      <c r="BN275" s="64">
        <f>IFERROR(1/J275*(W275/H275),"0")</f>
        <v>1.701007326007326</v>
      </c>
      <c r="BO275" s="64">
        <f>IFERROR(1/J275*(X275/H275),"0")</f>
        <v>1.7142857142857142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8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19"/>
      <c r="O277" s="398" t="s">
        <v>70</v>
      </c>
      <c r="P277" s="399"/>
      <c r="Q277" s="399"/>
      <c r="R277" s="399"/>
      <c r="S277" s="399"/>
      <c r="T277" s="399"/>
      <c r="U277" s="400"/>
      <c r="V277" s="37" t="s">
        <v>71</v>
      </c>
      <c r="W277" s="382">
        <f>IFERROR(W274/H274,"0")+IFERROR(W275/H275,"0")+IFERROR(W276/H276,"0")</f>
        <v>95.256410256410263</v>
      </c>
      <c r="X277" s="382">
        <f>IFERROR(X274/H274,"0")+IFERROR(X275/H275,"0")+IFERROR(X276/H276,"0")</f>
        <v>96</v>
      </c>
      <c r="Y277" s="382">
        <f>IFERROR(IF(Y274="",0,Y274),"0")+IFERROR(IF(Y275="",0,Y275),"0")+IFERROR(IF(Y276="",0,Y276),"0")</f>
        <v>2.0880000000000001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19"/>
      <c r="O278" s="398" t="s">
        <v>70</v>
      </c>
      <c r="P278" s="399"/>
      <c r="Q278" s="399"/>
      <c r="R278" s="399"/>
      <c r="S278" s="399"/>
      <c r="T278" s="399"/>
      <c r="U278" s="400"/>
      <c r="V278" s="37" t="s">
        <v>66</v>
      </c>
      <c r="W278" s="382">
        <f>IFERROR(SUM(W274:W276),"0")</f>
        <v>743</v>
      </c>
      <c r="X278" s="382">
        <f>IFERROR(SUM(X274:X276),"0")</f>
        <v>748.8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2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5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7</v>
      </c>
      <c r="X282" s="381">
        <f>IFERROR(IF(W282="",0,CEILING((W282/$H282),1)*$H282),"")</f>
        <v>7.6499999999999995</v>
      </c>
      <c r="Y282" s="36">
        <f>IFERROR(IF(X282=0,"",ROUNDUP(X282/H282,0)*0.00753),"")</f>
        <v>2.2589999999999999E-2</v>
      </c>
      <c r="Z282" s="56"/>
      <c r="AA282" s="57"/>
      <c r="AE282" s="64"/>
      <c r="BB282" s="232" t="s">
        <v>1</v>
      </c>
      <c r="BL282" s="64">
        <f>IFERROR(W282*I282/H282,"0")</f>
        <v>7.9607843137254912</v>
      </c>
      <c r="BM282" s="64">
        <f>IFERROR(X282*I282/H282,"0")</f>
        <v>8.6999999999999993</v>
      </c>
      <c r="BN282" s="64">
        <f>IFERROR(1/J282*(W282/H282),"0")</f>
        <v>1.7596782302664656E-2</v>
      </c>
      <c r="BO282" s="64">
        <f>IFERROR(1/J282*(X282/H282),"0")</f>
        <v>1.9230769230769232E-2</v>
      </c>
    </row>
    <row r="283" spans="1:67" x14ac:dyDescent="0.2">
      <c r="A283" s="418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19"/>
      <c r="O283" s="398" t="s">
        <v>70</v>
      </c>
      <c r="P283" s="399"/>
      <c r="Q283" s="399"/>
      <c r="R283" s="399"/>
      <c r="S283" s="399"/>
      <c r="T283" s="399"/>
      <c r="U283" s="400"/>
      <c r="V283" s="37" t="s">
        <v>71</v>
      </c>
      <c r="W283" s="382">
        <f>IFERROR(W280/H280,"0")+IFERROR(W281/H281,"0")+IFERROR(W282/H282,"0")</f>
        <v>2.7450980392156863</v>
      </c>
      <c r="X283" s="382">
        <f>IFERROR(X280/H280,"0")+IFERROR(X281/H281,"0")+IFERROR(X282/H282,"0")</f>
        <v>3</v>
      </c>
      <c r="Y283" s="382">
        <f>IFERROR(IF(Y280="",0,Y280),"0")+IFERROR(IF(Y281="",0,Y281),"0")+IFERROR(IF(Y282="",0,Y282),"0")</f>
        <v>2.2589999999999999E-2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19"/>
      <c r="O284" s="398" t="s">
        <v>70</v>
      </c>
      <c r="P284" s="399"/>
      <c r="Q284" s="399"/>
      <c r="R284" s="399"/>
      <c r="S284" s="399"/>
      <c r="T284" s="399"/>
      <c r="U284" s="400"/>
      <c r="V284" s="37" t="s">
        <v>66</v>
      </c>
      <c r="W284" s="382">
        <f>IFERROR(SUM(W280:W282),"0")</f>
        <v>7</v>
      </c>
      <c r="X284" s="382">
        <f>IFERROR(SUM(X280:X282),"0")</f>
        <v>7.6499999999999995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8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19"/>
      <c r="O289" s="398" t="s">
        <v>70</v>
      </c>
      <c r="P289" s="399"/>
      <c r="Q289" s="399"/>
      <c r="R289" s="399"/>
      <c r="S289" s="399"/>
      <c r="T289" s="399"/>
      <c r="U289" s="400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19"/>
      <c r="O290" s="398" t="s">
        <v>70</v>
      </c>
      <c r="P290" s="399"/>
      <c r="Q290" s="399"/>
      <c r="R290" s="399"/>
      <c r="S290" s="399"/>
      <c r="T290" s="399"/>
      <c r="U290" s="400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5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2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18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19"/>
      <c r="O300" s="398" t="s">
        <v>70</v>
      </c>
      <c r="P300" s="399"/>
      <c r="Q300" s="399"/>
      <c r="R300" s="399"/>
      <c r="S300" s="399"/>
      <c r="T300" s="399"/>
      <c r="U300" s="400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19"/>
      <c r="O301" s="398" t="s">
        <v>70</v>
      </c>
      <c r="P301" s="399"/>
      <c r="Q301" s="399"/>
      <c r="R301" s="399"/>
      <c r="S301" s="399"/>
      <c r="T301" s="399"/>
      <c r="U301" s="400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8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19"/>
      <c r="O305" s="398" t="s">
        <v>70</v>
      </c>
      <c r="P305" s="399"/>
      <c r="Q305" s="399"/>
      <c r="R305" s="399"/>
      <c r="S305" s="399"/>
      <c r="T305" s="399"/>
      <c r="U305" s="400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19"/>
      <c r="O306" s="398" t="s">
        <v>70</v>
      </c>
      <c r="P306" s="399"/>
      <c r="Q306" s="399"/>
      <c r="R306" s="399"/>
      <c r="S306" s="399"/>
      <c r="T306" s="399"/>
      <c r="U306" s="400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5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26</v>
      </c>
      <c r="X309" s="381">
        <f>IFERROR(IF(W309="",0,CEILING((W309/$H309),1)*$H309),"")</f>
        <v>27</v>
      </c>
      <c r="Y309" s="36">
        <f>IFERROR(IF(X309=0,"",ROUNDUP(X309/H309,0)*0.00753),"")</f>
        <v>0.11295000000000001</v>
      </c>
      <c r="Z309" s="56"/>
      <c r="AA309" s="57"/>
      <c r="AE309" s="64"/>
      <c r="BB309" s="245" t="s">
        <v>1</v>
      </c>
      <c r="BL309" s="64">
        <f>IFERROR(W309*I309/H309,"0")</f>
        <v>29.582222222222224</v>
      </c>
      <c r="BM309" s="64">
        <f>IFERROR(X309*I309/H309,"0")</f>
        <v>30.72</v>
      </c>
      <c r="BN309" s="64">
        <f>IFERROR(1/J309*(W309/H309),"0")</f>
        <v>9.2592592592592587E-2</v>
      </c>
      <c r="BO309" s="64">
        <f>IFERROR(1/J309*(X309/H309),"0")</f>
        <v>9.6153846153846145E-2</v>
      </c>
    </row>
    <row r="310" spans="1:67" x14ac:dyDescent="0.2">
      <c r="A310" s="418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19"/>
      <c r="O310" s="398" t="s">
        <v>70</v>
      </c>
      <c r="P310" s="399"/>
      <c r="Q310" s="399"/>
      <c r="R310" s="399"/>
      <c r="S310" s="399"/>
      <c r="T310" s="399"/>
      <c r="U310" s="400"/>
      <c r="V310" s="37" t="s">
        <v>71</v>
      </c>
      <c r="W310" s="382">
        <f>IFERROR(W309/H309,"0")</f>
        <v>14.444444444444445</v>
      </c>
      <c r="X310" s="382">
        <f>IFERROR(X309/H309,"0")</f>
        <v>15</v>
      </c>
      <c r="Y310" s="382">
        <f>IFERROR(IF(Y309="",0,Y309),"0")</f>
        <v>0.11295000000000001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19"/>
      <c r="O311" s="398" t="s">
        <v>70</v>
      </c>
      <c r="P311" s="399"/>
      <c r="Q311" s="399"/>
      <c r="R311" s="399"/>
      <c r="S311" s="399"/>
      <c r="T311" s="399"/>
      <c r="U311" s="400"/>
      <c r="V311" s="37" t="s">
        <v>66</v>
      </c>
      <c r="W311" s="382">
        <f>IFERROR(SUM(W309:W309),"0")</f>
        <v>26</v>
      </c>
      <c r="X311" s="382">
        <f>IFERROR(SUM(X309:X309),"0")</f>
        <v>27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418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19"/>
      <c r="O316" s="398" t="s">
        <v>70</v>
      </c>
      <c r="P316" s="399"/>
      <c r="Q316" s="399"/>
      <c r="R316" s="399"/>
      <c r="S316" s="399"/>
      <c r="T316" s="399"/>
      <c r="U316" s="400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hidden="1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19"/>
      <c r="O317" s="398" t="s">
        <v>70</v>
      </c>
      <c r="P317" s="399"/>
      <c r="Q317" s="399"/>
      <c r="R317" s="399"/>
      <c r="S317" s="399"/>
      <c r="T317" s="399"/>
      <c r="U317" s="400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8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19"/>
      <c r="O320" s="398" t="s">
        <v>70</v>
      </c>
      <c r="P320" s="399"/>
      <c r="Q320" s="399"/>
      <c r="R320" s="399"/>
      <c r="S320" s="399"/>
      <c r="T320" s="399"/>
      <c r="U320" s="400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19"/>
      <c r="O321" s="398" t="s">
        <v>70</v>
      </c>
      <c r="P321" s="399"/>
      <c r="Q321" s="399"/>
      <c r="R321" s="399"/>
      <c r="S321" s="399"/>
      <c r="T321" s="399"/>
      <c r="U321" s="400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3</v>
      </c>
      <c r="X323" s="381">
        <f>IFERROR(IF(W323="",0,CEILING((W323/$H323),1)*$H323),"")</f>
        <v>5.0999999999999996</v>
      </c>
      <c r="Y323" s="36">
        <f>IFERROR(IF(X323=0,"",ROUNDUP(X323/H323,0)*0.00753),"")</f>
        <v>1.506E-2</v>
      </c>
      <c r="Z323" s="56"/>
      <c r="AA323" s="57"/>
      <c r="AE323" s="64"/>
      <c r="BB323" s="250" t="s">
        <v>1</v>
      </c>
      <c r="BL323" s="64">
        <f>IFERROR(W323*I323/H323,"0")</f>
        <v>3.5000000000000004</v>
      </c>
      <c r="BM323" s="64">
        <f>IFERROR(X323*I323/H323,"0")</f>
        <v>5.95</v>
      </c>
      <c r="BN323" s="64">
        <f>IFERROR(1/J323*(W323/H323),"0")</f>
        <v>7.5414781297134239E-3</v>
      </c>
      <c r="BO323" s="64">
        <f>IFERROR(1/J323*(X323/H323),"0")</f>
        <v>1.282051282051282E-2</v>
      </c>
    </row>
    <row r="324" spans="1:67" x14ac:dyDescent="0.2">
      <c r="A324" s="418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19"/>
      <c r="O324" s="398" t="s">
        <v>70</v>
      </c>
      <c r="P324" s="399"/>
      <c r="Q324" s="399"/>
      <c r="R324" s="399"/>
      <c r="S324" s="399"/>
      <c r="T324" s="399"/>
      <c r="U324" s="400"/>
      <c r="V324" s="37" t="s">
        <v>71</v>
      </c>
      <c r="W324" s="382">
        <f>IFERROR(W323/H323,"0")</f>
        <v>1.1764705882352942</v>
      </c>
      <c r="X324" s="382">
        <f>IFERROR(X323/H323,"0")</f>
        <v>2</v>
      </c>
      <c r="Y324" s="382">
        <f>IFERROR(IF(Y323="",0,Y323),"0")</f>
        <v>1.506E-2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19"/>
      <c r="O325" s="398" t="s">
        <v>70</v>
      </c>
      <c r="P325" s="399"/>
      <c r="Q325" s="399"/>
      <c r="R325" s="399"/>
      <c r="S325" s="399"/>
      <c r="T325" s="399"/>
      <c r="U325" s="400"/>
      <c r="V325" s="37" t="s">
        <v>66</v>
      </c>
      <c r="W325" s="382">
        <f>IFERROR(SUM(W323:W323),"0")</f>
        <v>3</v>
      </c>
      <c r="X325" s="382">
        <f>IFERROR(SUM(X323:X323),"0")</f>
        <v>5.0999999999999996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5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1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900</v>
      </c>
      <c r="X330" s="381">
        <f t="shared" si="71"/>
        <v>900</v>
      </c>
      <c r="Y330" s="36">
        <f>IFERROR(IF(X330=0,"",ROUNDUP(X330/H330,0)*0.02175),"")</f>
        <v>1.3049999999999999</v>
      </c>
      <c r="Z330" s="56"/>
      <c r="AA330" s="57"/>
      <c r="AE330" s="64"/>
      <c r="BB330" s="252" t="s">
        <v>1</v>
      </c>
      <c r="BL330" s="64">
        <f t="shared" si="72"/>
        <v>928.8</v>
      </c>
      <c r="BM330" s="64">
        <f t="shared" si="73"/>
        <v>928.8</v>
      </c>
      <c r="BN330" s="64">
        <f t="shared" si="74"/>
        <v>1.25</v>
      </c>
      <c r="BO330" s="64">
        <f t="shared" si="75"/>
        <v>1.25</v>
      </c>
    </row>
    <row r="331" spans="1:67" ht="27" hidden="1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71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4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73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455</v>
      </c>
      <c r="X334" s="381">
        <f t="shared" si="71"/>
        <v>465</v>
      </c>
      <c r="Y334" s="36">
        <f>IFERROR(IF(X334=0,"",ROUNDUP(X334/H334,0)*0.02175),"")</f>
        <v>0.6742499999999999</v>
      </c>
      <c r="Z334" s="56"/>
      <c r="AA334" s="57"/>
      <c r="AE334" s="64"/>
      <c r="BB334" s="256" t="s">
        <v>1</v>
      </c>
      <c r="BL334" s="64">
        <f t="shared" si="72"/>
        <v>469.56000000000006</v>
      </c>
      <c r="BM334" s="64">
        <f t="shared" si="73"/>
        <v>479.88</v>
      </c>
      <c r="BN334" s="64">
        <f t="shared" si="74"/>
        <v>0.63194444444444442</v>
      </c>
      <c r="BO334" s="64">
        <f t="shared" si="75"/>
        <v>0.64583333333333326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3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18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19"/>
      <c r="O338" s="398" t="s">
        <v>70</v>
      </c>
      <c r="P338" s="399"/>
      <c r="Q338" s="399"/>
      <c r="R338" s="399"/>
      <c r="S338" s="399"/>
      <c r="T338" s="399"/>
      <c r="U338" s="400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90.333333333333329</v>
      </c>
      <c r="X338" s="382">
        <f>IFERROR(X329/H329,"0")+IFERROR(X330/H330,"0")+IFERROR(X331/H331,"0")+IFERROR(X332/H332,"0")+IFERROR(X333/H333,"0")+IFERROR(X334/H334,"0")+IFERROR(X335/H335,"0")+IFERROR(X336/H336,"0")+IFERROR(X337/H337,"0")</f>
        <v>91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1.97925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19"/>
      <c r="O339" s="398" t="s">
        <v>70</v>
      </c>
      <c r="P339" s="399"/>
      <c r="Q339" s="399"/>
      <c r="R339" s="399"/>
      <c r="S339" s="399"/>
      <c r="T339" s="399"/>
      <c r="U339" s="400"/>
      <c r="V339" s="37" t="s">
        <v>66</v>
      </c>
      <c r="W339" s="382">
        <f>IFERROR(SUM(W329:W337),"0")</f>
        <v>1355</v>
      </c>
      <c r="X339" s="382">
        <f>IFERROR(SUM(X329:X337),"0")</f>
        <v>1365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700</v>
      </c>
      <c r="X341" s="381">
        <f>IFERROR(IF(W341="",0,CEILING((W341/$H341),1)*$H341),"")</f>
        <v>705</v>
      </c>
      <c r="Y341" s="36">
        <f>IFERROR(IF(X341=0,"",ROUNDUP(X341/H341,0)*0.02175),"")</f>
        <v>1.0222499999999999</v>
      </c>
      <c r="Z341" s="56"/>
      <c r="AA341" s="57"/>
      <c r="AE341" s="64"/>
      <c r="BB341" s="260" t="s">
        <v>1</v>
      </c>
      <c r="BL341" s="64">
        <f>IFERROR(W341*I341/H341,"0")</f>
        <v>722.4</v>
      </c>
      <c r="BM341" s="64">
        <f>IFERROR(X341*I341/H341,"0")</f>
        <v>727.56</v>
      </c>
      <c r="BN341" s="64">
        <f>IFERROR(1/J341*(W341/H341),"0")</f>
        <v>0.9722222222222221</v>
      </c>
      <c r="BO341" s="64">
        <f>IFERROR(1/J341*(X341/H341),"0")</f>
        <v>0.97916666666666663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18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19"/>
      <c r="O345" s="398" t="s">
        <v>70</v>
      </c>
      <c r="P345" s="399"/>
      <c r="Q345" s="399"/>
      <c r="R345" s="399"/>
      <c r="S345" s="399"/>
      <c r="T345" s="399"/>
      <c r="U345" s="400"/>
      <c r="V345" s="37" t="s">
        <v>71</v>
      </c>
      <c r="W345" s="382">
        <f>IFERROR(W341/H341,"0")+IFERROR(W342/H342,"0")+IFERROR(W343/H343,"0")+IFERROR(W344/H344,"0")</f>
        <v>46.666666666666664</v>
      </c>
      <c r="X345" s="382">
        <f>IFERROR(X341/H341,"0")+IFERROR(X342/H342,"0")+IFERROR(X343/H343,"0")+IFERROR(X344/H344,"0")</f>
        <v>47</v>
      </c>
      <c r="Y345" s="382">
        <f>IFERROR(IF(Y341="",0,Y341),"0")+IFERROR(IF(Y342="",0,Y342),"0")+IFERROR(IF(Y343="",0,Y343),"0")+IFERROR(IF(Y344="",0,Y344),"0")</f>
        <v>1.0222499999999999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19"/>
      <c r="O346" s="398" t="s">
        <v>70</v>
      </c>
      <c r="P346" s="399"/>
      <c r="Q346" s="399"/>
      <c r="R346" s="399"/>
      <c r="S346" s="399"/>
      <c r="T346" s="399"/>
      <c r="U346" s="400"/>
      <c r="V346" s="37" t="s">
        <v>66</v>
      </c>
      <c r="W346" s="382">
        <f>IFERROR(SUM(W341:W344),"0")</f>
        <v>700</v>
      </c>
      <c r="X346" s="382">
        <f>IFERROR(SUM(X341:X344),"0")</f>
        <v>705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418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19"/>
      <c r="O351" s="398" t="s">
        <v>70</v>
      </c>
      <c r="P351" s="399"/>
      <c r="Q351" s="399"/>
      <c r="R351" s="399"/>
      <c r="S351" s="399"/>
      <c r="T351" s="399"/>
      <c r="U351" s="400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19"/>
      <c r="O352" s="398" t="s">
        <v>70</v>
      </c>
      <c r="P352" s="399"/>
      <c r="Q352" s="399"/>
      <c r="R352" s="399"/>
      <c r="S352" s="399"/>
      <c r="T352" s="399"/>
      <c r="U352" s="400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hidden="1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18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19"/>
      <c r="O355" s="398" t="s">
        <v>70</v>
      </c>
      <c r="P355" s="399"/>
      <c r="Q355" s="399"/>
      <c r="R355" s="399"/>
      <c r="S355" s="399"/>
      <c r="T355" s="399"/>
      <c r="U355" s="400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19"/>
      <c r="O356" s="398" t="s">
        <v>70</v>
      </c>
      <c r="P356" s="399"/>
      <c r="Q356" s="399"/>
      <c r="R356" s="399"/>
      <c r="S356" s="399"/>
      <c r="T356" s="399"/>
      <c r="U356" s="400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hidden="1" customHeight="1" x14ac:dyDescent="0.25">
      <c r="A357" s="45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18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19"/>
      <c r="O364" s="398" t="s">
        <v>70</v>
      </c>
      <c r="P364" s="399"/>
      <c r="Q364" s="399"/>
      <c r="R364" s="399"/>
      <c r="S364" s="399"/>
      <c r="T364" s="399"/>
      <c r="U364" s="400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19"/>
      <c r="O365" s="398" t="s">
        <v>70</v>
      </c>
      <c r="P365" s="399"/>
      <c r="Q365" s="399"/>
      <c r="R365" s="399"/>
      <c r="S365" s="399"/>
      <c r="T365" s="399"/>
      <c r="U365" s="400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18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19"/>
      <c r="O369" s="398" t="s">
        <v>70</v>
      </c>
      <c r="P369" s="399"/>
      <c r="Q369" s="399"/>
      <c r="R369" s="399"/>
      <c r="S369" s="399"/>
      <c r="T369" s="399"/>
      <c r="U369" s="400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19"/>
      <c r="O370" s="398" t="s">
        <v>70</v>
      </c>
      <c r="P370" s="399"/>
      <c r="Q370" s="399"/>
      <c r="R370" s="399"/>
      <c r="S370" s="399"/>
      <c r="T370" s="399"/>
      <c r="U370" s="400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2285</v>
      </c>
      <c r="X372" s="381">
        <f>IFERROR(IF(W372="",0,CEILING((W372/$H372),1)*$H372),"")</f>
        <v>2285.4</v>
      </c>
      <c r="Y372" s="36">
        <f>IFERROR(IF(X372=0,"",ROUNDUP(X372/H372,0)*0.02175),"")</f>
        <v>6.3727499999999999</v>
      </c>
      <c r="Z372" s="56"/>
      <c r="AA372" s="57"/>
      <c r="AE372" s="64"/>
      <c r="BB372" s="275" t="s">
        <v>1</v>
      </c>
      <c r="BL372" s="64">
        <f>IFERROR(W372*I372/H372,"0")</f>
        <v>2450.2230769230773</v>
      </c>
      <c r="BM372" s="64">
        <f>IFERROR(X372*I372/H372,"0")</f>
        <v>2450.6520000000005</v>
      </c>
      <c r="BN372" s="64">
        <f>IFERROR(1/J372*(W372/H372),"0")</f>
        <v>5.2312271062271058</v>
      </c>
      <c r="BO372" s="64">
        <f>IFERROR(1/J372*(X372/H372),"0")</f>
        <v>5.2321428571428568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18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19"/>
      <c r="O376" s="398" t="s">
        <v>70</v>
      </c>
      <c r="P376" s="399"/>
      <c r="Q376" s="399"/>
      <c r="R376" s="399"/>
      <c r="S376" s="399"/>
      <c r="T376" s="399"/>
      <c r="U376" s="400"/>
      <c r="V376" s="37" t="s">
        <v>71</v>
      </c>
      <c r="W376" s="382">
        <f>IFERROR(W372/H372,"0")+IFERROR(W373/H373,"0")+IFERROR(W374/H374,"0")+IFERROR(W375/H375,"0")</f>
        <v>292.94871794871796</v>
      </c>
      <c r="X376" s="382">
        <f>IFERROR(X372/H372,"0")+IFERROR(X373/H373,"0")+IFERROR(X374/H374,"0")+IFERROR(X375/H375,"0")</f>
        <v>293</v>
      </c>
      <c r="Y376" s="382">
        <f>IFERROR(IF(Y372="",0,Y372),"0")+IFERROR(IF(Y373="",0,Y373),"0")+IFERROR(IF(Y374="",0,Y374),"0")+IFERROR(IF(Y375="",0,Y375),"0")</f>
        <v>6.3727499999999999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19"/>
      <c r="O377" s="398" t="s">
        <v>70</v>
      </c>
      <c r="P377" s="399"/>
      <c r="Q377" s="399"/>
      <c r="R377" s="399"/>
      <c r="S377" s="399"/>
      <c r="T377" s="399"/>
      <c r="U377" s="400"/>
      <c r="V377" s="37" t="s">
        <v>66</v>
      </c>
      <c r="W377" s="382">
        <f>IFERROR(SUM(W372:W375),"0")</f>
        <v>2285</v>
      </c>
      <c r="X377" s="382">
        <f>IFERROR(SUM(X372:X375),"0")</f>
        <v>2285.4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8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19"/>
      <c r="O380" s="398" t="s">
        <v>70</v>
      </c>
      <c r="P380" s="399"/>
      <c r="Q380" s="399"/>
      <c r="R380" s="399"/>
      <c r="S380" s="399"/>
      <c r="T380" s="399"/>
      <c r="U380" s="400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19"/>
      <c r="O381" s="398" t="s">
        <v>70</v>
      </c>
      <c r="P381" s="399"/>
      <c r="Q381" s="399"/>
      <c r="R381" s="399"/>
      <c r="S381" s="399"/>
      <c r="T381" s="399"/>
      <c r="U381" s="400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5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18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19"/>
      <c r="O387" s="398" t="s">
        <v>70</v>
      </c>
      <c r="P387" s="399"/>
      <c r="Q387" s="399"/>
      <c r="R387" s="399"/>
      <c r="S387" s="399"/>
      <c r="T387" s="399"/>
      <c r="U387" s="400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19"/>
      <c r="O388" s="398" t="s">
        <v>70</v>
      </c>
      <c r="P388" s="399"/>
      <c r="Q388" s="399"/>
      <c r="R388" s="399"/>
      <c r="S388" s="399"/>
      <c r="T388" s="399"/>
      <c r="U388" s="400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91</v>
      </c>
      <c r="X390" s="381">
        <f t="shared" ref="X390:X402" si="76">IFERROR(IF(W390="",0,CEILING((W390/$H390),1)*$H390),"")</f>
        <v>92.4</v>
      </c>
      <c r="Y390" s="36">
        <f>IFERROR(IF(X390=0,"",ROUNDUP(X390/H390,0)*0.00753),"")</f>
        <v>0.16566</v>
      </c>
      <c r="Z390" s="56"/>
      <c r="AA390" s="57"/>
      <c r="AE390" s="64"/>
      <c r="BB390" s="282" t="s">
        <v>1</v>
      </c>
      <c r="BL390" s="64">
        <f t="shared" ref="BL390:BL402" si="77">IFERROR(W390*I390/H390,"0")</f>
        <v>95.983333333333334</v>
      </c>
      <c r="BM390" s="64">
        <f t="shared" ref="BM390:BM402" si="78">IFERROR(X390*I390/H390,"0")</f>
        <v>97.46</v>
      </c>
      <c r="BN390" s="64">
        <f t="shared" ref="BN390:BN402" si="79">IFERROR(1/J390*(W390/H390),"0")</f>
        <v>0.13888888888888887</v>
      </c>
      <c r="BO390" s="64">
        <f t="shared" ref="BO390:BO402" si="80">IFERROR(1/J390*(X390/H390),"0")</f>
        <v>0.14102564102564102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92</v>
      </c>
      <c r="X392" s="381">
        <f t="shared" si="76"/>
        <v>92.4</v>
      </c>
      <c r="Y392" s="36">
        <f>IFERROR(IF(X392=0,"",ROUNDUP(X392/H392,0)*0.00753),"")</f>
        <v>0.16566</v>
      </c>
      <c r="Z392" s="56"/>
      <c r="AA392" s="57"/>
      <c r="AE392" s="64"/>
      <c r="BB392" s="284" t="s">
        <v>1</v>
      </c>
      <c r="BL392" s="64">
        <f t="shared" si="77"/>
        <v>97.038095238095224</v>
      </c>
      <c r="BM392" s="64">
        <f t="shared" si="78"/>
        <v>97.46</v>
      </c>
      <c r="BN392" s="64">
        <f t="shared" si="79"/>
        <v>0.14041514041514042</v>
      </c>
      <c r="BO392" s="64">
        <f t="shared" si="80"/>
        <v>0.14102564102564102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18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19"/>
      <c r="O403" s="398" t="s">
        <v>70</v>
      </c>
      <c r="P403" s="399"/>
      <c r="Q403" s="399"/>
      <c r="R403" s="399"/>
      <c r="S403" s="399"/>
      <c r="T403" s="399"/>
      <c r="U403" s="400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43.571428571428569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44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0.33132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19"/>
      <c r="O404" s="398" t="s">
        <v>70</v>
      </c>
      <c r="P404" s="399"/>
      <c r="Q404" s="399"/>
      <c r="R404" s="399"/>
      <c r="S404" s="399"/>
      <c r="T404" s="399"/>
      <c r="U404" s="400"/>
      <c r="V404" s="37" t="s">
        <v>66</v>
      </c>
      <c r="W404" s="382">
        <f>IFERROR(SUM(W390:W402),"0")</f>
        <v>183</v>
      </c>
      <c r="X404" s="382">
        <f>IFERROR(SUM(X390:X402),"0")</f>
        <v>184.8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18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19"/>
      <c r="O409" s="398" t="s">
        <v>70</v>
      </c>
      <c r="P409" s="399"/>
      <c r="Q409" s="399"/>
      <c r="R409" s="399"/>
      <c r="S409" s="399"/>
      <c r="T409" s="399"/>
      <c r="U409" s="400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19"/>
      <c r="O410" s="398" t="s">
        <v>70</v>
      </c>
      <c r="P410" s="399"/>
      <c r="Q410" s="399"/>
      <c r="R410" s="399"/>
      <c r="S410" s="399"/>
      <c r="T410" s="399"/>
      <c r="U410" s="400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19"/>
      <c r="O413" s="398" t="s">
        <v>70</v>
      </c>
      <c r="P413" s="399"/>
      <c r="Q413" s="399"/>
      <c r="R413" s="399"/>
      <c r="S413" s="399"/>
      <c r="T413" s="399"/>
      <c r="U413" s="400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19"/>
      <c r="O414" s="398" t="s">
        <v>70</v>
      </c>
      <c r="P414" s="399"/>
      <c r="Q414" s="399"/>
      <c r="R414" s="399"/>
      <c r="S414" s="399"/>
      <c r="T414" s="399"/>
      <c r="U414" s="400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1</v>
      </c>
      <c r="X416" s="381">
        <f>IFERROR(IF(W416="",0,CEILING((W416/$H416),1)*$H416),"")</f>
        <v>1.2</v>
      </c>
      <c r="Y416" s="36">
        <f>IFERROR(IF(X416=0,"",ROUNDUP(X416/H416,0)*0.00627),"")</f>
        <v>6.2700000000000004E-3</v>
      </c>
      <c r="Z416" s="56"/>
      <c r="AA416" s="57"/>
      <c r="AE416" s="64"/>
      <c r="BB416" s="299" t="s">
        <v>1</v>
      </c>
      <c r="BL416" s="64">
        <f>IFERROR(W416*I416/H416,"0")</f>
        <v>1.5</v>
      </c>
      <c r="BM416" s="64">
        <f>IFERROR(X416*I416/H416,"0")</f>
        <v>1.8000000000000003</v>
      </c>
      <c r="BN416" s="64">
        <f>IFERROR(1/J416*(W416/H416),"0")</f>
        <v>4.1666666666666666E-3</v>
      </c>
      <c r="BO416" s="64">
        <f>IFERROR(1/J416*(X416/H416),"0")</f>
        <v>5.0000000000000001E-3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18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19"/>
      <c r="O419" s="398" t="s">
        <v>70</v>
      </c>
      <c r="P419" s="399"/>
      <c r="Q419" s="399"/>
      <c r="R419" s="399"/>
      <c r="S419" s="399"/>
      <c r="T419" s="399"/>
      <c r="U419" s="400"/>
      <c r="V419" s="37" t="s">
        <v>71</v>
      </c>
      <c r="W419" s="382">
        <f>IFERROR(W416/H416,"0")+IFERROR(W417/H417,"0")+IFERROR(W418/H418,"0")</f>
        <v>0.83333333333333337</v>
      </c>
      <c r="X419" s="382">
        <f>IFERROR(X416/H416,"0")+IFERROR(X417/H417,"0")+IFERROR(X418/H418,"0")</f>
        <v>1</v>
      </c>
      <c r="Y419" s="382">
        <f>IFERROR(IF(Y416="",0,Y416),"0")+IFERROR(IF(Y417="",0,Y417),"0")+IFERROR(IF(Y418="",0,Y418),"0")</f>
        <v>6.2700000000000004E-3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19"/>
      <c r="O420" s="398" t="s">
        <v>70</v>
      </c>
      <c r="P420" s="399"/>
      <c r="Q420" s="399"/>
      <c r="R420" s="399"/>
      <c r="S420" s="399"/>
      <c r="T420" s="399"/>
      <c r="U420" s="400"/>
      <c r="V420" s="37" t="s">
        <v>66</v>
      </c>
      <c r="W420" s="382">
        <f>IFERROR(SUM(W416:W418),"0")</f>
        <v>1</v>
      </c>
      <c r="X420" s="382">
        <f>IFERROR(SUM(X416:X418),"0")</f>
        <v>1.2</v>
      </c>
      <c r="Y420" s="37"/>
      <c r="Z420" s="383"/>
      <c r="AA420" s="383"/>
    </row>
    <row r="421" spans="1:67" ht="16.5" hidden="1" customHeight="1" x14ac:dyDescent="0.25">
      <c r="A421" s="45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8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19"/>
      <c r="O425" s="398" t="s">
        <v>70</v>
      </c>
      <c r="P425" s="399"/>
      <c r="Q425" s="399"/>
      <c r="R425" s="399"/>
      <c r="S425" s="399"/>
      <c r="T425" s="399"/>
      <c r="U425" s="400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19"/>
      <c r="O426" s="398" t="s">
        <v>70</v>
      </c>
      <c r="P426" s="399"/>
      <c r="Q426" s="399"/>
      <c r="R426" s="399"/>
      <c r="S426" s="399"/>
      <c r="T426" s="399"/>
      <c r="U426" s="400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idden="1" x14ac:dyDescent="0.2">
      <c r="A435" s="418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19"/>
      <c r="O435" s="398" t="s">
        <v>70</v>
      </c>
      <c r="P435" s="399"/>
      <c r="Q435" s="399"/>
      <c r="R435" s="399"/>
      <c r="S435" s="399"/>
      <c r="T435" s="399"/>
      <c r="U435" s="400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19"/>
      <c r="O436" s="398" t="s">
        <v>70</v>
      </c>
      <c r="P436" s="399"/>
      <c r="Q436" s="399"/>
      <c r="R436" s="399"/>
      <c r="S436" s="399"/>
      <c r="T436" s="399"/>
      <c r="U436" s="400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18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19"/>
      <c r="O440" s="398" t="s">
        <v>70</v>
      </c>
      <c r="P440" s="399"/>
      <c r="Q440" s="399"/>
      <c r="R440" s="399"/>
      <c r="S440" s="399"/>
      <c r="T440" s="399"/>
      <c r="U440" s="400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19"/>
      <c r="O441" s="398" t="s">
        <v>70</v>
      </c>
      <c r="P441" s="399"/>
      <c r="Q441" s="399"/>
      <c r="R441" s="399"/>
      <c r="S441" s="399"/>
      <c r="T441" s="399"/>
      <c r="U441" s="400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18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19"/>
      <c r="O444" s="398" t="s">
        <v>70</v>
      </c>
      <c r="P444" s="399"/>
      <c r="Q444" s="399"/>
      <c r="R444" s="399"/>
      <c r="S444" s="399"/>
      <c r="T444" s="399"/>
      <c r="U444" s="400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19"/>
      <c r="O445" s="398" t="s">
        <v>70</v>
      </c>
      <c r="P445" s="399"/>
      <c r="Q445" s="399"/>
      <c r="R445" s="399"/>
      <c r="S445" s="399"/>
      <c r="T445" s="399"/>
      <c r="U445" s="400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5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18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19"/>
      <c r="O451" s="398" t="s">
        <v>70</v>
      </c>
      <c r="P451" s="399"/>
      <c r="Q451" s="399"/>
      <c r="R451" s="399"/>
      <c r="S451" s="399"/>
      <c r="T451" s="399"/>
      <c r="U451" s="400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19"/>
      <c r="O452" s="398" t="s">
        <v>70</v>
      </c>
      <c r="P452" s="399"/>
      <c r="Q452" s="399"/>
      <c r="R452" s="399"/>
      <c r="S452" s="399"/>
      <c r="T452" s="399"/>
      <c r="U452" s="400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5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18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19"/>
      <c r="O456" s="398" t="s">
        <v>70</v>
      </c>
      <c r="P456" s="399"/>
      <c r="Q456" s="399"/>
      <c r="R456" s="399"/>
      <c r="S456" s="399"/>
      <c r="T456" s="399"/>
      <c r="U456" s="400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19"/>
      <c r="O457" s="398" t="s">
        <v>70</v>
      </c>
      <c r="P457" s="399"/>
      <c r="Q457" s="399"/>
      <c r="R457" s="399"/>
      <c r="S457" s="399"/>
      <c r="T457" s="399"/>
      <c r="U457" s="400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5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1600</v>
      </c>
      <c r="X463" s="381">
        <f t="shared" si="87"/>
        <v>1605.1200000000001</v>
      </c>
      <c r="Y463" s="36">
        <f t="shared" si="88"/>
        <v>3.63584</v>
      </c>
      <c r="Z463" s="56"/>
      <c r="AA463" s="57"/>
      <c r="AE463" s="64"/>
      <c r="BB463" s="320" t="s">
        <v>1</v>
      </c>
      <c r="BL463" s="64">
        <f t="shared" si="89"/>
        <v>1709.090909090909</v>
      </c>
      <c r="BM463" s="64">
        <f t="shared" si="90"/>
        <v>1714.56</v>
      </c>
      <c r="BN463" s="64">
        <f t="shared" si="91"/>
        <v>2.9137529137529135</v>
      </c>
      <c r="BO463" s="64">
        <f t="shared" si="92"/>
        <v>2.9230769230769234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1300</v>
      </c>
      <c r="X466" s="381">
        <f t="shared" si="87"/>
        <v>1304.1600000000001</v>
      </c>
      <c r="Y466" s="36">
        <f t="shared" si="88"/>
        <v>2.9541200000000001</v>
      </c>
      <c r="Z466" s="56"/>
      <c r="AA466" s="57"/>
      <c r="AE466" s="64"/>
      <c r="BB466" s="323" t="s">
        <v>1</v>
      </c>
      <c r="BL466" s="64">
        <f t="shared" si="89"/>
        <v>1388.6363636363635</v>
      </c>
      <c r="BM466" s="64">
        <f t="shared" si="90"/>
        <v>1393.08</v>
      </c>
      <c r="BN466" s="64">
        <f t="shared" si="91"/>
        <v>2.3674242424242422</v>
      </c>
      <c r="BO466" s="64">
        <f t="shared" si="92"/>
        <v>2.375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18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19"/>
      <c r="O473" s="398" t="s">
        <v>70</v>
      </c>
      <c r="P473" s="399"/>
      <c r="Q473" s="399"/>
      <c r="R473" s="399"/>
      <c r="S473" s="399"/>
      <c r="T473" s="399"/>
      <c r="U473" s="400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549.24242424242425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551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6.5899599999999996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19"/>
      <c r="O474" s="398" t="s">
        <v>70</v>
      </c>
      <c r="P474" s="399"/>
      <c r="Q474" s="399"/>
      <c r="R474" s="399"/>
      <c r="S474" s="399"/>
      <c r="T474" s="399"/>
      <c r="U474" s="400"/>
      <c r="V474" s="37" t="s">
        <v>66</v>
      </c>
      <c r="W474" s="382">
        <f>IFERROR(SUM(W461:W472),"0")</f>
        <v>2900</v>
      </c>
      <c r="X474" s="382">
        <f>IFERROR(SUM(X461:X472),"0")</f>
        <v>2909.28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1150</v>
      </c>
      <c r="X476" s="381">
        <f>IFERROR(IF(W476="",0,CEILING((W476/$H476),1)*$H476),"")</f>
        <v>1151.04</v>
      </c>
      <c r="Y476" s="36">
        <f>IFERROR(IF(X476=0,"",ROUNDUP(X476/H476,0)*0.01196),"")</f>
        <v>2.6072799999999998</v>
      </c>
      <c r="Z476" s="56"/>
      <c r="AA476" s="57"/>
      <c r="AE476" s="64"/>
      <c r="BB476" s="330" t="s">
        <v>1</v>
      </c>
      <c r="BL476" s="64">
        <f>IFERROR(W476*I476/H476,"0")</f>
        <v>1228.4090909090908</v>
      </c>
      <c r="BM476" s="64">
        <f>IFERROR(X476*I476/H476,"0")</f>
        <v>1229.5199999999998</v>
      </c>
      <c r="BN476" s="64">
        <f>IFERROR(1/J476*(W476/H476),"0")</f>
        <v>2.0942599067599068</v>
      </c>
      <c r="BO476" s="64">
        <f>IFERROR(1/J476*(X476/H476),"0")</f>
        <v>2.0961538461538458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8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19"/>
      <c r="O478" s="398" t="s">
        <v>70</v>
      </c>
      <c r="P478" s="399"/>
      <c r="Q478" s="399"/>
      <c r="R478" s="399"/>
      <c r="S478" s="399"/>
      <c r="T478" s="399"/>
      <c r="U478" s="400"/>
      <c r="V478" s="37" t="s">
        <v>71</v>
      </c>
      <c r="W478" s="382">
        <f>IFERROR(W476/H476,"0")+IFERROR(W477/H477,"0")</f>
        <v>217.80303030303028</v>
      </c>
      <c r="X478" s="382">
        <f>IFERROR(X476/H476,"0")+IFERROR(X477/H477,"0")</f>
        <v>217.99999999999997</v>
      </c>
      <c r="Y478" s="382">
        <f>IFERROR(IF(Y476="",0,Y476),"0")+IFERROR(IF(Y477="",0,Y477),"0")</f>
        <v>2.6072799999999998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19"/>
      <c r="O479" s="398" t="s">
        <v>70</v>
      </c>
      <c r="P479" s="399"/>
      <c r="Q479" s="399"/>
      <c r="R479" s="399"/>
      <c r="S479" s="399"/>
      <c r="T479" s="399"/>
      <c r="U479" s="400"/>
      <c r="V479" s="37" t="s">
        <v>66</v>
      </c>
      <c r="W479" s="382">
        <f>IFERROR(SUM(W476:W477),"0")</f>
        <v>1150</v>
      </c>
      <c r="X479" s="382">
        <f>IFERROR(SUM(X476:X477),"0")</f>
        <v>1151.04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hidden="1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950</v>
      </c>
      <c r="X483" s="381">
        <f t="shared" si="93"/>
        <v>950.40000000000009</v>
      </c>
      <c r="Y483" s="36">
        <f>IFERROR(IF(X483=0,"",ROUNDUP(X483/H483,0)*0.01196),"")</f>
        <v>2.1528</v>
      </c>
      <c r="Z483" s="56"/>
      <c r="AA483" s="57"/>
      <c r="AE483" s="64"/>
      <c r="BB483" s="334" t="s">
        <v>1</v>
      </c>
      <c r="BL483" s="64">
        <f t="shared" si="94"/>
        <v>1014.7727272727273</v>
      </c>
      <c r="BM483" s="64">
        <f t="shared" si="95"/>
        <v>1015.2</v>
      </c>
      <c r="BN483" s="64">
        <f t="shared" si="96"/>
        <v>1.7300407925407926</v>
      </c>
      <c r="BO483" s="64">
        <f t="shared" si="97"/>
        <v>1.7307692307692308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18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19"/>
      <c r="O487" s="398" t="s">
        <v>70</v>
      </c>
      <c r="P487" s="399"/>
      <c r="Q487" s="399"/>
      <c r="R487" s="399"/>
      <c r="S487" s="399"/>
      <c r="T487" s="399"/>
      <c r="U487" s="400"/>
      <c r="V487" s="37" t="s">
        <v>71</v>
      </c>
      <c r="W487" s="382">
        <f>IFERROR(W481/H481,"0")+IFERROR(W482/H482,"0")+IFERROR(W483/H483,"0")+IFERROR(W484/H484,"0")+IFERROR(W485/H485,"0")+IFERROR(W486/H486,"0")</f>
        <v>179.92424242424241</v>
      </c>
      <c r="X487" s="382">
        <f>IFERROR(X481/H481,"0")+IFERROR(X482/H482,"0")+IFERROR(X483/H483,"0")+IFERROR(X484/H484,"0")+IFERROR(X485/H485,"0")+IFERROR(X486/H486,"0")</f>
        <v>180</v>
      </c>
      <c r="Y487" s="382">
        <f>IFERROR(IF(Y481="",0,Y481),"0")+IFERROR(IF(Y482="",0,Y482),"0")+IFERROR(IF(Y483="",0,Y483),"0")+IFERROR(IF(Y484="",0,Y484),"0")+IFERROR(IF(Y485="",0,Y485),"0")+IFERROR(IF(Y486="",0,Y486),"0")</f>
        <v>2.1528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19"/>
      <c r="O488" s="398" t="s">
        <v>70</v>
      </c>
      <c r="P488" s="399"/>
      <c r="Q488" s="399"/>
      <c r="R488" s="399"/>
      <c r="S488" s="399"/>
      <c r="T488" s="399"/>
      <c r="U488" s="400"/>
      <c r="V488" s="37" t="s">
        <v>66</v>
      </c>
      <c r="W488" s="382">
        <f>IFERROR(SUM(W481:W486),"0")</f>
        <v>950</v>
      </c>
      <c r="X488" s="382">
        <f>IFERROR(SUM(X481:X486),"0")</f>
        <v>950.40000000000009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18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19"/>
      <c r="O493" s="398" t="s">
        <v>70</v>
      </c>
      <c r="P493" s="399"/>
      <c r="Q493" s="399"/>
      <c r="R493" s="399"/>
      <c r="S493" s="399"/>
      <c r="T493" s="399"/>
      <c r="U493" s="400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19"/>
      <c r="O494" s="398" t="s">
        <v>70</v>
      </c>
      <c r="P494" s="399"/>
      <c r="Q494" s="399"/>
      <c r="R494" s="399"/>
      <c r="S494" s="399"/>
      <c r="T494" s="399"/>
      <c r="U494" s="400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18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19"/>
      <c r="O497" s="398" t="s">
        <v>70</v>
      </c>
      <c r="P497" s="399"/>
      <c r="Q497" s="399"/>
      <c r="R497" s="399"/>
      <c r="S497" s="399"/>
      <c r="T497" s="399"/>
      <c r="U497" s="400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19"/>
      <c r="O498" s="398" t="s">
        <v>70</v>
      </c>
      <c r="P498" s="399"/>
      <c r="Q498" s="399"/>
      <c r="R498" s="399"/>
      <c r="S498" s="399"/>
      <c r="T498" s="399"/>
      <c r="U498" s="400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5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61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68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3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3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62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6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49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8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418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19"/>
      <c r="O511" s="398" t="s">
        <v>70</v>
      </c>
      <c r="P511" s="399"/>
      <c r="Q511" s="399"/>
      <c r="R511" s="399"/>
      <c r="S511" s="399"/>
      <c r="T511" s="399"/>
      <c r="U511" s="400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19"/>
      <c r="O512" s="398" t="s">
        <v>70</v>
      </c>
      <c r="P512" s="399"/>
      <c r="Q512" s="399"/>
      <c r="R512" s="399"/>
      <c r="S512" s="399"/>
      <c r="T512" s="399"/>
      <c r="U512" s="400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1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06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4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8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18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19"/>
      <c r="O519" s="398" t="s">
        <v>70</v>
      </c>
      <c r="P519" s="399"/>
      <c r="Q519" s="399"/>
      <c r="R519" s="399"/>
      <c r="S519" s="399"/>
      <c r="T519" s="399"/>
      <c r="U519" s="400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19"/>
      <c r="O520" s="398" t="s">
        <v>70</v>
      </c>
      <c r="P520" s="399"/>
      <c r="Q520" s="399"/>
      <c r="R520" s="399"/>
      <c r="S520" s="399"/>
      <c r="T520" s="399"/>
      <c r="U520" s="400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05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07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6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418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19"/>
      <c r="O528" s="398" t="s">
        <v>70</v>
      </c>
      <c r="P528" s="399"/>
      <c r="Q528" s="399"/>
      <c r="R528" s="399"/>
      <c r="S528" s="399"/>
      <c r="T528" s="399"/>
      <c r="U528" s="400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19"/>
      <c r="O529" s="398" t="s">
        <v>70</v>
      </c>
      <c r="P529" s="399"/>
      <c r="Q529" s="399"/>
      <c r="R529" s="399"/>
      <c r="S529" s="399"/>
      <c r="T529" s="399"/>
      <c r="U529" s="400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hidden="1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599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98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36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0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418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19"/>
      <c r="O536" s="398" t="s">
        <v>70</v>
      </c>
      <c r="P536" s="399"/>
      <c r="Q536" s="399"/>
      <c r="R536" s="399"/>
      <c r="S536" s="399"/>
      <c r="T536" s="399"/>
      <c r="U536" s="400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hidden="1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19"/>
      <c r="O537" s="398" t="s">
        <v>70</v>
      </c>
      <c r="P537" s="399"/>
      <c r="Q537" s="399"/>
      <c r="R537" s="399"/>
      <c r="S537" s="399"/>
      <c r="T537" s="399"/>
      <c r="U537" s="400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8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67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3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2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18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19"/>
      <c r="O543" s="398" t="s">
        <v>70</v>
      </c>
      <c r="P543" s="399"/>
      <c r="Q543" s="399"/>
      <c r="R543" s="399"/>
      <c r="S543" s="399"/>
      <c r="T543" s="399"/>
      <c r="U543" s="400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19"/>
      <c r="O544" s="398" t="s">
        <v>70</v>
      </c>
      <c r="P544" s="399"/>
      <c r="Q544" s="399"/>
      <c r="R544" s="399"/>
      <c r="S544" s="399"/>
      <c r="T544" s="399"/>
      <c r="U544" s="400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32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22"/>
      <c r="O545" s="548" t="s">
        <v>742</v>
      </c>
      <c r="P545" s="428"/>
      <c r="Q545" s="428"/>
      <c r="R545" s="428"/>
      <c r="S545" s="428"/>
      <c r="T545" s="428"/>
      <c r="U545" s="4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14823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14928.949999999999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22"/>
      <c r="O546" s="548" t="s">
        <v>743</v>
      </c>
      <c r="P546" s="428"/>
      <c r="Q546" s="428"/>
      <c r="R546" s="428"/>
      <c r="S546" s="428"/>
      <c r="T546" s="428"/>
      <c r="U546" s="429"/>
      <c r="V546" s="37" t="s">
        <v>66</v>
      </c>
      <c r="W546" s="382">
        <f>IFERROR(SUM(BL22:BL542),"0")</f>
        <v>15807.522801778943</v>
      </c>
      <c r="X546" s="382">
        <f>IFERROR(SUM(BM22:BM542),"0")</f>
        <v>15919.661999999997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22"/>
      <c r="O547" s="548" t="s">
        <v>744</v>
      </c>
      <c r="P547" s="428"/>
      <c r="Q547" s="428"/>
      <c r="R547" s="428"/>
      <c r="S547" s="428"/>
      <c r="T547" s="428"/>
      <c r="U547" s="429"/>
      <c r="V547" s="37" t="s">
        <v>745</v>
      </c>
      <c r="W547" s="38">
        <f>ROUNDUP(SUM(BN22:BN542),0)</f>
        <v>30</v>
      </c>
      <c r="X547" s="38">
        <f>ROUNDUP(SUM(BO22:BO542),0)</f>
        <v>30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22"/>
      <c r="O548" s="548" t="s">
        <v>746</v>
      </c>
      <c r="P548" s="428"/>
      <c r="Q548" s="428"/>
      <c r="R548" s="428"/>
      <c r="S548" s="428"/>
      <c r="T548" s="428"/>
      <c r="U548" s="429"/>
      <c r="V548" s="37" t="s">
        <v>66</v>
      </c>
      <c r="W548" s="382">
        <f>GrossWeightTotal+PalletQtyTotal*25</f>
        <v>16557.522801778941</v>
      </c>
      <c r="X548" s="382">
        <f>GrossWeightTotalR+PalletQtyTotalR*25</f>
        <v>16669.661999999997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22"/>
      <c r="O549" s="548" t="s">
        <v>747</v>
      </c>
      <c r="P549" s="428"/>
      <c r="Q549" s="428"/>
      <c r="R549" s="428"/>
      <c r="S549" s="428"/>
      <c r="T549" s="428"/>
      <c r="U549" s="4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2637.6728490485489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2655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22"/>
      <c r="O550" s="548" t="s">
        <v>748</v>
      </c>
      <c r="P550" s="428"/>
      <c r="Q550" s="428"/>
      <c r="R550" s="428"/>
      <c r="S550" s="428"/>
      <c r="T550" s="428"/>
      <c r="U550" s="4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35.043930000000003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35" t="s">
        <v>98</v>
      </c>
      <c r="D552" s="655"/>
      <c r="E552" s="655"/>
      <c r="F552" s="604"/>
      <c r="G552" s="435" t="s">
        <v>229</v>
      </c>
      <c r="H552" s="655"/>
      <c r="I552" s="655"/>
      <c r="J552" s="655"/>
      <c r="K552" s="655"/>
      <c r="L552" s="655"/>
      <c r="M552" s="655"/>
      <c r="N552" s="655"/>
      <c r="O552" s="655"/>
      <c r="P552" s="604"/>
      <c r="Q552" s="435" t="s">
        <v>461</v>
      </c>
      <c r="R552" s="604"/>
      <c r="S552" s="435" t="s">
        <v>522</v>
      </c>
      <c r="T552" s="655"/>
      <c r="U552" s="655"/>
      <c r="V552" s="604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73" t="s">
        <v>751</v>
      </c>
      <c r="B553" s="435" t="s">
        <v>60</v>
      </c>
      <c r="C553" s="435" t="s">
        <v>99</v>
      </c>
      <c r="D553" s="435" t="s">
        <v>107</v>
      </c>
      <c r="E553" s="435" t="s">
        <v>98</v>
      </c>
      <c r="F553" s="435" t="s">
        <v>219</v>
      </c>
      <c r="G553" s="435" t="s">
        <v>230</v>
      </c>
      <c r="H553" s="435" t="s">
        <v>237</v>
      </c>
      <c r="I553" s="435" t="s">
        <v>256</v>
      </c>
      <c r="J553" s="435" t="s">
        <v>326</v>
      </c>
      <c r="K553" s="372"/>
      <c r="L553" s="435" t="s">
        <v>356</v>
      </c>
      <c r="M553" s="372"/>
      <c r="N553" s="435" t="s">
        <v>356</v>
      </c>
      <c r="O553" s="435" t="s">
        <v>431</v>
      </c>
      <c r="P553" s="435" t="s">
        <v>448</v>
      </c>
      <c r="Q553" s="435" t="s">
        <v>462</v>
      </c>
      <c r="R553" s="435" t="s">
        <v>497</v>
      </c>
      <c r="S553" s="435" t="s">
        <v>523</v>
      </c>
      <c r="T553" s="435" t="s">
        <v>570</v>
      </c>
      <c r="U553" s="435" t="s">
        <v>596</v>
      </c>
      <c r="V553" s="435" t="s">
        <v>603</v>
      </c>
      <c r="W553" s="435" t="s">
        <v>607</v>
      </c>
      <c r="X553" s="435" t="s">
        <v>657</v>
      </c>
      <c r="AA553" s="52"/>
      <c r="AD553" s="372"/>
    </row>
    <row r="554" spans="1:30" ht="13.5" customHeight="1" thickBot="1" x14ac:dyDescent="0.25">
      <c r="A554" s="774"/>
      <c r="B554" s="436"/>
      <c r="C554" s="436"/>
      <c r="D554" s="436"/>
      <c r="E554" s="436"/>
      <c r="F554" s="436"/>
      <c r="G554" s="436"/>
      <c r="H554" s="436"/>
      <c r="I554" s="436"/>
      <c r="J554" s="436"/>
      <c r="K554" s="372"/>
      <c r="L554" s="436"/>
      <c r="M554" s="372"/>
      <c r="N554" s="436"/>
      <c r="O554" s="436"/>
      <c r="P554" s="436"/>
      <c r="Q554" s="436"/>
      <c r="R554" s="436"/>
      <c r="S554" s="436"/>
      <c r="T554" s="436"/>
      <c r="U554" s="436"/>
      <c r="V554" s="436"/>
      <c r="W554" s="436"/>
      <c r="X554" s="436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216</v>
      </c>
      <c r="D555" s="46">
        <f>IFERROR(X57*1,"0")+IFERROR(X58*1,"0")+IFERROR(X59*1,"0")+IFERROR(X60*1,"0")</f>
        <v>68.400000000000006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1456.6800000000003</v>
      </c>
      <c r="F555" s="46">
        <f>IFERROR(X134*1,"0")+IFERROR(X135*1,"0")+IFERROR(X136*1,"0")+IFERROR(X137*1,"0")+IFERROR(X138*1,"0")</f>
        <v>224.10000000000002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128.10000000000002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2377.7999999999997</v>
      </c>
      <c r="J555" s="46">
        <f>IFERROR(X214*1,"0")+IFERROR(X215*1,"0")+IFERROR(X216*1,"0")+IFERROR(X217*1,"0")+IFERROR(X218*1,"0")+IFERROR(X219*1,"0")+IFERROR(X223*1,"0")+IFERROR(X224*1,"0")</f>
        <v>54.4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815.24999999999989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815.24999999999989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32.1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2070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2285.4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186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5010.72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83"/>
        <filter val="1 150,00"/>
        <filter val="1 300,00"/>
        <filter val="1 355,00"/>
        <filter val="1 600,00"/>
        <filter val="1,00"/>
        <filter val="1,18"/>
        <filter val="10,88"/>
        <filter val="104,19"/>
        <filter val="111,00"/>
        <filter val="113,00"/>
        <filter val="115,00"/>
        <filter val="125,00"/>
        <filter val="13,57"/>
        <filter val="130,00"/>
        <filter val="14 823,00"/>
        <filter val="14,44"/>
        <filter val="15 807,52"/>
        <filter val="155,00"/>
        <filter val="16 557,52"/>
        <filter val="164,00"/>
        <filter val="167,00"/>
        <filter val="179,92"/>
        <filter val="18,75"/>
        <filter val="183,00"/>
        <filter val="19,00"/>
        <filter val="19,17"/>
        <filter val="191,00"/>
        <filter val="2 079,00"/>
        <filter val="2 285,00"/>
        <filter val="2 637,67"/>
        <filter val="2 900,00"/>
        <filter val="2,75"/>
        <filter val="207,00"/>
        <filter val="21,00"/>
        <filter val="217,80"/>
        <filter val="222,00"/>
        <filter val="224,00"/>
        <filter val="23,00"/>
        <filter val="231,00"/>
        <filter val="24,00"/>
        <filter val="243,00"/>
        <filter val="259,00"/>
        <filter val="26,00"/>
        <filter val="280,00"/>
        <filter val="292,95"/>
        <filter val="3,00"/>
        <filter val="30"/>
        <filter val="312,00"/>
        <filter val="32,00"/>
        <filter val="35,00"/>
        <filter val="39,00"/>
        <filter val="4,00"/>
        <filter val="40,00"/>
        <filter val="42,00"/>
        <filter val="420,00"/>
        <filter val="43,57"/>
        <filter val="45,00"/>
        <filter val="455,00"/>
        <filter val="46,65"/>
        <filter val="46,67"/>
        <filter val="48,00"/>
        <filter val="486,00"/>
        <filter val="5,45"/>
        <filter val="50,00"/>
        <filter val="549,24"/>
        <filter val="55,00"/>
        <filter val="57,00"/>
        <filter val="58,00"/>
        <filter val="630,00"/>
        <filter val="64,00"/>
        <filter val="7,00"/>
        <filter val="70,11"/>
        <filter val="700,00"/>
        <filter val="722,00"/>
        <filter val="743,00"/>
        <filter val="783,00"/>
        <filter val="79,00"/>
        <filter val="8,00"/>
        <filter val="82,96"/>
        <filter val="90,33"/>
        <filter val="900,00"/>
        <filter val="91,00"/>
        <filter val="92,00"/>
        <filter val="95,26"/>
        <filter val="950,00"/>
      </filters>
    </filterColumn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O470:S470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D335:E335"/>
    <mergeCell ref="D372:E372"/>
    <mergeCell ref="O277:U277"/>
    <mergeCell ref="D188:E188"/>
    <mergeCell ref="D424:E424"/>
    <mergeCell ref="O252:U252"/>
    <mergeCell ref="D286:E286"/>
    <mergeCell ref="O478:U47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D461:E461"/>
    <mergeCell ref="D522:E522"/>
    <mergeCell ref="O231:S231"/>
    <mergeCell ref="D242:E242"/>
    <mergeCell ref="O407:S407"/>
    <mergeCell ref="O504:S504"/>
    <mergeCell ref="O494:U494"/>
    <mergeCell ref="D234:E234"/>
    <mergeCell ref="D241:E241"/>
    <mergeCell ref="D508:E508"/>
    <mergeCell ref="O403:U403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D159:E159"/>
    <mergeCell ref="O304:S304"/>
    <mergeCell ref="D80:E80"/>
    <mergeCell ref="O98:S98"/>
    <mergeCell ref="O298:S298"/>
    <mergeCell ref="O396:S396"/>
    <mergeCell ref="O390:S390"/>
    <mergeCell ref="O53:U53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H10:L10"/>
    <mergeCell ref="A93:N94"/>
    <mergeCell ref="N17:N18"/>
    <mergeCell ref="O131:U131"/>
    <mergeCell ref="F17:F18"/>
    <mergeCell ref="O87:U87"/>
    <mergeCell ref="D107:E107"/>
    <mergeCell ref="O27:S27"/>
    <mergeCell ref="O54:U54"/>
    <mergeCell ref="D74:E74"/>
    <mergeCell ref="D68:E68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D76:E76"/>
    <mergeCell ref="O299:S299"/>
    <mergeCell ref="O274:S274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D193:E193"/>
    <mergeCell ref="D127:E127"/>
    <mergeCell ref="A442:Y442"/>
    <mergeCell ref="O436:U436"/>
    <mergeCell ref="D491:E491"/>
    <mergeCell ref="D176:E176"/>
    <mergeCell ref="O443:S443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249:S249"/>
    <mergeCell ref="D218:E218"/>
    <mergeCell ref="O137:S137"/>
    <mergeCell ref="D41:E41"/>
    <mergeCell ref="O197:S19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169:S16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P12:Q12"/>
    <mergeCell ref="O240:S240"/>
    <mergeCell ref="D251:E251"/>
    <mergeCell ref="O119:S119"/>
    <mergeCell ref="O32:S32"/>
    <mergeCell ref="O330:S330"/>
    <mergeCell ref="P13:Q13"/>
    <mergeCell ref="D114:E114"/>
    <mergeCell ref="O332:S332"/>
    <mergeCell ref="O35:U35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O351:U351"/>
    <mergeCell ref="A273:Y273"/>
    <mergeCell ref="O81:S81"/>
    <mergeCell ref="D129:E12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O502:S502"/>
    <mergeCell ref="O451:U451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2024-05-31T10:21:33Z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