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D0880E-5B24-4D97-A7C9-E03236852F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89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N206" i="1"/>
  <c r="BL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BN185" i="1"/>
  <c r="BL185" i="1"/>
  <c r="X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Y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BO145" i="1" s="1"/>
  <c r="O145" i="1"/>
  <c r="BN144" i="1"/>
  <c r="BL144" i="1"/>
  <c r="X144" i="1"/>
  <c r="BO144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32" i="1" l="1"/>
  <c r="BM232" i="1"/>
  <c r="Y232" i="1"/>
  <c r="BO251" i="1"/>
  <c r="BM251" i="1"/>
  <c r="Y251" i="1"/>
  <c r="BO274" i="1"/>
  <c r="BM274" i="1"/>
  <c r="Y274" i="1"/>
  <c r="BO297" i="1"/>
  <c r="BM297" i="1"/>
  <c r="Y297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22" i="1"/>
  <c r="BM22" i="1"/>
  <c r="X34" i="1"/>
  <c r="Y52" i="1"/>
  <c r="BM52" i="1"/>
  <c r="Y67" i="1"/>
  <c r="BM67" i="1"/>
  <c r="Y75" i="1"/>
  <c r="BM75" i="1"/>
  <c r="Y83" i="1"/>
  <c r="BM83" i="1"/>
  <c r="Y97" i="1"/>
  <c r="BM97" i="1"/>
  <c r="Y109" i="1"/>
  <c r="BM109" i="1"/>
  <c r="Y117" i="1"/>
  <c r="BM117" i="1"/>
  <c r="Y127" i="1"/>
  <c r="BM127" i="1"/>
  <c r="Y138" i="1"/>
  <c r="BM138" i="1"/>
  <c r="Y155" i="1"/>
  <c r="BM155" i="1"/>
  <c r="Y175" i="1"/>
  <c r="BM175" i="1"/>
  <c r="BO181" i="1"/>
  <c r="BM181" i="1"/>
  <c r="BO217" i="1"/>
  <c r="BM217" i="1"/>
  <c r="Y217" i="1"/>
  <c r="BO243" i="1"/>
  <c r="BM243" i="1"/>
  <c r="Y243" i="1"/>
  <c r="X271" i="1"/>
  <c r="BO265" i="1"/>
  <c r="BM265" i="1"/>
  <c r="Y265" i="1"/>
  <c r="BO288" i="1"/>
  <c r="BM288" i="1"/>
  <c r="Y288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W549" i="1"/>
  <c r="Y28" i="1"/>
  <c r="BM28" i="1"/>
  <c r="Y32" i="1"/>
  <c r="BM32" i="1"/>
  <c r="Y57" i="1"/>
  <c r="BM57" i="1"/>
  <c r="Y65" i="1"/>
  <c r="BM65" i="1"/>
  <c r="Y69" i="1"/>
  <c r="BM69" i="1"/>
  <c r="Y73" i="1"/>
  <c r="BM73" i="1"/>
  <c r="Y77" i="1"/>
  <c r="BM77" i="1"/>
  <c r="Y81" i="1"/>
  <c r="BM81" i="1"/>
  <c r="Y85" i="1"/>
  <c r="BM85" i="1"/>
  <c r="X93" i="1"/>
  <c r="Y91" i="1"/>
  <c r="BM91" i="1"/>
  <c r="X103" i="1"/>
  <c r="Y99" i="1"/>
  <c r="BM99" i="1"/>
  <c r="Y107" i="1"/>
  <c r="BM107" i="1"/>
  <c r="Y111" i="1"/>
  <c r="BM111" i="1"/>
  <c r="Y115" i="1"/>
  <c r="BM115" i="1"/>
  <c r="Y119" i="1"/>
  <c r="BM119" i="1"/>
  <c r="X131" i="1"/>
  <c r="Y125" i="1"/>
  <c r="BM125" i="1"/>
  <c r="Y129" i="1"/>
  <c r="BM129" i="1"/>
  <c r="Y136" i="1"/>
  <c r="BM136" i="1"/>
  <c r="Y144" i="1"/>
  <c r="BM144" i="1"/>
  <c r="Y151" i="1"/>
  <c r="BM151" i="1"/>
  <c r="BO153" i="1"/>
  <c r="BM153" i="1"/>
  <c r="Y153" i="1"/>
  <c r="X171" i="1"/>
  <c r="BO169" i="1"/>
  <c r="BM169" i="1"/>
  <c r="Y169" i="1"/>
  <c r="BO183" i="1"/>
  <c r="BM183" i="1"/>
  <c r="Y183" i="1"/>
  <c r="BO189" i="1"/>
  <c r="BM189" i="1"/>
  <c r="Y189" i="1"/>
  <c r="BO196" i="1"/>
  <c r="BM196" i="1"/>
  <c r="Y196" i="1"/>
  <c r="BO200" i="1"/>
  <c r="BM200" i="1"/>
  <c r="Y200" i="1"/>
  <c r="BO207" i="1"/>
  <c r="BM207" i="1"/>
  <c r="Y207" i="1"/>
  <c r="BO219" i="1"/>
  <c r="BM219" i="1"/>
  <c r="Y219" i="1"/>
  <c r="BO234" i="1"/>
  <c r="BM234" i="1"/>
  <c r="Y234" i="1"/>
  <c r="BO245" i="1"/>
  <c r="BM245" i="1"/>
  <c r="Y245" i="1"/>
  <c r="BO255" i="1"/>
  <c r="BM255" i="1"/>
  <c r="Y255" i="1"/>
  <c r="BO276" i="1"/>
  <c r="BM276" i="1"/>
  <c r="Y276" i="1"/>
  <c r="BO295" i="1"/>
  <c r="BM295" i="1"/>
  <c r="Y295" i="1"/>
  <c r="BO158" i="1"/>
  <c r="BM158" i="1"/>
  <c r="Y158" i="1"/>
  <c r="BO177" i="1"/>
  <c r="BM177" i="1"/>
  <c r="Y177" i="1"/>
  <c r="BO186" i="1"/>
  <c r="BM186" i="1"/>
  <c r="Y186" i="1"/>
  <c r="BO193" i="1"/>
  <c r="BM193" i="1"/>
  <c r="Y193" i="1"/>
  <c r="BO197" i="1"/>
  <c r="BM197" i="1"/>
  <c r="Y197" i="1"/>
  <c r="BO206" i="1"/>
  <c r="BM206" i="1"/>
  <c r="Y206" i="1"/>
  <c r="BO215" i="1"/>
  <c r="BM215" i="1"/>
  <c r="Y215" i="1"/>
  <c r="BO230" i="1"/>
  <c r="BM230" i="1"/>
  <c r="Y230" i="1"/>
  <c r="BO241" i="1"/>
  <c r="BM241" i="1"/>
  <c r="Y241" i="1"/>
  <c r="BO249" i="1"/>
  <c r="BM249" i="1"/>
  <c r="Y249" i="1"/>
  <c r="BO263" i="1"/>
  <c r="BM263" i="1"/>
  <c r="Y263" i="1"/>
  <c r="BO270" i="1"/>
  <c r="BM270" i="1"/>
  <c r="Y270" i="1"/>
  <c r="X290" i="1"/>
  <c r="BO286" i="1"/>
  <c r="BM286" i="1"/>
  <c r="Y286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202" i="1"/>
  <c r="X225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369" i="1"/>
  <c r="F9" i="1"/>
  <c r="J9" i="1"/>
  <c r="F10" i="1"/>
  <c r="X25" i="1"/>
  <c r="X35" i="1"/>
  <c r="X39" i="1"/>
  <c r="X43" i="1"/>
  <c r="X47" i="1"/>
  <c r="X53" i="1"/>
  <c r="X61" i="1"/>
  <c r="X86" i="1"/>
  <c r="X94" i="1"/>
  <c r="X104" i="1"/>
  <c r="X120" i="1"/>
  <c r="X130" i="1"/>
  <c r="X139" i="1"/>
  <c r="X147" i="1"/>
  <c r="BO159" i="1"/>
  <c r="BM159" i="1"/>
  <c r="Y159" i="1"/>
  <c r="X161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BO275" i="1"/>
  <c r="BM275" i="1"/>
  <c r="Y275" i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S555" i="1"/>
  <c r="BO396" i="1"/>
  <c r="BM396" i="1"/>
  <c r="Y396" i="1"/>
  <c r="BO400" i="1"/>
  <c r="BM400" i="1"/>
  <c r="Y400" i="1"/>
  <c r="H9" i="1"/>
  <c r="B555" i="1"/>
  <c r="W546" i="1"/>
  <c r="W547" i="1"/>
  <c r="Y23" i="1"/>
  <c r="BM23" i="1"/>
  <c r="X24" i="1"/>
  <c r="W545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5" i="1"/>
  <c r="Y58" i="1"/>
  <c r="Y61" i="1" s="1"/>
  <c r="BM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5" i="1"/>
  <c r="Y135" i="1"/>
  <c r="BM135" i="1"/>
  <c r="Y137" i="1"/>
  <c r="BM137" i="1"/>
  <c r="X140" i="1"/>
  <c r="G555" i="1"/>
  <c r="Y145" i="1"/>
  <c r="Y147" i="1" s="1"/>
  <c r="BM145" i="1"/>
  <c r="X148" i="1"/>
  <c r="H555" i="1"/>
  <c r="X160" i="1"/>
  <c r="Y152" i="1"/>
  <c r="BM152" i="1"/>
  <c r="Y154" i="1"/>
  <c r="BM154" i="1"/>
  <c r="Y156" i="1"/>
  <c r="BM156" i="1"/>
  <c r="BO157" i="1"/>
  <c r="BM157" i="1"/>
  <c r="Y157" i="1"/>
  <c r="X166" i="1"/>
  <c r="BO170" i="1"/>
  <c r="BM170" i="1"/>
  <c r="Y170" i="1"/>
  <c r="X172" i="1"/>
  <c r="X179" i="1"/>
  <c r="BO174" i="1"/>
  <c r="BM174" i="1"/>
  <c r="Y174" i="1"/>
  <c r="Y178" i="1" s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X210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X259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X345" i="1"/>
  <c r="BO344" i="1"/>
  <c r="BM344" i="1"/>
  <c r="Y344" i="1"/>
  <c r="Y345" i="1" s="1"/>
  <c r="X352" i="1"/>
  <c r="BO348" i="1"/>
  <c r="BM348" i="1"/>
  <c r="Y348" i="1"/>
  <c r="Y351" i="1" s="1"/>
  <c r="X351" i="1"/>
  <c r="Y364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28" i="1" l="1"/>
  <c r="Y171" i="1"/>
  <c r="Y24" i="1"/>
  <c r="Y277" i="1"/>
  <c r="Y519" i="1"/>
  <c r="Y338" i="1"/>
  <c r="Y235" i="1"/>
  <c r="Y201" i="1"/>
  <c r="Y160" i="1"/>
  <c r="Y130" i="1"/>
  <c r="Y93" i="1"/>
  <c r="X547" i="1"/>
  <c r="Y300" i="1"/>
  <c r="Y259" i="1"/>
  <c r="Y252" i="1"/>
  <c r="Y139" i="1"/>
  <c r="Y86" i="1"/>
  <c r="X546" i="1"/>
  <c r="Y210" i="1"/>
  <c r="X548" i="1"/>
  <c r="Y536" i="1"/>
  <c r="Y451" i="1"/>
  <c r="Y409" i="1"/>
  <c r="Y403" i="1"/>
  <c r="Y271" i="1"/>
  <c r="Y103" i="1"/>
  <c r="Y34" i="1"/>
  <c r="X549" i="1"/>
  <c r="W548" i="1"/>
  <c r="X545" i="1"/>
  <c r="Y473" i="1"/>
  <c r="Y511" i="1"/>
  <c r="Y120" i="1"/>
  <c r="Y220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<sst xmlns="http://schemas.openxmlformats.org/spreadsheetml/2006/main" count="2380" uniqueCount="790">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</sst>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topLeftCell="A435" zoomScaleNormal="100" zoomScaleSheetLayoutView="100" workbookViewId="0">
      <selection activeCell="AA548" sqref="AA548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45446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Понедельник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0.45833333333333331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104</v>
      </c>
      <c r="X51" s="38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108.62222222222221</v>
      </c>
      <c r="BM51" s="64">
        <f>IFERROR(X51*I51/H51,"0")</f>
        <v>112.8</v>
      </c>
      <c r="BN51" s="64">
        <f>IFERROR(1/J51*(W51/H51),"0")</f>
        <v>0.17195767195767195</v>
      </c>
      <c r="BO51" s="64">
        <f>IFERROR(1/J51*(X51/H51),"0")</f>
        <v>0.17857142857142855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9.6296296296296298</v>
      </c>
      <c r="X53" s="382">
        <f>IFERROR(X51/H51,"0")+IFERROR(X52/H52,"0")</f>
        <v>10</v>
      </c>
      <c r="Y53" s="382">
        <f>IFERROR(IF(Y51="",0,Y51),"0")+IFERROR(IF(Y52="",0,Y52),"0")</f>
        <v>0.21749999999999997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104</v>
      </c>
      <c r="X54" s="382">
        <f>IFERROR(SUM(X51:X52),"0")</f>
        <v>108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55</v>
      </c>
      <c r="X66" s="381">
        <f t="shared" si="6"/>
        <v>56</v>
      </c>
      <c r="Y66" s="36">
        <f t="shared" si="7"/>
        <v>0.10874999999999999</v>
      </c>
      <c r="Z66" s="56"/>
      <c r="AA66" s="57"/>
      <c r="AE66" s="64"/>
      <c r="BB66" s="84" t="s">
        <v>1</v>
      </c>
      <c r="BL66" s="64">
        <f t="shared" si="8"/>
        <v>57.357142857142861</v>
      </c>
      <c r="BM66" s="64">
        <f t="shared" si="9"/>
        <v>58.4</v>
      </c>
      <c r="BN66" s="64">
        <f t="shared" si="10"/>
        <v>8.7691326530612235E-2</v>
      </c>
      <c r="BO66" s="64">
        <f t="shared" si="11"/>
        <v>8.9285714285714274E-2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36</v>
      </c>
      <c r="X69" s="381">
        <f t="shared" si="6"/>
        <v>43.2</v>
      </c>
      <c r="Y69" s="36">
        <f t="shared" si="7"/>
        <v>8.6999999999999994E-2</v>
      </c>
      <c r="Z69" s="56"/>
      <c r="AA69" s="57"/>
      <c r="AE69" s="64"/>
      <c r="BB69" s="87" t="s">
        <v>1</v>
      </c>
      <c r="BL69" s="64">
        <f t="shared" si="8"/>
        <v>37.599999999999994</v>
      </c>
      <c r="BM69" s="64">
        <f t="shared" si="9"/>
        <v>45.12</v>
      </c>
      <c r="BN69" s="64">
        <f t="shared" si="10"/>
        <v>5.9523809523809514E-2</v>
      </c>
      <c r="BO69" s="64">
        <f t="shared" si="11"/>
        <v>7.1428571428571425E-2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10</v>
      </c>
      <c r="X71" s="381">
        <f t="shared" si="6"/>
        <v>11.2</v>
      </c>
      <c r="Y71" s="36">
        <f t="shared" si="7"/>
        <v>2.1749999999999999E-2</v>
      </c>
      <c r="Z71" s="56"/>
      <c r="AA71" s="57"/>
      <c r="AE71" s="64"/>
      <c r="BB71" s="89" t="s">
        <v>1</v>
      </c>
      <c r="BL71" s="64">
        <f t="shared" si="8"/>
        <v>10.428571428571429</v>
      </c>
      <c r="BM71" s="64">
        <f t="shared" si="9"/>
        <v>11.680000000000001</v>
      </c>
      <c r="BN71" s="64">
        <f t="shared" si="10"/>
        <v>1.5943877551020409E-2</v>
      </c>
      <c r="BO71" s="64">
        <f t="shared" si="11"/>
        <v>1.7857142857142856E-2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9.136904761904761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0.21749999999999997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101</v>
      </c>
      <c r="X87" s="382">
        <f>IFERROR(SUM(X65:X85),"0")</f>
        <v>110.4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122</v>
      </c>
      <c r="X106" s="381">
        <f t="shared" ref="X106:X119" si="18">IFERROR(IF(W106="",0,CEILING((W106/$H106),1)*$H106),"")</f>
        <v>126</v>
      </c>
      <c r="Y106" s="36">
        <f>IFERROR(IF(X106=0,"",ROUNDUP(X106/H106,0)*0.02175),"")</f>
        <v>0.32624999999999998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130.19142857142856</v>
      </c>
      <c r="BM106" s="64">
        <f t="shared" ref="BM106:BM119" si="20">IFERROR(X106*I106/H106,"0")</f>
        <v>134.45999999999998</v>
      </c>
      <c r="BN106" s="64">
        <f t="shared" ref="BN106:BN119" si="21">IFERROR(1/J106*(W106/H106),"0")</f>
        <v>0.25935374149659862</v>
      </c>
      <c r="BO106" s="64">
        <f t="shared" ref="BO106:BO119" si="22">IFERROR(1/J106*(X106/H106),"0")</f>
        <v>0.26785714285714285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44</v>
      </c>
      <c r="X108" s="381">
        <f t="shared" si="18"/>
        <v>50.400000000000006</v>
      </c>
      <c r="Y108" s="36">
        <f>IFERROR(IF(X108=0,"",ROUNDUP(X108/H108,0)*0.02175),"")</f>
        <v>0.1305</v>
      </c>
      <c r="Z108" s="56"/>
      <c r="AA108" s="57"/>
      <c r="AE108" s="64"/>
      <c r="BB108" s="117" t="s">
        <v>1</v>
      </c>
      <c r="BL108" s="64">
        <f t="shared" si="19"/>
        <v>46.95428571428571</v>
      </c>
      <c r="BM108" s="64">
        <f t="shared" si="20"/>
        <v>53.784000000000006</v>
      </c>
      <c r="BN108" s="64">
        <f t="shared" si="21"/>
        <v>9.3537414965986387E-2</v>
      </c>
      <c r="BO108" s="64">
        <f t="shared" si="22"/>
        <v>0.10714285714285714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13</v>
      </c>
      <c r="X115" s="381">
        <f t="shared" si="18"/>
        <v>14.4</v>
      </c>
      <c r="Y115" s="36">
        <f t="shared" si="23"/>
        <v>6.0240000000000002E-2</v>
      </c>
      <c r="Z115" s="56"/>
      <c r="AA115" s="57"/>
      <c r="AE115" s="64"/>
      <c r="BB115" s="124" t="s">
        <v>1</v>
      </c>
      <c r="BL115" s="64">
        <f t="shared" si="19"/>
        <v>14.444444444444445</v>
      </c>
      <c r="BM115" s="64">
        <f t="shared" si="20"/>
        <v>16</v>
      </c>
      <c r="BN115" s="64">
        <f t="shared" si="21"/>
        <v>4.6296296296296294E-2</v>
      </c>
      <c r="BO115" s="64">
        <f t="shared" si="22"/>
        <v>5.128205128205128E-2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18</v>
      </c>
      <c r="X118" s="381">
        <f t="shared" si="18"/>
        <v>18</v>
      </c>
      <c r="Y118" s="36">
        <f t="shared" si="23"/>
        <v>7.5300000000000006E-2</v>
      </c>
      <c r="Z118" s="56"/>
      <c r="AA118" s="57"/>
      <c r="AE118" s="64"/>
      <c r="BB118" s="127" t="s">
        <v>1</v>
      </c>
      <c r="BL118" s="64">
        <f t="shared" si="19"/>
        <v>20.659999999999997</v>
      </c>
      <c r="BM118" s="64">
        <f t="shared" si="20"/>
        <v>20.659999999999997</v>
      </c>
      <c r="BN118" s="64">
        <f t="shared" si="21"/>
        <v>6.4102564102564097E-2</v>
      </c>
      <c r="BO118" s="64">
        <f t="shared" si="22"/>
        <v>6.4102564102564097E-2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36.984126984126988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39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0.59228999999999998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197</v>
      </c>
      <c r="X121" s="382">
        <f>IFERROR(SUM(X106:X119),"0")</f>
        <v>208.8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hidden="1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73</v>
      </c>
      <c r="X151" s="381">
        <f t="shared" ref="X151:X159" si="29">IFERROR(IF(W151="",0,CEILING((W151/$H151),1)*$H151),"")</f>
        <v>75.600000000000009</v>
      </c>
      <c r="Y151" s="36">
        <f>IFERROR(IF(X151=0,"",ROUNDUP(X151/H151,0)*0.00753),"")</f>
        <v>0.13553999999999999</v>
      </c>
      <c r="Z151" s="56"/>
      <c r="AA151" s="57"/>
      <c r="AE151" s="64"/>
      <c r="BB151" s="144" t="s">
        <v>1</v>
      </c>
      <c r="BL151" s="64">
        <f t="shared" ref="BL151:BL159" si="30">IFERROR(W151*I151/H151,"0")</f>
        <v>77.519047619047612</v>
      </c>
      <c r="BM151" s="64">
        <f t="shared" ref="BM151:BM159" si="31">IFERROR(X151*I151/H151,"0")</f>
        <v>80.28</v>
      </c>
      <c r="BN151" s="64">
        <f t="shared" ref="BN151:BN159" si="32">IFERROR(1/J151*(W151/H151),"0")</f>
        <v>0.11141636141636141</v>
      </c>
      <c r="BO151" s="64">
        <f t="shared" ref="BO151:BO159" si="33">IFERROR(1/J151*(X151/H151),"0")</f>
        <v>0.11538461538461538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17.38095238095238</v>
      </c>
      <c r="X160" s="382">
        <f>IFERROR(X151/H151,"0")+IFERROR(X152/H152,"0")+IFERROR(X153/H153,"0")+IFERROR(X154/H154,"0")+IFERROR(X155/H155,"0")+IFERROR(X156/H156,"0")+IFERROR(X157/H157,"0")+IFERROR(X158/H158,"0")+IFERROR(X159/H159,"0")</f>
        <v>18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0.13553999999999999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73</v>
      </c>
      <c r="X161" s="382">
        <f>IFERROR(SUM(X151:X159),"0")</f>
        <v>75.600000000000009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76</v>
      </c>
      <c r="X174" s="381">
        <f>IFERROR(IF(W174="",0,CEILING((W174/$H174),1)*$H174),"")</f>
        <v>81</v>
      </c>
      <c r="Y174" s="36">
        <f>IFERROR(IF(X174=0,"",ROUNDUP(X174/H174,0)*0.00937),"")</f>
        <v>0.14055000000000001</v>
      </c>
      <c r="Z174" s="56"/>
      <c r="AA174" s="57"/>
      <c r="AE174" s="64"/>
      <c r="BB174" s="157" t="s">
        <v>1</v>
      </c>
      <c r="BL174" s="64">
        <f>IFERROR(W174*I174/H174,"0")</f>
        <v>78.955555555555549</v>
      </c>
      <c r="BM174" s="64">
        <f>IFERROR(X174*I174/H174,"0")</f>
        <v>84.15</v>
      </c>
      <c r="BN174" s="64">
        <f>IFERROR(1/J174*(W174/H174),"0")</f>
        <v>0.11728395061728393</v>
      </c>
      <c r="BO174" s="64">
        <f>IFERROR(1/J174*(X174/H174),"0")</f>
        <v>0.12499999999999999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55</v>
      </c>
      <c r="X175" s="381">
        <f>IFERROR(IF(W175="",0,CEILING((W175/$H175),1)*$H175),"")</f>
        <v>59.400000000000006</v>
      </c>
      <c r="Y175" s="36">
        <f>IFERROR(IF(X175=0,"",ROUNDUP(X175/H175,0)*0.00937),"")</f>
        <v>0.10306999999999999</v>
      </c>
      <c r="Z175" s="56"/>
      <c r="AA175" s="57"/>
      <c r="AE175" s="64"/>
      <c r="BB175" s="158" t="s">
        <v>1</v>
      </c>
      <c r="BL175" s="64">
        <f>IFERROR(W175*I175/H175,"0")</f>
        <v>57.138888888888886</v>
      </c>
      <c r="BM175" s="64">
        <f>IFERROR(X175*I175/H175,"0")</f>
        <v>61.71</v>
      </c>
      <c r="BN175" s="64">
        <f>IFERROR(1/J175*(W175/H175),"0")</f>
        <v>8.4876543209876545E-2</v>
      </c>
      <c r="BO175" s="64">
        <f>IFERROR(1/J175*(X175/H175),"0")</f>
        <v>9.166666666666666E-2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24.25925925925926</v>
      </c>
      <c r="X178" s="382">
        <f>IFERROR(X174/H174,"0")+IFERROR(X175/H175,"0")+IFERROR(X176/H176,"0")+IFERROR(X177/H177,"0")</f>
        <v>26</v>
      </c>
      <c r="Y178" s="382">
        <f>IFERROR(IF(Y174="",0,Y174),"0")+IFERROR(IF(Y175="",0,Y175),"0")+IFERROR(IF(Y176="",0,Y176),"0")+IFERROR(IF(Y177="",0,Y177),"0")</f>
        <v>0.24362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131</v>
      </c>
      <c r="X179" s="382">
        <f>IFERROR(SUM(X174:X177),"0")</f>
        <v>140.4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52</v>
      </c>
      <c r="X189" s="381">
        <f t="shared" si="34"/>
        <v>52.8</v>
      </c>
      <c r="Y189" s="36">
        <f>IFERROR(IF(X189=0,"",ROUNDUP(X189/H189,0)*0.00753),"")</f>
        <v>0.16566</v>
      </c>
      <c r="Z189" s="56"/>
      <c r="AA189" s="57"/>
      <c r="AE189" s="64"/>
      <c r="BB189" s="169" t="s">
        <v>1</v>
      </c>
      <c r="BL189" s="64">
        <f t="shared" si="35"/>
        <v>57.893333333333345</v>
      </c>
      <c r="BM189" s="64">
        <f t="shared" si="36"/>
        <v>58.784000000000006</v>
      </c>
      <c r="BN189" s="64">
        <f t="shared" si="37"/>
        <v>0.1388888888888889</v>
      </c>
      <c r="BO189" s="64">
        <f t="shared" si="38"/>
        <v>0.14102564102564102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59</v>
      </c>
      <c r="X193" s="381">
        <f t="shared" si="34"/>
        <v>60</v>
      </c>
      <c r="Y193" s="36">
        <f t="shared" ref="Y193:Y200" si="39">IFERROR(IF(X193=0,"",ROUNDUP(X193/H193,0)*0.00753),"")</f>
        <v>0.18825</v>
      </c>
      <c r="Z193" s="56"/>
      <c r="AA193" s="57"/>
      <c r="AE193" s="64"/>
      <c r="BB193" s="173" t="s">
        <v>1</v>
      </c>
      <c r="BL193" s="64">
        <f t="shared" si="35"/>
        <v>66.129166666666677</v>
      </c>
      <c r="BM193" s="64">
        <f t="shared" si="36"/>
        <v>67.25</v>
      </c>
      <c r="BN193" s="64">
        <f t="shared" si="37"/>
        <v>0.15758547008547011</v>
      </c>
      <c r="BO193" s="64">
        <f t="shared" si="38"/>
        <v>0.16025641025641024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38</v>
      </c>
      <c r="X194" s="381">
        <f t="shared" si="34"/>
        <v>38.4</v>
      </c>
      <c r="Y194" s="36">
        <f t="shared" si="39"/>
        <v>0.12048</v>
      </c>
      <c r="Z194" s="56"/>
      <c r="AA194" s="57"/>
      <c r="AE194" s="64"/>
      <c r="BB194" s="174" t="s">
        <v>1</v>
      </c>
      <c r="BL194" s="64">
        <f t="shared" si="35"/>
        <v>42.306666666666672</v>
      </c>
      <c r="BM194" s="64">
        <f t="shared" si="36"/>
        <v>42.752000000000002</v>
      </c>
      <c r="BN194" s="64">
        <f t="shared" si="37"/>
        <v>0.1014957264957265</v>
      </c>
      <c r="BO194" s="64">
        <f t="shared" si="38"/>
        <v>0.10256410256410256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74</v>
      </c>
      <c r="X196" s="381">
        <f t="shared" si="34"/>
        <v>74.399999999999991</v>
      </c>
      <c r="Y196" s="36">
        <f t="shared" si="39"/>
        <v>0.23343</v>
      </c>
      <c r="Z196" s="56"/>
      <c r="AA196" s="57"/>
      <c r="AE196" s="64"/>
      <c r="BB196" s="176" t="s">
        <v>1</v>
      </c>
      <c r="BL196" s="64">
        <f t="shared" si="35"/>
        <v>82.38666666666667</v>
      </c>
      <c r="BM196" s="64">
        <f t="shared" si="36"/>
        <v>82.831999999999994</v>
      </c>
      <c r="BN196" s="64">
        <f t="shared" si="37"/>
        <v>0.19764957264957267</v>
      </c>
      <c r="BO196" s="64">
        <f t="shared" si="38"/>
        <v>0.19871794871794868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92.916666666666671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94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0.70782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223</v>
      </c>
      <c r="X202" s="382">
        <f>IFERROR(SUM(X181:X200),"0")</f>
        <v>225.59999999999997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27</v>
      </c>
      <c r="X216" s="381">
        <f t="shared" si="45"/>
        <v>34.799999999999997</v>
      </c>
      <c r="Y216" s="36">
        <f>IFERROR(IF(X216=0,"",ROUNDUP(X216/H216,0)*0.02175),"")</f>
        <v>6.5250000000000002E-2</v>
      </c>
      <c r="Z216" s="56"/>
      <c r="AA216" s="57"/>
      <c r="AE216" s="64"/>
      <c r="BB216" s="189" t="s">
        <v>1</v>
      </c>
      <c r="BL216" s="64">
        <f t="shared" si="46"/>
        <v>28.117241379310347</v>
      </c>
      <c r="BM216" s="64">
        <f t="shared" si="47"/>
        <v>36.239999999999995</v>
      </c>
      <c r="BN216" s="64">
        <f t="shared" si="48"/>
        <v>4.1564039408866993E-2</v>
      </c>
      <c r="BO216" s="64">
        <f t="shared" si="49"/>
        <v>5.3571428571428568E-2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6</v>
      </c>
      <c r="X219" s="381">
        <f t="shared" si="45"/>
        <v>8</v>
      </c>
      <c r="Y219" s="36">
        <f>IFERROR(IF(X219=0,"",ROUNDUP(X219/H219,0)*0.00937),"")</f>
        <v>1.874E-2</v>
      </c>
      <c r="Z219" s="56"/>
      <c r="AA219" s="57"/>
      <c r="AE219" s="64"/>
      <c r="BB219" s="192" t="s">
        <v>1</v>
      </c>
      <c r="BL219" s="64">
        <f t="shared" si="46"/>
        <v>6.36</v>
      </c>
      <c r="BM219" s="64">
        <f t="shared" si="47"/>
        <v>8.48</v>
      </c>
      <c r="BN219" s="64">
        <f t="shared" si="48"/>
        <v>1.2500000000000001E-2</v>
      </c>
      <c r="BO219" s="64">
        <f t="shared" si="49"/>
        <v>1.6666666666666666E-2</v>
      </c>
    </row>
    <row r="220" spans="1:67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3.8275862068965516</v>
      </c>
      <c r="X220" s="382">
        <f>IFERROR(X214/H214,"0")+IFERROR(X215/H215,"0")+IFERROR(X216/H216,"0")+IFERROR(X217/H217,"0")+IFERROR(X218/H218,"0")+IFERROR(X219/H219,"0")</f>
        <v>5</v>
      </c>
      <c r="Y220" s="382">
        <f>IFERROR(IF(Y214="",0,Y214),"0")+IFERROR(IF(Y215="",0,Y215),"0")+IFERROR(IF(Y216="",0,Y216),"0")+IFERROR(IF(Y217="",0,Y217),"0")+IFERROR(IF(Y218="",0,Y218),"0")+IFERROR(IF(Y219="",0,Y219),"0")</f>
        <v>8.3990000000000009E-2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33</v>
      </c>
      <c r="X221" s="382">
        <f>IFERROR(SUM(X214:X219),"0")</f>
        <v>42.8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49</v>
      </c>
      <c r="X229" s="381">
        <f t="shared" ref="X229:X234" si="50">IFERROR(IF(W229="",0,CEILING((W229/$H229),1)*$H229),"")</f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51.027586206896551</v>
      </c>
      <c r="BM229" s="64">
        <f t="shared" ref="BM229:BM234" si="52">IFERROR(X229*I229/H229,"0")</f>
        <v>60.4</v>
      </c>
      <c r="BN229" s="64">
        <f t="shared" ref="BN229:BN234" si="53">IFERROR(1/J229*(W229/H229),"0")</f>
        <v>7.5431034482758619E-2</v>
      </c>
      <c r="BO229" s="64">
        <f t="shared" ref="BO229:BO234" si="54">IFERROR(1/J229*(X229/H229),"0")</f>
        <v>8.9285714285714274E-2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9</v>
      </c>
      <c r="X232" s="381">
        <f t="shared" si="50"/>
        <v>12</v>
      </c>
      <c r="Y232" s="36">
        <f>IFERROR(IF(X232=0,"",ROUNDUP(X232/H232,0)*0.00937),"")</f>
        <v>2.811E-2</v>
      </c>
      <c r="Z232" s="56"/>
      <c r="AA232" s="57"/>
      <c r="AE232" s="64"/>
      <c r="BB232" s="198" t="s">
        <v>1</v>
      </c>
      <c r="BL232" s="64">
        <f t="shared" si="51"/>
        <v>9.5400000000000009</v>
      </c>
      <c r="BM232" s="64">
        <f t="shared" si="52"/>
        <v>12.72</v>
      </c>
      <c r="BN232" s="64">
        <f t="shared" si="53"/>
        <v>1.8749999999999999E-2</v>
      </c>
      <c r="BO232" s="64">
        <f t="shared" si="54"/>
        <v>2.5000000000000001E-2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6.4741379310344831</v>
      </c>
      <c r="X235" s="382">
        <f>IFERROR(X229/H229,"0")+IFERROR(X230/H230,"0")+IFERROR(X231/H231,"0")+IFERROR(X232/H232,"0")+IFERROR(X233/H233,"0")+IFERROR(X234/H234,"0")</f>
        <v>8</v>
      </c>
      <c r="Y235" s="382">
        <f>IFERROR(IF(Y229="",0,Y229),"0")+IFERROR(IF(Y230="",0,Y230),"0")+IFERROR(IF(Y231="",0,Y231),"0")+IFERROR(IF(Y232="",0,Y232),"0")+IFERROR(IF(Y233="",0,Y233),"0")+IFERROR(IF(Y234="",0,Y234),"0")</f>
        <v>0.13685999999999998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58</v>
      </c>
      <c r="X236" s="382">
        <f>IFERROR(SUM(X229:X234),"0")</f>
        <v>70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100</v>
      </c>
      <c r="X275" s="38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64"/>
      <c r="BB275" s="228" t="s">
        <v>1</v>
      </c>
      <c r="BL275" s="64">
        <f>IFERROR(W275*I275/H275,"0")</f>
        <v>107.23076923076924</v>
      </c>
      <c r="BM275" s="64">
        <f>IFERROR(X275*I275/H275,"0")</f>
        <v>108.732</v>
      </c>
      <c r="BN275" s="64">
        <f>IFERROR(1/J275*(W275/H275),"0")</f>
        <v>0.22893772893772893</v>
      </c>
      <c r="BO275" s="64">
        <f>IFERROR(1/J275*(X275/H275),"0")</f>
        <v>0.23214285714285712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128</v>
      </c>
      <c r="X276" s="381">
        <f>IFERROR(IF(W276="",0,CEILING((W276/$H276),1)*$H276),"")</f>
        <v>134.4</v>
      </c>
      <c r="Y276" s="36">
        <f>IFERROR(IF(X276=0,"",ROUNDUP(X276/H276,0)*0.02175),"")</f>
        <v>0.34799999999999998</v>
      </c>
      <c r="Z276" s="56"/>
      <c r="AA276" s="57"/>
      <c r="AE276" s="64"/>
      <c r="BB276" s="229" t="s">
        <v>1</v>
      </c>
      <c r="BL276" s="64">
        <f>IFERROR(W276*I276/H276,"0")</f>
        <v>136.59428571428572</v>
      </c>
      <c r="BM276" s="64">
        <f>IFERROR(X276*I276/H276,"0")</f>
        <v>143.42400000000001</v>
      </c>
      <c r="BN276" s="64">
        <f>IFERROR(1/J276*(W276/H276),"0")</f>
        <v>0.27210884353741494</v>
      </c>
      <c r="BO276" s="64">
        <f>IFERROR(1/J276*(X276/H276),"0")</f>
        <v>0.2857142857142857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28.058608058608058</v>
      </c>
      <c r="X277" s="382">
        <f>IFERROR(X274/H274,"0")+IFERROR(X275/H275,"0")+IFERROR(X276/H276,"0")</f>
        <v>29</v>
      </c>
      <c r="Y277" s="382">
        <f>IFERROR(IF(Y274="",0,Y274),"0")+IFERROR(IF(Y275="",0,Y275),"0")+IFERROR(IF(Y276="",0,Y276),"0")</f>
        <v>0.63074999999999992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228</v>
      </c>
      <c r="X278" s="382">
        <f>IFERROR(SUM(X274:X276),"0")</f>
        <v>235.8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470</v>
      </c>
      <c r="X330" s="381">
        <f t="shared" si="71"/>
        <v>480</v>
      </c>
      <c r="Y330" s="36">
        <f>IFERROR(IF(X330=0,"",ROUNDUP(X330/H330,0)*0.02175),"")</f>
        <v>0.69599999999999995</v>
      </c>
      <c r="Z330" s="56"/>
      <c r="AA330" s="57"/>
      <c r="AE330" s="64"/>
      <c r="BB330" s="252" t="s">
        <v>1</v>
      </c>
      <c r="BL330" s="64">
        <f t="shared" si="72"/>
        <v>485.04</v>
      </c>
      <c r="BM330" s="64">
        <f t="shared" si="73"/>
        <v>495.36</v>
      </c>
      <c r="BN330" s="64">
        <f t="shared" si="74"/>
        <v>0.65277777777777768</v>
      </c>
      <c r="BO330" s="64">
        <f t="shared" si="75"/>
        <v>0.66666666666666663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409</v>
      </c>
      <c r="X331" s="381">
        <f t="shared" si="71"/>
        <v>420</v>
      </c>
      <c r="Y331" s="36">
        <f>IFERROR(IF(X331=0,"",ROUNDUP(X331/H331,0)*0.02175),"")</f>
        <v>0.60899999999999999</v>
      </c>
      <c r="Z331" s="56"/>
      <c r="AA331" s="57"/>
      <c r="AE331" s="64"/>
      <c r="BB331" s="253" t="s">
        <v>1</v>
      </c>
      <c r="BL331" s="64">
        <f t="shared" si="72"/>
        <v>422.08800000000002</v>
      </c>
      <c r="BM331" s="64">
        <f t="shared" si="73"/>
        <v>433.44</v>
      </c>
      <c r="BN331" s="64">
        <f t="shared" si="74"/>
        <v>0.56805555555555554</v>
      </c>
      <c r="BO331" s="64">
        <f t="shared" si="75"/>
        <v>0.58333333333333326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58.599999999999994</v>
      </c>
      <c r="X338" s="382">
        <f>IFERROR(X329/H329,"0")+IFERROR(X330/H330,"0")+IFERROR(X331/H331,"0")+IFERROR(X332/H332,"0")+IFERROR(X333/H333,"0")+IFERROR(X334/H334,"0")+IFERROR(X335/H335,"0")+IFERROR(X336/H336,"0")+IFERROR(X337/H337,"0")</f>
        <v>60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1.3049999999999999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879</v>
      </c>
      <c r="X339" s="382">
        <f>IFERROR(SUM(X329:X337),"0")</f>
        <v>900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385</v>
      </c>
      <c r="X341" s="381">
        <f>IFERROR(IF(W341="",0,CEILING((W341/$H341),1)*$H341),"")</f>
        <v>390</v>
      </c>
      <c r="Y341" s="36">
        <f>IFERROR(IF(X341=0,"",ROUNDUP(X341/H341,0)*0.02175),"")</f>
        <v>0.5655</v>
      </c>
      <c r="Z341" s="56"/>
      <c r="AA341" s="57"/>
      <c r="AE341" s="64"/>
      <c r="BB341" s="260" t="s">
        <v>1</v>
      </c>
      <c r="BL341" s="64">
        <f>IFERROR(W341*I341/H341,"0")</f>
        <v>397.32</v>
      </c>
      <c r="BM341" s="64">
        <f>IFERROR(X341*I341/H341,"0")</f>
        <v>402.47999999999996</v>
      </c>
      <c r="BN341" s="64">
        <f>IFERROR(1/J341*(W341/H341),"0")</f>
        <v>0.53472222222222221</v>
      </c>
      <c r="BO341" s="64">
        <f>IFERROR(1/J341*(X341/H341),"0")</f>
        <v>0.54166666666666663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25.666666666666668</v>
      </c>
      <c r="X345" s="382">
        <f>IFERROR(X341/H341,"0")+IFERROR(X342/H342,"0")+IFERROR(X343/H343,"0")+IFERROR(X344/H344,"0")</f>
        <v>26</v>
      </c>
      <c r="Y345" s="382">
        <f>IFERROR(IF(Y341="",0,Y341),"0")+IFERROR(IF(Y342="",0,Y342),"0")+IFERROR(IF(Y343="",0,Y343),"0")+IFERROR(IF(Y344="",0,Y344),"0")</f>
        <v>0.5655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385</v>
      </c>
      <c r="X346" s="382">
        <f>IFERROR(SUM(X341:X344),"0")</f>
        <v>390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51</v>
      </c>
      <c r="X354" s="381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67" t="s">
        <v>1</v>
      </c>
      <c r="BL354" s="64">
        <f>IFERROR(W354*I354/H354,"0")</f>
        <v>54.687692307692309</v>
      </c>
      <c r="BM354" s="64">
        <f>IFERROR(X354*I354/H354,"0")</f>
        <v>58.548000000000009</v>
      </c>
      <c r="BN354" s="64">
        <f>IFERROR(1/J354*(W354/H354),"0")</f>
        <v>0.11675824175824175</v>
      </c>
      <c r="BO354" s="64">
        <f>IFERROR(1/J354*(X354/H354),"0")</f>
        <v>0.125</v>
      </c>
    </row>
    <row r="355" spans="1:67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6.5384615384615383</v>
      </c>
      <c r="X355" s="382">
        <f>IFERROR(X354/H354,"0")</f>
        <v>7</v>
      </c>
      <c r="Y355" s="382">
        <f>IFERROR(IF(Y354="",0,Y354),"0")</f>
        <v>0.15225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51</v>
      </c>
      <c r="X356" s="382">
        <f>IFERROR(SUM(X354:X354),"0")</f>
        <v>54.6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100</v>
      </c>
      <c r="X372" s="381">
        <f>IFERROR(IF(W372="",0,CEILING((W372/$H372),1)*$H372),"")</f>
        <v>101.39999999999999</v>
      </c>
      <c r="Y372" s="36">
        <f>IFERROR(IF(X372=0,"",ROUNDUP(X372/H372,0)*0.02175),"")</f>
        <v>0.28275</v>
      </c>
      <c r="Z372" s="56"/>
      <c r="AA372" s="57"/>
      <c r="AE372" s="64"/>
      <c r="BB372" s="275" t="s">
        <v>1</v>
      </c>
      <c r="BL372" s="64">
        <f>IFERROR(W372*I372/H372,"0")</f>
        <v>107.23076923076924</v>
      </c>
      <c r="BM372" s="64">
        <f>IFERROR(X372*I372/H372,"0")</f>
        <v>108.732</v>
      </c>
      <c r="BN372" s="64">
        <f>IFERROR(1/J372*(W372/H372),"0")</f>
        <v>0.22893772893772893</v>
      </c>
      <c r="BO372" s="64">
        <f>IFERROR(1/J372*(X372/H372),"0")</f>
        <v>0.23214285714285712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12.820512820512821</v>
      </c>
      <c r="X376" s="382">
        <f>IFERROR(X372/H372,"0")+IFERROR(X373/H373,"0")+IFERROR(X374/H374,"0")+IFERROR(X375/H375,"0")</f>
        <v>13</v>
      </c>
      <c r="Y376" s="382">
        <f>IFERROR(IF(Y372="",0,Y372),"0")+IFERROR(IF(Y373="",0,Y373),"0")+IFERROR(IF(Y374="",0,Y374),"0")+IFERROR(IF(Y375="",0,Y375),"0")</f>
        <v>0.28275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100</v>
      </c>
      <c r="X377" s="382">
        <f>IFERROR(SUM(X372:X375),"0")</f>
        <v>101.39999999999999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118</v>
      </c>
      <c r="X390" s="381">
        <f t="shared" ref="X390:X402" si="76">IFERROR(IF(W390="",0,CEILING((W390/$H390),1)*$H390),"")</f>
        <v>121.80000000000001</v>
      </c>
      <c r="Y390" s="36">
        <f>IFERROR(IF(X390=0,"",ROUNDUP(X390/H390,0)*0.00753),"")</f>
        <v>0.21837000000000001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124.46190476190476</v>
      </c>
      <c r="BM390" s="64">
        <f t="shared" ref="BM390:BM402" si="78">IFERROR(X390*I390/H390,"0")</f>
        <v>128.47</v>
      </c>
      <c r="BN390" s="64">
        <f t="shared" ref="BN390:BN402" si="79">IFERROR(1/J390*(W390/H390),"0")</f>
        <v>0.1800976800976801</v>
      </c>
      <c r="BO390" s="64">
        <f t="shared" ref="BO390:BO402" si="80">IFERROR(1/J390*(X390/H390),"0")</f>
        <v>0.1858974358974359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114</v>
      </c>
      <c r="X392" s="381">
        <f t="shared" si="76"/>
        <v>117.60000000000001</v>
      </c>
      <c r="Y392" s="36">
        <f>IFERROR(IF(X392=0,"",ROUNDUP(X392/H392,0)*0.00753),"")</f>
        <v>0.21084</v>
      </c>
      <c r="Z392" s="56"/>
      <c r="AA392" s="57"/>
      <c r="AE392" s="64"/>
      <c r="BB392" s="284" t="s">
        <v>1</v>
      </c>
      <c r="BL392" s="64">
        <f t="shared" si="77"/>
        <v>120.24285714285713</v>
      </c>
      <c r="BM392" s="64">
        <f t="shared" si="78"/>
        <v>124.03999999999999</v>
      </c>
      <c r="BN392" s="64">
        <f t="shared" si="79"/>
        <v>0.17399267399267399</v>
      </c>
      <c r="BO392" s="64">
        <f t="shared" si="80"/>
        <v>0.17948717948717949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55.238095238095241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57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0.42920999999999998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232</v>
      </c>
      <c r="X404" s="382">
        <f>IFERROR(SUM(X390:X402),"0")</f>
        <v>239.40000000000003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183</v>
      </c>
      <c r="X428" s="381">
        <f t="shared" ref="X428:X434" si="82">IFERROR(IF(W428="",0,CEILING((W428/$H428),1)*$H428),"")</f>
        <v>184.8</v>
      </c>
      <c r="Y428" s="36">
        <f>IFERROR(IF(X428=0,"",ROUNDUP(X428/H428,0)*0.00753),"")</f>
        <v>0.33132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193.02142857142854</v>
      </c>
      <c r="BM428" s="64">
        <f t="shared" ref="BM428:BM434" si="84">IFERROR(X428*I428/H428,"0")</f>
        <v>194.92</v>
      </c>
      <c r="BN428" s="64">
        <f t="shared" ref="BN428:BN434" si="85">IFERROR(1/J428*(W428/H428),"0")</f>
        <v>0.27930402930402926</v>
      </c>
      <c r="BO428" s="64">
        <f t="shared" ref="BO428:BO434" si="86">IFERROR(1/J428*(X428/H428),"0")</f>
        <v>0.28205128205128205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43.571428571428569</v>
      </c>
      <c r="X435" s="382">
        <f>IFERROR(X428/H428,"0")+IFERROR(X429/H429,"0")+IFERROR(X430/H430,"0")+IFERROR(X431/H431,"0")+IFERROR(X432/H432,"0")+IFERROR(X433/H433,"0")+IFERROR(X434/H434,"0")</f>
        <v>44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0.33132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183</v>
      </c>
      <c r="X436" s="382">
        <f>IFERROR(SUM(X428:X434),"0")</f>
        <v>184.8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153</v>
      </c>
      <c r="X463" s="381">
        <f t="shared" si="87"/>
        <v>153.12</v>
      </c>
      <c r="Y463" s="36">
        <f t="shared" si="88"/>
        <v>0.34683999999999998</v>
      </c>
      <c r="Z463" s="56"/>
      <c r="AA463" s="57"/>
      <c r="AE463" s="64"/>
      <c r="BB463" s="320" t="s">
        <v>1</v>
      </c>
      <c r="BL463" s="64">
        <f t="shared" si="89"/>
        <v>163.43181818181816</v>
      </c>
      <c r="BM463" s="64">
        <f t="shared" si="90"/>
        <v>163.56</v>
      </c>
      <c r="BN463" s="64">
        <f t="shared" si="91"/>
        <v>0.2786276223776224</v>
      </c>
      <c r="BO463" s="64">
        <f t="shared" si="92"/>
        <v>0.27884615384615385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159</v>
      </c>
      <c r="X466" s="381">
        <f t="shared" si="87"/>
        <v>163.68</v>
      </c>
      <c r="Y466" s="36">
        <f t="shared" si="88"/>
        <v>0.37075999999999998</v>
      </c>
      <c r="Z466" s="56"/>
      <c r="AA466" s="57"/>
      <c r="AE466" s="64"/>
      <c r="BB466" s="323" t="s">
        <v>1</v>
      </c>
      <c r="BL466" s="64">
        <f t="shared" si="89"/>
        <v>169.84090909090909</v>
      </c>
      <c r="BM466" s="64">
        <f t="shared" si="90"/>
        <v>174.84</v>
      </c>
      <c r="BN466" s="64">
        <f t="shared" si="91"/>
        <v>0.28955419580419584</v>
      </c>
      <c r="BO466" s="64">
        <f t="shared" si="92"/>
        <v>0.29807692307692307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59.090909090909093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60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0.71760000000000002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312</v>
      </c>
      <c r="X474" s="382">
        <f>IFERROR(SUM(X461:X472),"0")</f>
        <v>316.8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142</v>
      </c>
      <c r="X476" s="381">
        <f>IFERROR(IF(W476="",0,CEILING((W476/$H476),1)*$H476),"")</f>
        <v>142.56</v>
      </c>
      <c r="Y476" s="36">
        <f>IFERROR(IF(X476=0,"",ROUNDUP(X476/H476,0)*0.01196),"")</f>
        <v>0.32291999999999998</v>
      </c>
      <c r="Z476" s="56"/>
      <c r="AA476" s="57"/>
      <c r="AE476" s="64"/>
      <c r="BB476" s="330" t="s">
        <v>1</v>
      </c>
      <c r="BL476" s="64">
        <f>IFERROR(W476*I476/H476,"0")</f>
        <v>151.68181818181819</v>
      </c>
      <c r="BM476" s="64">
        <f>IFERROR(X476*I476/H476,"0")</f>
        <v>152.27999999999997</v>
      </c>
      <c r="BN476" s="64">
        <f>IFERROR(1/J476*(W476/H476),"0")</f>
        <v>0.25859557109557108</v>
      </c>
      <c r="BO476" s="64">
        <f>IFERROR(1/J476*(X476/H476),"0")</f>
        <v>0.25961538461538464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26.893939393939391</v>
      </c>
      <c r="X478" s="382">
        <f>IFERROR(X476/H476,"0")+IFERROR(X477/H477,"0")</f>
        <v>27</v>
      </c>
      <c r="Y478" s="382">
        <f>IFERROR(IF(Y476="",0,Y476),"0")+IFERROR(IF(Y477="",0,Y477),"0")</f>
        <v>0.32291999999999998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142</v>
      </c>
      <c r="X479" s="382">
        <f>IFERROR(SUM(X476:X477),"0")</f>
        <v>142.56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40</v>
      </c>
      <c r="X482" s="381">
        <f t="shared" si="93"/>
        <v>42.24</v>
      </c>
      <c r="Y482" s="36">
        <f>IFERROR(IF(X482=0,"",ROUNDUP(X482/H482,0)*0.01196),"")</f>
        <v>9.5680000000000001E-2</v>
      </c>
      <c r="Z482" s="56"/>
      <c r="AA482" s="57"/>
      <c r="AE482" s="64"/>
      <c r="BB482" s="333" t="s">
        <v>1</v>
      </c>
      <c r="BL482" s="64">
        <f t="shared" si="94"/>
        <v>42.727272727272727</v>
      </c>
      <c r="BM482" s="64">
        <f t="shared" si="95"/>
        <v>45.12</v>
      </c>
      <c r="BN482" s="64">
        <f t="shared" si="96"/>
        <v>7.2843822843822847E-2</v>
      </c>
      <c r="BO482" s="64">
        <f t="shared" si="97"/>
        <v>7.6923076923076927E-2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57</v>
      </c>
      <c r="X483" s="381">
        <f t="shared" si="93"/>
        <v>58.080000000000005</v>
      </c>
      <c r="Y483" s="36">
        <f>IFERROR(IF(X483=0,"",ROUNDUP(X483/H483,0)*0.01196),"")</f>
        <v>0.13156000000000001</v>
      </c>
      <c r="Z483" s="56"/>
      <c r="AA483" s="57"/>
      <c r="AE483" s="64"/>
      <c r="BB483" s="334" t="s">
        <v>1</v>
      </c>
      <c r="BL483" s="64">
        <f t="shared" si="94"/>
        <v>60.886363636363626</v>
      </c>
      <c r="BM483" s="64">
        <f t="shared" si="95"/>
        <v>62.040000000000006</v>
      </c>
      <c r="BN483" s="64">
        <f t="shared" si="96"/>
        <v>0.10380244755244755</v>
      </c>
      <c r="BO483" s="64">
        <f t="shared" si="97"/>
        <v>0.10576923076923078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18.371212121212121</v>
      </c>
      <c r="X487" s="382">
        <f>IFERROR(X481/H481,"0")+IFERROR(X482/H482,"0")+IFERROR(X483/H483,"0")+IFERROR(X484/H484,"0")+IFERROR(X485/H485,"0")+IFERROR(X486/H486,"0")</f>
        <v>19</v>
      </c>
      <c r="Y487" s="382">
        <f>IFERROR(IF(Y481="",0,Y481),"0")+IFERROR(IF(Y482="",0,Y482),"0")+IFERROR(IF(Y483="",0,Y483),"0")+IFERROR(IF(Y484="",0,Y484),"0")+IFERROR(IF(Y485="",0,Y485),"0")+IFERROR(IF(Y486="",0,Y486),"0")</f>
        <v>0.22724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97</v>
      </c>
      <c r="X488" s="382">
        <f>IFERROR(SUM(X481:X486),"0")</f>
        <v>100.32000000000001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82</v>
      </c>
      <c r="X491" s="381">
        <f>IFERROR(IF(W491="",0,CEILING((W491/$H491),1)*$H491),"")</f>
        <v>85.8</v>
      </c>
      <c r="Y491" s="36">
        <f>IFERROR(IF(X491=0,"",ROUNDUP(X491/H491,0)*0.02175),"")</f>
        <v>0.23924999999999999</v>
      </c>
      <c r="Z491" s="56"/>
      <c r="AA491" s="57"/>
      <c r="AE491" s="64"/>
      <c r="BB491" s="339" t="s">
        <v>1</v>
      </c>
      <c r="BL491" s="64">
        <f>IFERROR(W491*I491/H491,"0")</f>
        <v>87.74</v>
      </c>
      <c r="BM491" s="64">
        <f>IFERROR(X491*I491/H491,"0")</f>
        <v>91.806000000000012</v>
      </c>
      <c r="BN491" s="64">
        <f>IFERROR(1/J491*(W491/H491),"0")</f>
        <v>0.18772893772893773</v>
      </c>
      <c r="BO491" s="64">
        <f>IFERROR(1/J491*(X491/H491),"0")</f>
        <v>0.19642857142857142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10.512820512820513</v>
      </c>
      <c r="X493" s="382">
        <f>IFERROR(X490/H490,"0")+IFERROR(X491/H491,"0")+IFERROR(X492/H492,"0")</f>
        <v>11</v>
      </c>
      <c r="Y493" s="382">
        <f>IFERROR(IF(Y490="",0,Y490),"0")+IFERROR(IF(Y491="",0,Y491),"0")+IFERROR(IF(Y492="",0,Y492),"0")</f>
        <v>0.23924999999999999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82</v>
      </c>
      <c r="X494" s="382">
        <f>IFERROR(SUM(X490:X492),"0")</f>
        <v>85.8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33</v>
      </c>
      <c r="X522" s="381">
        <f t="shared" ref="X522:X527" si="104">IFERROR(IF(W522="",0,CEILING((W522/$H522),1)*$H522),"")</f>
        <v>33.6</v>
      </c>
      <c r="Y522" s="36">
        <f>IFERROR(IF(X522=0,"",ROUNDUP(X522/H522,0)*0.00753),"")</f>
        <v>6.0240000000000002E-2</v>
      </c>
      <c r="Z522" s="56"/>
      <c r="AA522" s="57"/>
      <c r="AE522" s="64"/>
      <c r="BB522" s="356" t="s">
        <v>1</v>
      </c>
      <c r="BL522" s="64">
        <f t="shared" ref="BL522:BL527" si="105">IFERROR(W522*I522/H522,"0")</f>
        <v>35.042857142857144</v>
      </c>
      <c r="BM522" s="64">
        <f t="shared" ref="BM522:BM527" si="106">IFERROR(X522*I522/H522,"0")</f>
        <v>35.68</v>
      </c>
      <c r="BN522" s="64">
        <f t="shared" ref="BN522:BN527" si="107">IFERROR(1/J522*(W522/H522),"0")</f>
        <v>5.0366300366300361E-2</v>
      </c>
      <c r="BO522" s="64">
        <f t="shared" ref="BO522:BO527" si="108">IFERROR(1/J522*(X522/H522),"0")</f>
        <v>5.128205128205128E-2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55</v>
      </c>
      <c r="X524" s="381">
        <f t="shared" si="104"/>
        <v>58.800000000000004</v>
      </c>
      <c r="Y524" s="36">
        <f>IFERROR(IF(X524=0,"",ROUNDUP(X524/H524,0)*0.00753),"")</f>
        <v>0.10542</v>
      </c>
      <c r="Z524" s="56"/>
      <c r="AA524" s="57"/>
      <c r="AE524" s="64"/>
      <c r="BB524" s="358" t="s">
        <v>1</v>
      </c>
      <c r="BL524" s="64">
        <f t="shared" si="105"/>
        <v>58.404761904761905</v>
      </c>
      <c r="BM524" s="64">
        <f t="shared" si="106"/>
        <v>62.44</v>
      </c>
      <c r="BN524" s="64">
        <f t="shared" si="107"/>
        <v>8.3943833943833937E-2</v>
      </c>
      <c r="BO524" s="64">
        <f t="shared" si="108"/>
        <v>8.9743589743589744E-2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20.952380952380953</v>
      </c>
      <c r="X528" s="382">
        <f>IFERROR(X522/H522,"0")+IFERROR(X523/H523,"0")+IFERROR(X524/H524,"0")+IFERROR(X525/H525,"0")+IFERROR(X526/H526,"0")+IFERROR(X527/H527,"0")</f>
        <v>22</v>
      </c>
      <c r="Y528" s="382">
        <f>IFERROR(IF(Y522="",0,Y522),"0")+IFERROR(IF(Y523="",0,Y523),"0")+IFERROR(IF(Y524="",0,Y524),"0")+IFERROR(IF(Y525="",0,Y525),"0")+IFERROR(IF(Y526="",0,Y526),"0")+IFERROR(IF(Y527="",0,Y527),"0")</f>
        <v>0.16566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88</v>
      </c>
      <c r="X529" s="382">
        <f>IFERROR(SUM(X522:X527),"0")</f>
        <v>92.4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100</v>
      </c>
      <c r="X531" s="381">
        <f>IFERROR(IF(W531="",0,CEILING((W531/$H531),1)*$H531),"")</f>
        <v>101.39999999999999</v>
      </c>
      <c r="Y531" s="36">
        <f>IFERROR(IF(X531=0,"",ROUNDUP(X531/H531,0)*0.02175),"")</f>
        <v>0.28275</v>
      </c>
      <c r="Z531" s="56"/>
      <c r="AA531" s="57"/>
      <c r="AE531" s="64"/>
      <c r="BB531" s="362" t="s">
        <v>1</v>
      </c>
      <c r="BL531" s="64">
        <f>IFERROR(W531*I531/H531,"0")</f>
        <v>107.23076923076924</v>
      </c>
      <c r="BM531" s="64">
        <f>IFERROR(X531*I531/H531,"0")</f>
        <v>108.732</v>
      </c>
      <c r="BN531" s="64">
        <f>IFERROR(1/J531*(W531/H531),"0")</f>
        <v>0.22893772893772893</v>
      </c>
      <c r="BO531" s="64">
        <f>IFERROR(1/J531*(X531/H531),"0")</f>
        <v>0.23214285714285712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12.820512820512821</v>
      </c>
      <c r="X536" s="382">
        <f>IFERROR(X531/H531,"0")+IFERROR(X532/H532,"0")+IFERROR(X533/H533,"0")+IFERROR(X534/H534,"0")+IFERROR(X535/H535,"0")</f>
        <v>13</v>
      </c>
      <c r="Y536" s="382">
        <f>IFERROR(IF(Y531="",0,Y531),"0")+IFERROR(IF(Y532="",0,Y532),"0")+IFERROR(IF(Y533="",0,Y533),"0")+IFERROR(IF(Y534="",0,Y534),"0")+IFERROR(IF(Y535="",0,Y535),"0")</f>
        <v>0.28275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100</v>
      </c>
      <c r="X537" s="382">
        <f>IFERROR(SUM(X531:X535),"0")</f>
        <v>101.39999999999999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3799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3926.8800000000006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4008.5365252774041</v>
      </c>
      <c r="X546" s="382">
        <f>IFERROR(SUM(BM22:BM542),"0")</f>
        <v>4143.1460000000006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7</v>
      </c>
      <c r="X547" s="38">
        <f>ROUNDUP(SUM(BO22:BO542),0)</f>
        <v>7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4183.5365252774045</v>
      </c>
      <c r="X548" s="382">
        <f>GrossWeightTotalR+PalletQtyTotalR*25</f>
        <v>4318.1460000000006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579.74481160601852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598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7.9873199999999995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108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319.2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75.600000000000009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365.99999999999994</v>
      </c>
      <c r="J555" s="46">
        <f>IFERROR(X214*1,"0")+IFERROR(X215*1,"0")+IFERROR(X216*1,"0")+IFERROR(X217*1,"0")+IFERROR(X218*1,"0")+IFERROR(X219*1,"0")+IFERROR(X223*1,"0")+IFERROR(X224*1,"0")</f>
        <v>42.8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235.8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235.8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1344.6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101.39999999999999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239.40000000000003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184.8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645.48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193.8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00"/>
        <filter val="10,51"/>
        <filter val="100,00"/>
        <filter val="101,00"/>
        <filter val="104,00"/>
        <filter val="114,00"/>
        <filter val="118,00"/>
        <filter val="12,82"/>
        <filter val="122,00"/>
        <filter val="128,00"/>
        <filter val="13,00"/>
        <filter val="131,00"/>
        <filter val="142,00"/>
        <filter val="153,00"/>
        <filter val="159,00"/>
        <filter val="17,38"/>
        <filter val="18,00"/>
        <filter val="18,37"/>
        <filter val="183,00"/>
        <filter val="197,00"/>
        <filter val="20,95"/>
        <filter val="223,00"/>
        <filter val="228,00"/>
        <filter val="232,00"/>
        <filter val="24,26"/>
        <filter val="25,67"/>
        <filter val="26,89"/>
        <filter val="27,00"/>
        <filter val="28,06"/>
        <filter val="3 799,00"/>
        <filter val="3,83"/>
        <filter val="312,00"/>
        <filter val="33,00"/>
        <filter val="36,00"/>
        <filter val="36,98"/>
        <filter val="38,00"/>
        <filter val="385,00"/>
        <filter val="4 008,54"/>
        <filter val="4 183,54"/>
        <filter val="40,00"/>
        <filter val="409,00"/>
        <filter val="43,57"/>
        <filter val="44,00"/>
        <filter val="470,00"/>
        <filter val="49,00"/>
        <filter val="51,00"/>
        <filter val="52,00"/>
        <filter val="55,00"/>
        <filter val="55,24"/>
        <filter val="57,00"/>
        <filter val="579,74"/>
        <filter val="58,00"/>
        <filter val="58,60"/>
        <filter val="59,00"/>
        <filter val="59,09"/>
        <filter val="6,00"/>
        <filter val="6,47"/>
        <filter val="6,54"/>
        <filter val="7"/>
        <filter val="73,00"/>
        <filter val="74,00"/>
        <filter val="76,00"/>
        <filter val="82,00"/>
        <filter val="879,00"/>
        <filter val="88,00"/>
        <filter val="9,00"/>
        <filter val="9,14"/>
        <filter val="9,63"/>
        <filter val="92,92"/>
        <filter val="97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2024-05-31T10:28:40Z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