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CDF33878-65FA-4727-ACA4-601375672C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O266" i="1"/>
  <c r="BO265" i="1"/>
  <c r="BN265" i="1"/>
  <c r="BM265" i="1"/>
  <c r="BL265" i="1"/>
  <c r="Y265" i="1"/>
  <c r="X265" i="1"/>
  <c r="O265" i="1"/>
  <c r="BN264" i="1"/>
  <c r="BL264" i="1"/>
  <c r="X264" i="1"/>
  <c r="O264" i="1"/>
  <c r="BO263" i="1"/>
  <c r="BN263" i="1"/>
  <c r="BM263" i="1"/>
  <c r="BL263" i="1"/>
  <c r="Y263" i="1"/>
  <c r="X263" i="1"/>
  <c r="O263" i="1"/>
  <c r="BN262" i="1"/>
  <c r="BL262" i="1"/>
  <c r="X262" i="1"/>
  <c r="O262" i="1"/>
  <c r="X260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O250" i="1"/>
  <c r="BO249" i="1"/>
  <c r="BN249" i="1"/>
  <c r="BM249" i="1"/>
  <c r="BL249" i="1"/>
  <c r="Y249" i="1"/>
  <c r="X249" i="1"/>
  <c r="O249" i="1"/>
  <c r="BN248" i="1"/>
  <c r="BL248" i="1"/>
  <c r="X248" i="1"/>
  <c r="O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BO230" i="1"/>
  <c r="BN230" i="1"/>
  <c r="BM230" i="1"/>
  <c r="BL230" i="1"/>
  <c r="Y230" i="1"/>
  <c r="X230" i="1"/>
  <c r="O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X172" i="1" s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0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0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4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F10" i="1" s="1"/>
  <c r="D7" i="1"/>
  <c r="P6" i="1"/>
  <c r="O2" i="1"/>
  <c r="H9" i="1" l="1"/>
  <c r="A10" i="1"/>
  <c r="X24" i="1"/>
  <c r="X34" i="1"/>
  <c r="X54" i="1"/>
  <c r="X62" i="1"/>
  <c r="X93" i="1"/>
  <c r="X131" i="1"/>
  <c r="X140" i="1"/>
  <c r="H555" i="1"/>
  <c r="X160" i="1"/>
  <c r="BO182" i="1"/>
  <c r="BM182" i="1"/>
  <c r="Y182" i="1"/>
  <c r="BO188" i="1"/>
  <c r="BM188" i="1"/>
  <c r="Y188" i="1"/>
  <c r="BO195" i="1"/>
  <c r="BM195" i="1"/>
  <c r="Y195" i="1"/>
  <c r="BO208" i="1"/>
  <c r="BM208" i="1"/>
  <c r="Y208" i="1"/>
  <c r="BO224" i="1"/>
  <c r="BM224" i="1"/>
  <c r="Y224" i="1"/>
  <c r="Y225" i="1" s="1"/>
  <c r="X226" i="1"/>
  <c r="BO233" i="1"/>
  <c r="BM233" i="1"/>
  <c r="Y233" i="1"/>
  <c r="BO242" i="1"/>
  <c r="BM242" i="1"/>
  <c r="Y242" i="1"/>
  <c r="BO246" i="1"/>
  <c r="BM246" i="1"/>
  <c r="Y246" i="1"/>
  <c r="BO250" i="1"/>
  <c r="BM250" i="1"/>
  <c r="Y250" i="1"/>
  <c r="BO258" i="1"/>
  <c r="BM258" i="1"/>
  <c r="Y258" i="1"/>
  <c r="X272" i="1"/>
  <c r="BO262" i="1"/>
  <c r="BM262" i="1"/>
  <c r="Y262" i="1"/>
  <c r="BO266" i="1"/>
  <c r="BM266" i="1"/>
  <c r="Y266" i="1"/>
  <c r="BO281" i="1"/>
  <c r="BM281" i="1"/>
  <c r="Y281" i="1"/>
  <c r="BO315" i="1"/>
  <c r="BM315" i="1"/>
  <c r="Y315" i="1"/>
  <c r="X320" i="1"/>
  <c r="BO319" i="1"/>
  <c r="BM319" i="1"/>
  <c r="Y319" i="1"/>
  <c r="Y320" i="1" s="1"/>
  <c r="X324" i="1"/>
  <c r="BO323" i="1"/>
  <c r="BM323" i="1"/>
  <c r="Y323" i="1"/>
  <c r="Y324" i="1" s="1"/>
  <c r="X325" i="1"/>
  <c r="BO349" i="1"/>
  <c r="BM349" i="1"/>
  <c r="Y349" i="1"/>
  <c r="X87" i="1"/>
  <c r="X103" i="1"/>
  <c r="X121" i="1"/>
  <c r="X148" i="1"/>
  <c r="BO157" i="1"/>
  <c r="BM157" i="1"/>
  <c r="Y157" i="1"/>
  <c r="BO170" i="1"/>
  <c r="BM170" i="1"/>
  <c r="Y170" i="1"/>
  <c r="Y171" i="1" s="1"/>
  <c r="X179" i="1"/>
  <c r="BO174" i="1"/>
  <c r="BM174" i="1"/>
  <c r="Y174" i="1"/>
  <c r="X178" i="1"/>
  <c r="BO185" i="1"/>
  <c r="BM185" i="1"/>
  <c r="Y185" i="1"/>
  <c r="BO192" i="1"/>
  <c r="BM192" i="1"/>
  <c r="Y192" i="1"/>
  <c r="BO199" i="1"/>
  <c r="BM199" i="1"/>
  <c r="Y199" i="1"/>
  <c r="BO216" i="1"/>
  <c r="BM216" i="1"/>
  <c r="Y216" i="1"/>
  <c r="X220" i="1"/>
  <c r="X236" i="1"/>
  <c r="BO229" i="1"/>
  <c r="BM229" i="1"/>
  <c r="Y229" i="1"/>
  <c r="X317" i="1"/>
  <c r="X321" i="1"/>
  <c r="BO330" i="1"/>
  <c r="BM330" i="1"/>
  <c r="Y330" i="1"/>
  <c r="BO335" i="1"/>
  <c r="BM335" i="1"/>
  <c r="Y335" i="1"/>
  <c r="X338" i="1"/>
  <c r="BO342" i="1"/>
  <c r="BM342" i="1"/>
  <c r="Y342" i="1"/>
  <c r="X346" i="1"/>
  <c r="BO374" i="1"/>
  <c r="BM374" i="1"/>
  <c r="Y374" i="1"/>
  <c r="F9" i="1"/>
  <c r="J9" i="1"/>
  <c r="Y22" i="1"/>
  <c r="Y24" i="1" s="1"/>
  <c r="BM22" i="1"/>
  <c r="BO22" i="1"/>
  <c r="W549" i="1"/>
  <c r="X25" i="1"/>
  <c r="Y28" i="1"/>
  <c r="Y34" i="1" s="1"/>
  <c r="BM28" i="1"/>
  <c r="Y30" i="1"/>
  <c r="BM30" i="1"/>
  <c r="Y32" i="1"/>
  <c r="BM32" i="1"/>
  <c r="C555" i="1"/>
  <c r="Y52" i="1"/>
  <c r="Y53" i="1" s="1"/>
  <c r="BM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Y97" i="1"/>
  <c r="Y103" i="1" s="1"/>
  <c r="BM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Y123" i="1"/>
  <c r="BM123" i="1"/>
  <c r="BO123" i="1"/>
  <c r="Y125" i="1"/>
  <c r="BM125" i="1"/>
  <c r="Y127" i="1"/>
  <c r="BM127" i="1"/>
  <c r="Y129" i="1"/>
  <c r="BM129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Y160" i="1" s="1"/>
  <c r="BM151" i="1"/>
  <c r="BO151" i="1"/>
  <c r="Y153" i="1"/>
  <c r="BM153" i="1"/>
  <c r="Y155" i="1"/>
  <c r="BM155" i="1"/>
  <c r="BO159" i="1"/>
  <c r="BM159" i="1"/>
  <c r="Y159" i="1"/>
  <c r="X161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Y201" i="1" s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X201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Y220" i="1" s="1"/>
  <c r="BO218" i="1"/>
  <c r="BM218" i="1"/>
  <c r="Y218" i="1"/>
  <c r="X225" i="1"/>
  <c r="BO231" i="1"/>
  <c r="BM231" i="1"/>
  <c r="Y231" i="1"/>
  <c r="X235" i="1"/>
  <c r="BO240" i="1"/>
  <c r="BM240" i="1"/>
  <c r="Y240" i="1"/>
  <c r="Y252" i="1" s="1"/>
  <c r="BO244" i="1"/>
  <c r="BM244" i="1"/>
  <c r="Y244" i="1"/>
  <c r="BO248" i="1"/>
  <c r="BM248" i="1"/>
  <c r="Y248" i="1"/>
  <c r="X252" i="1"/>
  <c r="BO256" i="1"/>
  <c r="BM256" i="1"/>
  <c r="Y256" i="1"/>
  <c r="Y259" i="1" s="1"/>
  <c r="BO264" i="1"/>
  <c r="BM264" i="1"/>
  <c r="Y264" i="1"/>
  <c r="X271" i="1"/>
  <c r="BO275" i="1"/>
  <c r="BM275" i="1"/>
  <c r="Y275" i="1"/>
  <c r="Y277" i="1" s="1"/>
  <c r="X277" i="1"/>
  <c r="BO294" i="1"/>
  <c r="BM294" i="1"/>
  <c r="Y294" i="1"/>
  <c r="X300" i="1"/>
  <c r="BO298" i="1"/>
  <c r="BM298" i="1"/>
  <c r="Y298" i="1"/>
  <c r="BO362" i="1"/>
  <c r="BM362" i="1"/>
  <c r="Y362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N555" i="1"/>
  <c r="L555" i="1"/>
  <c r="X253" i="1"/>
  <c r="BO267" i="1"/>
  <c r="BM267" i="1"/>
  <c r="BO269" i="1"/>
  <c r="BM269" i="1"/>
  <c r="Y269" i="1"/>
  <c r="X278" i="1"/>
  <c r="X284" i="1"/>
  <c r="BO280" i="1"/>
  <c r="BM280" i="1"/>
  <c r="Y280" i="1"/>
  <c r="Y283" i="1" s="1"/>
  <c r="X283" i="1"/>
  <c r="BO287" i="1"/>
  <c r="BM287" i="1"/>
  <c r="Y287" i="1"/>
  <c r="Y289" i="1" s="1"/>
  <c r="O555" i="1"/>
  <c r="BO296" i="1"/>
  <c r="BM296" i="1"/>
  <c r="Y296" i="1"/>
  <c r="Y300" i="1" s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Y316" i="1" s="1"/>
  <c r="BO332" i="1"/>
  <c r="BM332" i="1"/>
  <c r="Y332" i="1"/>
  <c r="Y338" i="1" s="1"/>
  <c r="BO336" i="1"/>
  <c r="BM336" i="1"/>
  <c r="Y336" i="1"/>
  <c r="X345" i="1"/>
  <c r="BO344" i="1"/>
  <c r="BM344" i="1"/>
  <c r="Y344" i="1"/>
  <c r="Y345" i="1" s="1"/>
  <c r="X352" i="1"/>
  <c r="BO348" i="1"/>
  <c r="BM348" i="1"/>
  <c r="Y348" i="1"/>
  <c r="Y351" i="1" s="1"/>
  <c r="X351" i="1"/>
  <c r="Y364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Y376" i="1" s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Y409" i="1" s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301" i="1"/>
  <c r="Q555" i="1"/>
  <c r="X339" i="1"/>
  <c r="R555" i="1"/>
  <c r="X365" i="1"/>
  <c r="X419" i="1"/>
  <c r="BO416" i="1"/>
  <c r="BM416" i="1"/>
  <c r="Y416" i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419" i="1"/>
  <c r="Y403" i="1"/>
  <c r="Y130" i="1"/>
  <c r="X545" i="1"/>
  <c r="X547" i="1"/>
  <c r="Y235" i="1"/>
  <c r="Y271" i="1"/>
  <c r="Y473" i="1"/>
  <c r="Y511" i="1"/>
  <c r="Y451" i="1"/>
  <c r="X546" i="1"/>
  <c r="X548" i="1" s="1"/>
  <c r="Y178" i="1"/>
  <c r="Y550" i="1" s="1"/>
  <c r="X549" i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<sst xmlns="http://schemas.openxmlformats.org/spreadsheetml/2006/main" count="2379" uniqueCount="789">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</sst>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8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7" customFormat="1" ht="45" customHeight="1" x14ac:dyDescent="0.2">
      <c r="A1" s="41"/>
      <c r="B1" s="41"/>
      <c r="C1" s="41"/>
      <c r="D1" s="499" t="s">
        <v>0</v>
      </c>
      <c r="E1" s="500"/>
      <c r="F1" s="500"/>
      <c r="G1" s="12" t="s">
        <v>1</v>
      </c>
      <c r="H1" s="499" t="s">
        <v>2</v>
      </c>
      <c r="I1" s="500"/>
      <c r="J1" s="500"/>
      <c r="K1" s="500"/>
      <c r="L1" s="500"/>
      <c r="M1" s="500"/>
      <c r="N1" s="500"/>
      <c r="O1" s="500"/>
      <c r="P1" s="500"/>
      <c r="Q1" s="765" t="s">
        <v>3</v>
      </c>
      <c r="R1" s="500"/>
      <c r="S1" s="50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7" customFormat="1" ht="23.45" customHeight="1" x14ac:dyDescent="0.2">
      <c r="A5" s="529" t="s">
        <v>8</v>
      </c>
      <c r="B5" s="530"/>
      <c r="C5" s="531"/>
      <c r="D5" s="421"/>
      <c r="E5" s="423"/>
      <c r="F5" s="722" t="s">
        <v>9</v>
      </c>
      <c r="G5" s="531"/>
      <c r="H5" s="421"/>
      <c r="I5" s="422"/>
      <c r="J5" s="422"/>
      <c r="K5" s="422"/>
      <c r="L5" s="423"/>
      <c r="M5" s="58"/>
      <c r="O5" s="24" t="s">
        <v>10</v>
      </c>
      <c r="P5" s="762">
        <v>45444</v>
      </c>
      <c r="Q5" s="543"/>
      <c r="S5" s="617" t="s">
        <v>11</v>
      </c>
      <c r="T5" s="439"/>
      <c r="U5" s="619" t="s">
        <v>12</v>
      </c>
      <c r="V5" s="543"/>
      <c r="AA5" s="51"/>
      <c r="AB5" s="51"/>
      <c r="AC5" s="51"/>
    </row>
    <row r="6" spans="1:30" s="377" customFormat="1" ht="24" customHeight="1" x14ac:dyDescent="0.2">
      <c r="A6" s="529" t="s">
        <v>13</v>
      </c>
      <c r="B6" s="530"/>
      <c r="C6" s="531"/>
      <c r="D6" s="690" t="s">
        <v>14</v>
      </c>
      <c r="E6" s="691"/>
      <c r="F6" s="691"/>
      <c r="G6" s="691"/>
      <c r="H6" s="691"/>
      <c r="I6" s="691"/>
      <c r="J6" s="691"/>
      <c r="K6" s="691"/>
      <c r="L6" s="543"/>
      <c r="M6" s="59"/>
      <c r="O6" s="24" t="s">
        <v>15</v>
      </c>
      <c r="P6" s="406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8" t="s">
        <v>16</v>
      </c>
      <c r="T6" s="439"/>
      <c r="U6" s="684" t="s">
        <v>17</v>
      </c>
      <c r="V6" s="458"/>
      <c r="AA6" s="51"/>
      <c r="AB6" s="51"/>
      <c r="AC6" s="51"/>
    </row>
    <row r="7" spans="1:30" s="377" customFormat="1" ht="21.75" hidden="1" customHeight="1" x14ac:dyDescent="0.2">
      <c r="A7" s="55"/>
      <c r="B7" s="55"/>
      <c r="C7" s="55"/>
      <c r="D7" s="597" t="str">
        <f>IFERROR(VLOOKUP(DeliveryAddress,Table,3,0),1)</f>
        <v>5</v>
      </c>
      <c r="E7" s="598"/>
      <c r="F7" s="598"/>
      <c r="G7" s="598"/>
      <c r="H7" s="598"/>
      <c r="I7" s="598"/>
      <c r="J7" s="598"/>
      <c r="K7" s="598"/>
      <c r="L7" s="569"/>
      <c r="M7" s="60"/>
      <c r="O7" s="24"/>
      <c r="P7" s="42"/>
      <c r="Q7" s="42"/>
      <c r="S7" s="391"/>
      <c r="T7" s="439"/>
      <c r="U7" s="685"/>
      <c r="V7" s="686"/>
      <c r="AA7" s="51"/>
      <c r="AB7" s="51"/>
      <c r="AC7" s="51"/>
    </row>
    <row r="8" spans="1:30" s="377" customFormat="1" ht="25.5" customHeight="1" x14ac:dyDescent="0.2">
      <c r="A8" s="769" t="s">
        <v>18</v>
      </c>
      <c r="B8" s="412"/>
      <c r="C8" s="413"/>
      <c r="D8" s="493"/>
      <c r="E8" s="494"/>
      <c r="F8" s="494"/>
      <c r="G8" s="494"/>
      <c r="H8" s="494"/>
      <c r="I8" s="494"/>
      <c r="J8" s="494"/>
      <c r="K8" s="494"/>
      <c r="L8" s="495"/>
      <c r="M8" s="61"/>
      <c r="O8" s="24" t="s">
        <v>19</v>
      </c>
      <c r="P8" s="568">
        <v>0.41666666666666669</v>
      </c>
      <c r="Q8" s="569"/>
      <c r="S8" s="391"/>
      <c r="T8" s="439"/>
      <c r="U8" s="685"/>
      <c r="V8" s="686"/>
      <c r="AA8" s="51"/>
      <c r="AB8" s="51"/>
      <c r="AC8" s="51"/>
    </row>
    <row r="9" spans="1:30" s="377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1"/>
      <c r="E9" s="399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78"/>
      <c r="O9" s="26" t="s">
        <v>20</v>
      </c>
      <c r="P9" s="536"/>
      <c r="Q9" s="537"/>
      <c r="S9" s="391"/>
      <c r="T9" s="439"/>
      <c r="U9" s="687"/>
      <c r="V9" s="688"/>
      <c r="W9" s="43"/>
      <c r="X9" s="43"/>
      <c r="Y9" s="43"/>
      <c r="Z9" s="43"/>
      <c r="AA9" s="51"/>
      <c r="AB9" s="51"/>
      <c r="AC9" s="51"/>
    </row>
    <row r="10" spans="1:30" s="377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1"/>
      <c r="E10" s="399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8" t="str">
        <f>IFERROR(VLOOKUP($D$10,Proxy,2,FALSE),"")</f>
        <v/>
      </c>
      <c r="I10" s="391"/>
      <c r="J10" s="391"/>
      <c r="K10" s="391"/>
      <c r="L10" s="391"/>
      <c r="M10" s="376"/>
      <c r="O10" s="26" t="s">
        <v>21</v>
      </c>
      <c r="P10" s="628"/>
      <c r="Q10" s="629"/>
      <c r="T10" s="24" t="s">
        <v>22</v>
      </c>
      <c r="U10" s="457" t="s">
        <v>23</v>
      </c>
      <c r="V10" s="458"/>
      <c r="W10" s="44"/>
      <c r="X10" s="44"/>
      <c r="Y10" s="44"/>
      <c r="Z10" s="44"/>
      <c r="AA10" s="51"/>
      <c r="AB10" s="51"/>
      <c r="AC10" s="51"/>
    </row>
    <row r="11" spans="1:30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7"/>
      <c r="W11" s="45"/>
      <c r="X11" s="45"/>
      <c r="Y11" s="45"/>
      <c r="Z11" s="45"/>
      <c r="AA11" s="51"/>
      <c r="AB11" s="51"/>
      <c r="AC11" s="51"/>
    </row>
    <row r="12" spans="1:30" s="377" customFormat="1" ht="18.600000000000001" customHeight="1" x14ac:dyDescent="0.2">
      <c r="A12" s="71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1"/>
      <c r="M12" s="62"/>
      <c r="O12" s="24" t="s">
        <v>29</v>
      </c>
      <c r="P12" s="568"/>
      <c r="Q12" s="569"/>
      <c r="R12" s="23"/>
      <c r="T12" s="24"/>
      <c r="U12" s="500"/>
      <c r="V12" s="391"/>
      <c r="AA12" s="51"/>
      <c r="AB12" s="51"/>
      <c r="AC12" s="51"/>
    </row>
    <row r="13" spans="1:30" s="377" customFormat="1" ht="23.25" customHeight="1" x14ac:dyDescent="0.2">
      <c r="A13" s="71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1"/>
      <c r="M13" s="62"/>
      <c r="N13" s="26"/>
      <c r="O13" s="26" t="s">
        <v>31</v>
      </c>
      <c r="P13" s="612"/>
      <c r="Q13" s="537"/>
      <c r="R13" s="23"/>
      <c r="W13" s="49"/>
      <c r="X13" s="49"/>
      <c r="Y13" s="49"/>
      <c r="Z13" s="49"/>
      <c r="AA13" s="51"/>
      <c r="AB13" s="51"/>
      <c r="AC13" s="51"/>
    </row>
    <row r="14" spans="1:30" s="377" customFormat="1" ht="18.600000000000001" customHeight="1" x14ac:dyDescent="0.2">
      <c r="A14" s="71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1"/>
      <c r="M14" s="62"/>
      <c r="W14" s="50"/>
      <c r="X14" s="50"/>
      <c r="Y14" s="50"/>
      <c r="Z14" s="50"/>
      <c r="AA14" s="51"/>
      <c r="AB14" s="51"/>
      <c r="AC14" s="51"/>
    </row>
    <row r="15" spans="1:30" s="377" customFormat="1" ht="22.5" customHeight="1" x14ac:dyDescent="0.2">
      <c r="A15" s="757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1"/>
      <c r="M15" s="63"/>
      <c r="O15" s="524" t="s">
        <v>34</v>
      </c>
      <c r="P15" s="500"/>
      <c r="Q15" s="500"/>
      <c r="R15" s="500"/>
      <c r="S15" s="50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5"/>
      <c r="P16" s="525"/>
      <c r="Q16" s="525"/>
      <c r="R16" s="525"/>
      <c r="S16" s="52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50" t="s">
        <v>37</v>
      </c>
      <c r="D17" s="432" t="s">
        <v>38</v>
      </c>
      <c r="E17" s="467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66"/>
      <c r="Q17" s="466"/>
      <c r="R17" s="466"/>
      <c r="S17" s="467"/>
      <c r="T17" s="754" t="s">
        <v>49</v>
      </c>
      <c r="U17" s="531"/>
      <c r="V17" s="432" t="s">
        <v>50</v>
      </c>
      <c r="W17" s="432" t="s">
        <v>51</v>
      </c>
      <c r="X17" s="780" t="s">
        <v>52</v>
      </c>
      <c r="Y17" s="432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1"/>
      <c r="BB17" s="751" t="s">
        <v>57</v>
      </c>
    </row>
    <row r="18" spans="1:67" ht="14.25" customHeight="1" x14ac:dyDescent="0.2">
      <c r="A18" s="433"/>
      <c r="B18" s="433"/>
      <c r="C18" s="433"/>
      <c r="D18" s="468"/>
      <c r="E18" s="470"/>
      <c r="F18" s="433"/>
      <c r="G18" s="433"/>
      <c r="H18" s="433"/>
      <c r="I18" s="433"/>
      <c r="J18" s="433"/>
      <c r="K18" s="433"/>
      <c r="L18" s="433"/>
      <c r="M18" s="433"/>
      <c r="N18" s="433"/>
      <c r="O18" s="468"/>
      <c r="P18" s="469"/>
      <c r="Q18" s="469"/>
      <c r="R18" s="469"/>
      <c r="S18" s="470"/>
      <c r="T18" s="375" t="s">
        <v>58</v>
      </c>
      <c r="U18" s="375" t="s">
        <v>59</v>
      </c>
      <c r="V18" s="433"/>
      <c r="W18" s="433"/>
      <c r="X18" s="781"/>
      <c r="Y18" s="433"/>
      <c r="Z18" s="648"/>
      <c r="AA18" s="648"/>
      <c r="AB18" s="480"/>
      <c r="AC18" s="481"/>
      <c r="AD18" s="482"/>
      <c r="AE18" s="492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6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4"/>
      <c r="AA20" s="374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2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3"/>
      <c r="O24" s="411" t="s">
        <v>70</v>
      </c>
      <c r="P24" s="412"/>
      <c r="Q24" s="412"/>
      <c r="R24" s="412"/>
      <c r="S24" s="412"/>
      <c r="T24" s="412"/>
      <c r="U24" s="413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3"/>
      <c r="O25" s="411" t="s">
        <v>70</v>
      </c>
      <c r="P25" s="412"/>
      <c r="Q25" s="412"/>
      <c r="R25" s="412"/>
      <c r="S25" s="412"/>
      <c r="T25" s="412"/>
      <c r="U25" s="413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2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3"/>
      <c r="O34" s="411" t="s">
        <v>70</v>
      </c>
      <c r="P34" s="412"/>
      <c r="Q34" s="412"/>
      <c r="R34" s="412"/>
      <c r="S34" s="412"/>
      <c r="T34" s="412"/>
      <c r="U34" s="413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3"/>
      <c r="O35" s="411" t="s">
        <v>70</v>
      </c>
      <c r="P35" s="412"/>
      <c r="Q35" s="412"/>
      <c r="R35" s="412"/>
      <c r="S35" s="412"/>
      <c r="T35" s="412"/>
      <c r="U35" s="413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3"/>
      <c r="AA36" s="373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2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3"/>
      <c r="O38" s="411" t="s">
        <v>70</v>
      </c>
      <c r="P38" s="412"/>
      <c r="Q38" s="412"/>
      <c r="R38" s="412"/>
      <c r="S38" s="412"/>
      <c r="T38" s="412"/>
      <c r="U38" s="413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3"/>
      <c r="O39" s="411" t="s">
        <v>70</v>
      </c>
      <c r="P39" s="412"/>
      <c r="Q39" s="412"/>
      <c r="R39" s="412"/>
      <c r="S39" s="412"/>
      <c r="T39" s="412"/>
      <c r="U39" s="413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3"/>
      <c r="AA40" s="373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2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3"/>
      <c r="O42" s="411" t="s">
        <v>70</v>
      </c>
      <c r="P42" s="412"/>
      <c r="Q42" s="412"/>
      <c r="R42" s="412"/>
      <c r="S42" s="412"/>
      <c r="T42" s="412"/>
      <c r="U42" s="413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3"/>
      <c r="O43" s="411" t="s">
        <v>70</v>
      </c>
      <c r="P43" s="412"/>
      <c r="Q43" s="412"/>
      <c r="R43" s="412"/>
      <c r="S43" s="412"/>
      <c r="T43" s="412"/>
      <c r="U43" s="413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3"/>
      <c r="AA44" s="373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2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3"/>
      <c r="O46" s="411" t="s">
        <v>70</v>
      </c>
      <c r="P46" s="412"/>
      <c r="Q46" s="412"/>
      <c r="R46" s="412"/>
      <c r="S46" s="412"/>
      <c r="T46" s="412"/>
      <c r="U46" s="413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3"/>
      <c r="O47" s="411" t="s">
        <v>70</v>
      </c>
      <c r="P47" s="412"/>
      <c r="Q47" s="412"/>
      <c r="R47" s="412"/>
      <c r="S47" s="412"/>
      <c r="T47" s="412"/>
      <c r="U47" s="413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6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4"/>
      <c r="AA49" s="374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3"/>
      <c r="AA50" s="373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2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3"/>
      <c r="O53" s="411" t="s">
        <v>70</v>
      </c>
      <c r="P53" s="412"/>
      <c r="Q53" s="412"/>
      <c r="R53" s="412"/>
      <c r="S53" s="412"/>
      <c r="T53" s="412"/>
      <c r="U53" s="413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3"/>
      <c r="O54" s="411" t="s">
        <v>70</v>
      </c>
      <c r="P54" s="412"/>
      <c r="Q54" s="412"/>
      <c r="R54" s="412"/>
      <c r="S54" s="412"/>
      <c r="T54" s="412"/>
      <c r="U54" s="413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customHeight="1" x14ac:dyDescent="0.25">
      <c r="A55" s="446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4"/>
      <c r="AA55" s="374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3"/>
      <c r="AA56" s="373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153</v>
      </c>
      <c r="X57" s="381">
        <f>IFERROR(IF(W57="",0,CEILING((W57/$H57),1)*$H57),"")</f>
        <v>162</v>
      </c>
      <c r="Y57" s="36">
        <f>IFERROR(IF(X57=0,"",ROUNDUP(X57/H57,0)*0.02175),"")</f>
        <v>0.32624999999999998</v>
      </c>
      <c r="Z57" s="56"/>
      <c r="AA57" s="57"/>
      <c r="AE57" s="64"/>
      <c r="BB57" s="79" t="s">
        <v>1</v>
      </c>
      <c r="BL57" s="64">
        <f>IFERROR(W57*I57/H57,"0")</f>
        <v>159.79999999999998</v>
      </c>
      <c r="BM57" s="64">
        <f>IFERROR(X57*I57/H57,"0")</f>
        <v>169.2</v>
      </c>
      <c r="BN57" s="64">
        <f>IFERROR(1/J57*(W57/H57),"0")</f>
        <v>0.25297619047619047</v>
      </c>
      <c r="BO57" s="64">
        <f>IFERROR(1/J57*(X57/H57),"0")</f>
        <v>0.26785714285714279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2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3"/>
      <c r="O61" s="411" t="s">
        <v>70</v>
      </c>
      <c r="P61" s="412"/>
      <c r="Q61" s="412"/>
      <c r="R61" s="412"/>
      <c r="S61" s="412"/>
      <c r="T61" s="412"/>
      <c r="U61" s="413"/>
      <c r="V61" s="37" t="s">
        <v>71</v>
      </c>
      <c r="W61" s="382">
        <f>IFERROR(W57/H57,"0")+IFERROR(W58/H58,"0")+IFERROR(W59/H59,"0")+IFERROR(W60/H60,"0")</f>
        <v>14.166666666666666</v>
      </c>
      <c r="X61" s="382">
        <f>IFERROR(X57/H57,"0")+IFERROR(X58/H58,"0")+IFERROR(X59/H59,"0")+IFERROR(X60/H60,"0")</f>
        <v>14.999999999999998</v>
      </c>
      <c r="Y61" s="382">
        <f>IFERROR(IF(Y57="",0,Y57),"0")+IFERROR(IF(Y58="",0,Y58),"0")+IFERROR(IF(Y59="",0,Y59),"0")+IFERROR(IF(Y60="",0,Y60),"0")</f>
        <v>0.32624999999999998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3"/>
      <c r="O62" s="411" t="s">
        <v>70</v>
      </c>
      <c r="P62" s="412"/>
      <c r="Q62" s="412"/>
      <c r="R62" s="412"/>
      <c r="S62" s="412"/>
      <c r="T62" s="412"/>
      <c r="U62" s="413"/>
      <c r="V62" s="37" t="s">
        <v>66</v>
      </c>
      <c r="W62" s="382">
        <f>IFERROR(SUM(W57:W60),"0")</f>
        <v>153</v>
      </c>
      <c r="X62" s="382">
        <f>IFERROR(SUM(X57:X60),"0")</f>
        <v>162</v>
      </c>
      <c r="Y62" s="37"/>
      <c r="Z62" s="383"/>
      <c r="AA62" s="383"/>
    </row>
    <row r="63" spans="1:67" ht="16.5" customHeight="1" x14ac:dyDescent="0.25">
      <c r="A63" s="446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4"/>
      <c r="AA63" s="374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3"/>
      <c r="AA64" s="373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142</v>
      </c>
      <c r="X66" s="381">
        <f t="shared" si="6"/>
        <v>145.6</v>
      </c>
      <c r="Y66" s="36">
        <f t="shared" si="7"/>
        <v>0.28275</v>
      </c>
      <c r="Z66" s="56"/>
      <c r="AA66" s="57"/>
      <c r="AE66" s="64"/>
      <c r="BB66" s="84" t="s">
        <v>1</v>
      </c>
      <c r="BL66" s="64">
        <f t="shared" si="8"/>
        <v>148.08571428571429</v>
      </c>
      <c r="BM66" s="64">
        <f t="shared" si="9"/>
        <v>151.84</v>
      </c>
      <c r="BN66" s="64">
        <f t="shared" si="10"/>
        <v>0.22640306122448978</v>
      </c>
      <c r="BO66" s="64">
        <f t="shared" si="11"/>
        <v>0.23214285714285712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6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148</v>
      </c>
      <c r="X68" s="381">
        <f t="shared" si="6"/>
        <v>156.79999999999998</v>
      </c>
      <c r="Y68" s="36">
        <f t="shared" si="7"/>
        <v>0.30449999999999999</v>
      </c>
      <c r="Z68" s="56"/>
      <c r="AA68" s="57"/>
      <c r="AE68" s="64"/>
      <c r="BB68" s="86" t="s">
        <v>1</v>
      </c>
      <c r="BL68" s="64">
        <f t="shared" si="8"/>
        <v>154.34285714285713</v>
      </c>
      <c r="BM68" s="64">
        <f t="shared" si="9"/>
        <v>163.51999999999998</v>
      </c>
      <c r="BN68" s="64">
        <f t="shared" si="10"/>
        <v>0.23596938775510204</v>
      </c>
      <c r="BO68" s="64">
        <f t="shared" si="11"/>
        <v>0.25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26</v>
      </c>
      <c r="X69" s="381">
        <f t="shared" si="6"/>
        <v>32.400000000000006</v>
      </c>
      <c r="Y69" s="36">
        <f t="shared" si="7"/>
        <v>6.5250000000000002E-2</v>
      </c>
      <c r="Z69" s="56"/>
      <c r="AA69" s="57"/>
      <c r="AE69" s="64"/>
      <c r="BB69" s="87" t="s">
        <v>1</v>
      </c>
      <c r="BL69" s="64">
        <f t="shared" si="8"/>
        <v>27.155555555555551</v>
      </c>
      <c r="BM69" s="64">
        <f t="shared" si="9"/>
        <v>33.840000000000003</v>
      </c>
      <c r="BN69" s="64">
        <f t="shared" si="10"/>
        <v>4.2989417989417987E-2</v>
      </c>
      <c r="BO69" s="64">
        <f t="shared" si="11"/>
        <v>5.3571428571428575E-2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366</v>
      </c>
      <c r="X71" s="381">
        <f t="shared" si="6"/>
        <v>369.59999999999997</v>
      </c>
      <c r="Y71" s="36">
        <f t="shared" si="7"/>
        <v>0.71775</v>
      </c>
      <c r="Z71" s="56"/>
      <c r="AA71" s="57"/>
      <c r="AE71" s="64"/>
      <c r="BB71" s="89" t="s">
        <v>1</v>
      </c>
      <c r="BL71" s="64">
        <f t="shared" si="8"/>
        <v>381.68571428571431</v>
      </c>
      <c r="BM71" s="64">
        <f t="shared" si="9"/>
        <v>385.44</v>
      </c>
      <c r="BN71" s="64">
        <f t="shared" si="10"/>
        <v>0.58354591836734693</v>
      </c>
      <c r="BO71" s="64">
        <f t="shared" si="11"/>
        <v>0.5892857142857143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4</v>
      </c>
      <c r="X73" s="381">
        <f t="shared" si="6"/>
        <v>7.4</v>
      </c>
      <c r="Y73" s="36">
        <f t="shared" ref="Y73:Y79" si="12">IFERROR(IF(X73=0,"",ROUNDUP(X73/H73,0)*0.00937),"")</f>
        <v>1.874E-2</v>
      </c>
      <c r="Z73" s="56"/>
      <c r="AA73" s="57"/>
      <c r="AE73" s="64"/>
      <c r="BB73" s="91" t="s">
        <v>1</v>
      </c>
      <c r="BL73" s="64">
        <f t="shared" si="8"/>
        <v>4.2594594594594595</v>
      </c>
      <c r="BM73" s="64">
        <f t="shared" si="9"/>
        <v>7.88</v>
      </c>
      <c r="BN73" s="64">
        <f t="shared" si="10"/>
        <v>9.0090090090090072E-3</v>
      </c>
      <c r="BO73" s="64">
        <f t="shared" si="11"/>
        <v>1.6666666666666666E-2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2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3"/>
      <c r="O86" s="411" t="s">
        <v>70</v>
      </c>
      <c r="P86" s="412"/>
      <c r="Q86" s="412"/>
      <c r="R86" s="412"/>
      <c r="S86" s="412"/>
      <c r="T86" s="412"/>
      <c r="U86" s="413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62.059917059917069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65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1.3889899999999999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3"/>
      <c r="O87" s="411" t="s">
        <v>70</v>
      </c>
      <c r="P87" s="412"/>
      <c r="Q87" s="412"/>
      <c r="R87" s="412"/>
      <c r="S87" s="412"/>
      <c r="T87" s="412"/>
      <c r="U87" s="413"/>
      <c r="V87" s="37" t="s">
        <v>66</v>
      </c>
      <c r="W87" s="382">
        <f>IFERROR(SUM(W65:W85),"0")</f>
        <v>686</v>
      </c>
      <c r="X87" s="382">
        <f>IFERROR(SUM(X65:X85),"0")</f>
        <v>711.79999999999984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3"/>
      <c r="AA88" s="373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72</v>
      </c>
      <c r="X89" s="381">
        <f>IFERROR(IF(W89="",0,CEILING((W89/$H89),1)*$H89),"")</f>
        <v>75.600000000000009</v>
      </c>
      <c r="Y89" s="36">
        <f>IFERROR(IF(X89=0,"",ROUNDUP(X89/H89,0)*0.02175),"")</f>
        <v>0.15225</v>
      </c>
      <c r="Z89" s="56"/>
      <c r="AA89" s="57"/>
      <c r="AE89" s="64"/>
      <c r="BB89" s="104" t="s">
        <v>1</v>
      </c>
      <c r="BL89" s="64">
        <f>IFERROR(W89*I89/H89,"0")</f>
        <v>75.199999999999989</v>
      </c>
      <c r="BM89" s="64">
        <f>IFERROR(X89*I89/H89,"0")</f>
        <v>78.959999999999994</v>
      </c>
      <c r="BN89" s="64">
        <f>IFERROR(1/J89*(W89/H89),"0")</f>
        <v>0.13888888888888887</v>
      </c>
      <c r="BO89" s="64">
        <f>IFERROR(1/J89*(X89/H89),"0")</f>
        <v>0.14583333333333331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3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2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3"/>
      <c r="O93" s="411" t="s">
        <v>70</v>
      </c>
      <c r="P93" s="412"/>
      <c r="Q93" s="412"/>
      <c r="R93" s="412"/>
      <c r="S93" s="412"/>
      <c r="T93" s="412"/>
      <c r="U93" s="413"/>
      <c r="V93" s="37" t="s">
        <v>71</v>
      </c>
      <c r="W93" s="382">
        <f>IFERROR(W89/H89,"0")+IFERROR(W90/H90,"0")+IFERROR(W91/H91,"0")+IFERROR(W92/H92,"0")</f>
        <v>6.6666666666666661</v>
      </c>
      <c r="X93" s="382">
        <f>IFERROR(X89/H89,"0")+IFERROR(X90/H90,"0")+IFERROR(X91/H91,"0")+IFERROR(X92/H92,"0")</f>
        <v>7</v>
      </c>
      <c r="Y93" s="382">
        <f>IFERROR(IF(Y89="",0,Y89),"0")+IFERROR(IF(Y90="",0,Y90),"0")+IFERROR(IF(Y91="",0,Y91),"0")+IFERROR(IF(Y92="",0,Y92),"0")</f>
        <v>0.15225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3"/>
      <c r="O94" s="411" t="s">
        <v>70</v>
      </c>
      <c r="P94" s="412"/>
      <c r="Q94" s="412"/>
      <c r="R94" s="412"/>
      <c r="S94" s="412"/>
      <c r="T94" s="412"/>
      <c r="U94" s="413"/>
      <c r="V94" s="37" t="s">
        <v>66</v>
      </c>
      <c r="W94" s="382">
        <f>IFERROR(SUM(W89:W92),"0")</f>
        <v>72</v>
      </c>
      <c r="X94" s="382">
        <f>IFERROR(SUM(X89:X92),"0")</f>
        <v>75.600000000000009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3"/>
      <c r="AA95" s="373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2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3"/>
      <c r="O103" s="411" t="s">
        <v>70</v>
      </c>
      <c r="P103" s="412"/>
      <c r="Q103" s="412"/>
      <c r="R103" s="412"/>
      <c r="S103" s="412"/>
      <c r="T103" s="412"/>
      <c r="U103" s="413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3"/>
      <c r="O104" s="411" t="s">
        <v>70</v>
      </c>
      <c r="P104" s="412"/>
      <c r="Q104" s="412"/>
      <c r="R104" s="412"/>
      <c r="S104" s="412"/>
      <c r="T104" s="412"/>
      <c r="U104" s="413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3"/>
      <c r="AA105" s="373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193</v>
      </c>
      <c r="X106" s="381">
        <f t="shared" ref="X106:X119" si="18">IFERROR(IF(W106="",0,CEILING((W106/$H106),1)*$H106),"")</f>
        <v>193.20000000000002</v>
      </c>
      <c r="Y106" s="36">
        <f>IFERROR(IF(X106=0,"",ROUNDUP(X106/H106,0)*0.02175),"")</f>
        <v>0.50024999999999997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205.95857142857145</v>
      </c>
      <c r="BM106" s="64">
        <f t="shared" ref="BM106:BM119" si="20">IFERROR(X106*I106/H106,"0")</f>
        <v>206.17200000000003</v>
      </c>
      <c r="BN106" s="64">
        <f t="shared" ref="BN106:BN119" si="21">IFERROR(1/J106*(W106/H106),"0")</f>
        <v>0.41028911564625847</v>
      </c>
      <c r="BO106" s="64">
        <f t="shared" ref="BO106:BO119" si="22">IFERROR(1/J106*(X106/H106),"0")</f>
        <v>0.4107142857142857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51</v>
      </c>
      <c r="X112" s="381">
        <f t="shared" si="18"/>
        <v>51.300000000000004</v>
      </c>
      <c r="Y112" s="36">
        <f>IFERROR(IF(X112=0,"",ROUNDUP(X112/H112,0)*0.00753),"")</f>
        <v>0.14307</v>
      </c>
      <c r="Z112" s="56"/>
      <c r="AA112" s="57"/>
      <c r="AE112" s="64"/>
      <c r="BB112" s="121" t="s">
        <v>1</v>
      </c>
      <c r="BL112" s="64">
        <f t="shared" si="19"/>
        <v>56.137777777777778</v>
      </c>
      <c r="BM112" s="64">
        <f t="shared" si="20"/>
        <v>56.468000000000004</v>
      </c>
      <c r="BN112" s="64">
        <f t="shared" si="21"/>
        <v>0.12108262108262108</v>
      </c>
      <c r="BO112" s="64">
        <f t="shared" si="22"/>
        <v>0.12179487179487179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7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7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2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3"/>
      <c r="O120" s="411" t="s">
        <v>70</v>
      </c>
      <c r="P120" s="412"/>
      <c r="Q120" s="412"/>
      <c r="R120" s="412"/>
      <c r="S120" s="412"/>
      <c r="T120" s="412"/>
      <c r="U120" s="413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41.865079365079367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42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0.64332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3"/>
      <c r="O121" s="411" t="s">
        <v>70</v>
      </c>
      <c r="P121" s="412"/>
      <c r="Q121" s="412"/>
      <c r="R121" s="412"/>
      <c r="S121" s="412"/>
      <c r="T121" s="412"/>
      <c r="U121" s="413"/>
      <c r="V121" s="37" t="s">
        <v>66</v>
      </c>
      <c r="W121" s="382">
        <f>IFERROR(SUM(W106:W119),"0")</f>
        <v>244</v>
      </c>
      <c r="X121" s="382">
        <f>IFERROR(SUM(X106:X119),"0")</f>
        <v>244.50000000000003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3"/>
      <c r="AA122" s="373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42</v>
      </c>
      <c r="X123" s="381">
        <f t="shared" ref="X123:X129" si="24">IFERROR(IF(W123="",0,CEILING((W123/$H123),1)*$H123),"")</f>
        <v>43.16</v>
      </c>
      <c r="Y123" s="36">
        <f>IFERROR(IF(X123=0,"",ROUNDUP(X123/H123,0)*0.00937),"")</f>
        <v>0.12181</v>
      </c>
      <c r="Z123" s="56"/>
      <c r="AA123" s="57"/>
      <c r="AE123" s="64"/>
      <c r="BB123" s="129" t="s">
        <v>1</v>
      </c>
      <c r="BL123" s="64">
        <f t="shared" ref="BL123:BL129" si="25">IFERROR(W123*I123/H123,"0")</f>
        <v>45.314457831325299</v>
      </c>
      <c r="BM123" s="64">
        <f t="shared" ref="BM123:BM129" si="26">IFERROR(X123*I123/H123,"0")</f>
        <v>46.565999999999995</v>
      </c>
      <c r="BN123" s="64">
        <f t="shared" ref="BN123:BN129" si="27">IFERROR(1/J123*(W123/H123),"0")</f>
        <v>0.10542168674698796</v>
      </c>
      <c r="BO123" s="64">
        <f t="shared" ref="BO123:BO129" si="28">IFERROR(1/J123*(X123/H123),"0")</f>
        <v>0.10833333333333334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9</v>
      </c>
      <c r="X125" s="381">
        <f t="shared" si="24"/>
        <v>16.8</v>
      </c>
      <c r="Y125" s="36">
        <f>IFERROR(IF(X125=0,"",ROUNDUP(X125/H125,0)*0.02175),"")</f>
        <v>4.3499999999999997E-2</v>
      </c>
      <c r="Z125" s="56"/>
      <c r="AA125" s="57"/>
      <c r="AE125" s="64"/>
      <c r="BB125" s="131" t="s">
        <v>1</v>
      </c>
      <c r="BL125" s="64">
        <f t="shared" si="25"/>
        <v>9.6042857142857141</v>
      </c>
      <c r="BM125" s="64">
        <f t="shared" si="26"/>
        <v>17.928000000000001</v>
      </c>
      <c r="BN125" s="64">
        <f t="shared" si="27"/>
        <v>1.9132653061224487E-2</v>
      </c>
      <c r="BO125" s="64">
        <f t="shared" si="28"/>
        <v>3.5714285714285712E-2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21</v>
      </c>
      <c r="X129" s="381">
        <f t="shared" si="24"/>
        <v>21.599999999999998</v>
      </c>
      <c r="Y129" s="36">
        <f>IFERROR(IF(X129=0,"",ROUNDUP(X129/H129,0)*0.00753),"")</f>
        <v>6.7769999999999997E-2</v>
      </c>
      <c r="Z129" s="56"/>
      <c r="AA129" s="57"/>
      <c r="AE129" s="64"/>
      <c r="BB129" s="135" t="s">
        <v>1</v>
      </c>
      <c r="BL129" s="64">
        <f t="shared" si="25"/>
        <v>22.75</v>
      </c>
      <c r="BM129" s="64">
        <f t="shared" si="26"/>
        <v>23.4</v>
      </c>
      <c r="BN129" s="64">
        <f t="shared" si="27"/>
        <v>5.6089743589743585E-2</v>
      </c>
      <c r="BO129" s="64">
        <f t="shared" si="28"/>
        <v>5.7692307692307689E-2</v>
      </c>
    </row>
    <row r="130" spans="1:67" x14ac:dyDescent="0.2">
      <c r="A130" s="402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3"/>
      <c r="O130" s="411" t="s">
        <v>70</v>
      </c>
      <c r="P130" s="412"/>
      <c r="Q130" s="412"/>
      <c r="R130" s="412"/>
      <c r="S130" s="412"/>
      <c r="T130" s="412"/>
      <c r="U130" s="413"/>
      <c r="V130" s="37" t="s">
        <v>71</v>
      </c>
      <c r="W130" s="382">
        <f>IFERROR(W123/H123,"0")+IFERROR(W124/H124,"0")+IFERROR(W125/H125,"0")+IFERROR(W126/H126,"0")+IFERROR(W127/H127,"0")+IFERROR(W128/H128,"0")+IFERROR(W129/H129,"0")</f>
        <v>22.472030981067128</v>
      </c>
      <c r="X130" s="382">
        <f>IFERROR(X123/H123,"0")+IFERROR(X124/H124,"0")+IFERROR(X125/H125,"0")+IFERROR(X126/H126,"0")+IFERROR(X127/H127,"0")+IFERROR(X128/H128,"0")+IFERROR(X129/H129,"0")</f>
        <v>24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0.23308000000000001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3"/>
      <c r="O131" s="411" t="s">
        <v>70</v>
      </c>
      <c r="P131" s="412"/>
      <c r="Q131" s="412"/>
      <c r="R131" s="412"/>
      <c r="S131" s="412"/>
      <c r="T131" s="412"/>
      <c r="U131" s="413"/>
      <c r="V131" s="37" t="s">
        <v>66</v>
      </c>
      <c r="W131" s="382">
        <f>IFERROR(SUM(W123:W129),"0")</f>
        <v>72</v>
      </c>
      <c r="X131" s="382">
        <f>IFERROR(SUM(X123:X129),"0")</f>
        <v>81.559999999999988</v>
      </c>
      <c r="Y131" s="37"/>
      <c r="Z131" s="383"/>
      <c r="AA131" s="383"/>
    </row>
    <row r="132" spans="1:67" ht="16.5" customHeight="1" x14ac:dyDescent="0.25">
      <c r="A132" s="446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4"/>
      <c r="AA132" s="374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3"/>
      <c r="AA133" s="373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303</v>
      </c>
      <c r="X135" s="381">
        <f>IFERROR(IF(W135="",0,CEILING((W135/$H135),1)*$H135),"")</f>
        <v>310.8</v>
      </c>
      <c r="Y135" s="36">
        <f>IFERROR(IF(X135=0,"",ROUNDUP(X135/H135,0)*0.02175),"")</f>
        <v>0.80474999999999997</v>
      </c>
      <c r="Z135" s="56"/>
      <c r="AA135" s="57"/>
      <c r="AE135" s="64"/>
      <c r="BB135" s="137" t="s">
        <v>1</v>
      </c>
      <c r="BL135" s="64">
        <f>IFERROR(W135*I135/H135,"0")</f>
        <v>323.12785714285712</v>
      </c>
      <c r="BM135" s="64">
        <f>IFERROR(X135*I135/H135,"0")</f>
        <v>331.44599999999997</v>
      </c>
      <c r="BN135" s="64">
        <f>IFERROR(1/J135*(W135/H135),"0")</f>
        <v>0.64413265306122447</v>
      </c>
      <c r="BO135" s="64">
        <f>IFERROR(1/J135*(X135/H135),"0")</f>
        <v>0.6607142857142857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16</v>
      </c>
      <c r="X137" s="381">
        <f>IFERROR(IF(W137="",0,CEILING((W137/$H137),1)*$H137),"")</f>
        <v>16.200000000000003</v>
      </c>
      <c r="Y137" s="36">
        <f>IFERROR(IF(X137=0,"",ROUNDUP(X137/H137,0)*0.00753),"")</f>
        <v>4.5179999999999998E-2</v>
      </c>
      <c r="Z137" s="56"/>
      <c r="AA137" s="57"/>
      <c r="AE137" s="64"/>
      <c r="BB137" s="139" t="s">
        <v>1</v>
      </c>
      <c r="BL137" s="64">
        <f>IFERROR(W137*I137/H137,"0")</f>
        <v>17.611851851851849</v>
      </c>
      <c r="BM137" s="64">
        <f>IFERROR(X137*I137/H137,"0")</f>
        <v>17.832000000000001</v>
      </c>
      <c r="BN137" s="64">
        <f>IFERROR(1/J137*(W137/H137),"0")</f>
        <v>3.7986704653371318E-2</v>
      </c>
      <c r="BO137" s="64">
        <f>IFERROR(1/J137*(X137/H137),"0")</f>
        <v>3.8461538461538464E-2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2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3"/>
      <c r="O139" s="411" t="s">
        <v>70</v>
      </c>
      <c r="P139" s="412"/>
      <c r="Q139" s="412"/>
      <c r="R139" s="412"/>
      <c r="S139" s="412"/>
      <c r="T139" s="412"/>
      <c r="U139" s="413"/>
      <c r="V139" s="37" t="s">
        <v>71</v>
      </c>
      <c r="W139" s="382">
        <f>IFERROR(W134/H134,"0")+IFERROR(W135/H135,"0")+IFERROR(W136/H136,"0")+IFERROR(W137/H137,"0")+IFERROR(W138/H138,"0")</f>
        <v>41.997354497354493</v>
      </c>
      <c r="X139" s="382">
        <f>IFERROR(X134/H134,"0")+IFERROR(X135/H135,"0")+IFERROR(X136/H136,"0")+IFERROR(X137/H137,"0")+IFERROR(X138/H138,"0")</f>
        <v>43</v>
      </c>
      <c r="Y139" s="382">
        <f>IFERROR(IF(Y134="",0,Y134),"0")+IFERROR(IF(Y135="",0,Y135),"0")+IFERROR(IF(Y136="",0,Y136),"0")+IFERROR(IF(Y137="",0,Y137),"0")+IFERROR(IF(Y138="",0,Y138),"0")</f>
        <v>0.84992999999999996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3"/>
      <c r="O140" s="411" t="s">
        <v>70</v>
      </c>
      <c r="P140" s="412"/>
      <c r="Q140" s="412"/>
      <c r="R140" s="412"/>
      <c r="S140" s="412"/>
      <c r="T140" s="412"/>
      <c r="U140" s="413"/>
      <c r="V140" s="37" t="s">
        <v>66</v>
      </c>
      <c r="W140" s="382">
        <f>IFERROR(SUM(W134:W138),"0")</f>
        <v>319</v>
      </c>
      <c r="X140" s="382">
        <f>IFERROR(SUM(X134:X138),"0")</f>
        <v>327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6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4"/>
      <c r="AA142" s="374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3"/>
      <c r="AA143" s="373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5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2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3"/>
      <c r="O147" s="411" t="s">
        <v>70</v>
      </c>
      <c r="P147" s="412"/>
      <c r="Q147" s="412"/>
      <c r="R147" s="412"/>
      <c r="S147" s="412"/>
      <c r="T147" s="412"/>
      <c r="U147" s="413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3"/>
      <c r="O148" s="411" t="s">
        <v>70</v>
      </c>
      <c r="P148" s="412"/>
      <c r="Q148" s="412"/>
      <c r="R148" s="412"/>
      <c r="S148" s="412"/>
      <c r="T148" s="412"/>
      <c r="U148" s="413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6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4"/>
      <c r="AA149" s="374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3"/>
      <c r="AA150" s="373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145</v>
      </c>
      <c r="X151" s="381">
        <f t="shared" ref="X151:X159" si="29">IFERROR(IF(W151="",0,CEILING((W151/$H151),1)*$H151),"")</f>
        <v>147</v>
      </c>
      <c r="Y151" s="36">
        <f>IFERROR(IF(X151=0,"",ROUNDUP(X151/H151,0)*0.00753),"")</f>
        <v>0.26355000000000001</v>
      </c>
      <c r="Z151" s="56"/>
      <c r="AA151" s="57"/>
      <c r="AE151" s="64"/>
      <c r="BB151" s="144" t="s">
        <v>1</v>
      </c>
      <c r="BL151" s="64">
        <f t="shared" ref="BL151:BL159" si="30">IFERROR(W151*I151/H151,"0")</f>
        <v>153.97619047619048</v>
      </c>
      <c r="BM151" s="64">
        <f t="shared" ref="BM151:BM159" si="31">IFERROR(X151*I151/H151,"0")</f>
        <v>156.1</v>
      </c>
      <c r="BN151" s="64">
        <f t="shared" ref="BN151:BN159" si="32">IFERROR(1/J151*(W151/H151),"0")</f>
        <v>0.2213064713064713</v>
      </c>
      <c r="BO151" s="64">
        <f t="shared" ref="BO151:BO159" si="33">IFERROR(1/J151*(X151/H151),"0")</f>
        <v>0.22435897435897434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166</v>
      </c>
      <c r="X153" s="381">
        <f t="shared" si="29"/>
        <v>168</v>
      </c>
      <c r="Y153" s="36">
        <f>IFERROR(IF(X153=0,"",ROUNDUP(X153/H153,0)*0.00753),"")</f>
        <v>0.30120000000000002</v>
      </c>
      <c r="Z153" s="56"/>
      <c r="AA153" s="57"/>
      <c r="AE153" s="64"/>
      <c r="BB153" s="146" t="s">
        <v>1</v>
      </c>
      <c r="BL153" s="64">
        <f t="shared" si="30"/>
        <v>173.90476190476193</v>
      </c>
      <c r="BM153" s="64">
        <f t="shared" si="31"/>
        <v>176</v>
      </c>
      <c r="BN153" s="64">
        <f t="shared" si="32"/>
        <v>0.25335775335775335</v>
      </c>
      <c r="BO153" s="64">
        <f t="shared" si="33"/>
        <v>0.25641025641025639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36</v>
      </c>
      <c r="X154" s="381">
        <f t="shared" si="29"/>
        <v>37.800000000000004</v>
      </c>
      <c r="Y154" s="36">
        <f>IFERROR(IF(X154=0,"",ROUNDUP(X154/H154,0)*0.00502),"")</f>
        <v>9.0359999999999996E-2</v>
      </c>
      <c r="Z154" s="56"/>
      <c r="AA154" s="57"/>
      <c r="AE154" s="64"/>
      <c r="BB154" s="147" t="s">
        <v>1</v>
      </c>
      <c r="BL154" s="64">
        <f t="shared" si="30"/>
        <v>38.228571428571428</v>
      </c>
      <c r="BM154" s="64">
        <f t="shared" si="31"/>
        <v>40.14</v>
      </c>
      <c r="BN154" s="64">
        <f t="shared" si="32"/>
        <v>7.3260073260073263E-2</v>
      </c>
      <c r="BO154" s="64">
        <f t="shared" si="33"/>
        <v>7.6923076923076927E-2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27</v>
      </c>
      <c r="X157" s="381">
        <f t="shared" si="29"/>
        <v>27.3</v>
      </c>
      <c r="Y157" s="36">
        <f>IFERROR(IF(X157=0,"",ROUNDUP(X157/H157,0)*0.00502),"")</f>
        <v>6.5259999999999999E-2</v>
      </c>
      <c r="Z157" s="56"/>
      <c r="AA157" s="57"/>
      <c r="AE157" s="64"/>
      <c r="BB157" s="150" t="s">
        <v>1</v>
      </c>
      <c r="BL157" s="64">
        <f t="shared" si="30"/>
        <v>28.285714285714288</v>
      </c>
      <c r="BM157" s="64">
        <f t="shared" si="31"/>
        <v>28.600000000000005</v>
      </c>
      <c r="BN157" s="64">
        <f t="shared" si="32"/>
        <v>5.4945054945054944E-2</v>
      </c>
      <c r="BO157" s="64">
        <f t="shared" si="33"/>
        <v>5.5555555555555559E-2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402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3"/>
      <c r="O160" s="411" t="s">
        <v>70</v>
      </c>
      <c r="P160" s="412"/>
      <c r="Q160" s="412"/>
      <c r="R160" s="412"/>
      <c r="S160" s="412"/>
      <c r="T160" s="412"/>
      <c r="U160" s="413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104.04761904761905</v>
      </c>
      <c r="X160" s="382">
        <f>IFERROR(X151/H151,"0")+IFERROR(X152/H152,"0")+IFERROR(X153/H153,"0")+IFERROR(X154/H154,"0")+IFERROR(X155/H155,"0")+IFERROR(X156/H156,"0")+IFERROR(X157/H157,"0")+IFERROR(X158/H158,"0")+IFERROR(X159/H159,"0")</f>
        <v>106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0.72037000000000007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3"/>
      <c r="O161" s="411" t="s">
        <v>70</v>
      </c>
      <c r="P161" s="412"/>
      <c r="Q161" s="412"/>
      <c r="R161" s="412"/>
      <c r="S161" s="412"/>
      <c r="T161" s="412"/>
      <c r="U161" s="413"/>
      <c r="V161" s="37" t="s">
        <v>66</v>
      </c>
      <c r="W161" s="382">
        <f>IFERROR(SUM(W151:W159),"0")</f>
        <v>374</v>
      </c>
      <c r="X161" s="382">
        <f>IFERROR(SUM(X151:X159),"0")</f>
        <v>380.1</v>
      </c>
      <c r="Y161" s="37"/>
      <c r="Z161" s="383"/>
      <c r="AA161" s="383"/>
    </row>
    <row r="162" spans="1:67" ht="16.5" customHeight="1" x14ac:dyDescent="0.25">
      <c r="A162" s="446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4"/>
      <c r="AA162" s="374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3"/>
      <c r="AA163" s="373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2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3"/>
      <c r="O166" s="411" t="s">
        <v>70</v>
      </c>
      <c r="P166" s="412"/>
      <c r="Q166" s="412"/>
      <c r="R166" s="412"/>
      <c r="S166" s="412"/>
      <c r="T166" s="412"/>
      <c r="U166" s="413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3"/>
      <c r="O167" s="411" t="s">
        <v>70</v>
      </c>
      <c r="P167" s="412"/>
      <c r="Q167" s="412"/>
      <c r="R167" s="412"/>
      <c r="S167" s="412"/>
      <c r="T167" s="412"/>
      <c r="U167" s="413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3"/>
      <c r="AA168" s="373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2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3"/>
      <c r="O171" s="411" t="s">
        <v>70</v>
      </c>
      <c r="P171" s="412"/>
      <c r="Q171" s="412"/>
      <c r="R171" s="412"/>
      <c r="S171" s="412"/>
      <c r="T171" s="412"/>
      <c r="U171" s="413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3"/>
      <c r="O172" s="411" t="s">
        <v>70</v>
      </c>
      <c r="P172" s="412"/>
      <c r="Q172" s="412"/>
      <c r="R172" s="412"/>
      <c r="S172" s="412"/>
      <c r="T172" s="412"/>
      <c r="U172" s="413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3"/>
      <c r="AA173" s="373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450</v>
      </c>
      <c r="X174" s="381">
        <f>IFERROR(IF(W174="",0,CEILING((W174/$H174),1)*$H174),"")</f>
        <v>453.6</v>
      </c>
      <c r="Y174" s="36">
        <f>IFERROR(IF(X174=0,"",ROUNDUP(X174/H174,0)*0.00937),"")</f>
        <v>0.78708</v>
      </c>
      <c r="Z174" s="56"/>
      <c r="AA174" s="57"/>
      <c r="AE174" s="64"/>
      <c r="BB174" s="157" t="s">
        <v>1</v>
      </c>
      <c r="BL174" s="64">
        <f>IFERROR(W174*I174/H174,"0")</f>
        <v>467.49999999999994</v>
      </c>
      <c r="BM174" s="64">
        <f>IFERROR(X174*I174/H174,"0")</f>
        <v>471.24</v>
      </c>
      <c r="BN174" s="64">
        <f>IFERROR(1/J174*(W174/H174),"0")</f>
        <v>0.69444444444444442</v>
      </c>
      <c r="BO174" s="64">
        <f>IFERROR(1/J174*(X174/H174),"0")</f>
        <v>0.7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434</v>
      </c>
      <c r="X175" s="381">
        <f>IFERROR(IF(W175="",0,CEILING((W175/$H175),1)*$H175),"")</f>
        <v>437.40000000000003</v>
      </c>
      <c r="Y175" s="36">
        <f>IFERROR(IF(X175=0,"",ROUNDUP(X175/H175,0)*0.00937),"")</f>
        <v>0.75897000000000003</v>
      </c>
      <c r="Z175" s="56"/>
      <c r="AA175" s="57"/>
      <c r="AE175" s="64"/>
      <c r="BB175" s="158" t="s">
        <v>1</v>
      </c>
      <c r="BL175" s="64">
        <f>IFERROR(W175*I175/H175,"0")</f>
        <v>450.87777777777779</v>
      </c>
      <c r="BM175" s="64">
        <f>IFERROR(X175*I175/H175,"0")</f>
        <v>454.41</v>
      </c>
      <c r="BN175" s="64">
        <f>IFERROR(1/J175*(W175/H175),"0")</f>
        <v>0.66975308641975306</v>
      </c>
      <c r="BO175" s="64">
        <f>IFERROR(1/J175*(X175/H175),"0")</f>
        <v>0.67500000000000004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133</v>
      </c>
      <c r="X177" s="381">
        <f>IFERROR(IF(W177="",0,CEILING((W177/$H177),1)*$H177),"")</f>
        <v>135</v>
      </c>
      <c r="Y177" s="36">
        <f>IFERROR(IF(X177=0,"",ROUNDUP(X177/H177,0)*0.00937),"")</f>
        <v>0.23424999999999999</v>
      </c>
      <c r="Z177" s="56"/>
      <c r="AA177" s="57"/>
      <c r="AE177" s="64"/>
      <c r="BB177" s="160" t="s">
        <v>1</v>
      </c>
      <c r="BL177" s="64">
        <f>IFERROR(W177*I177/H177,"0")</f>
        <v>138.17222222222222</v>
      </c>
      <c r="BM177" s="64">
        <f>IFERROR(X177*I177/H177,"0")</f>
        <v>140.25</v>
      </c>
      <c r="BN177" s="64">
        <f>IFERROR(1/J177*(W177/H177),"0")</f>
        <v>0.20524691358024691</v>
      </c>
      <c r="BO177" s="64">
        <f>IFERROR(1/J177*(X177/H177),"0")</f>
        <v>0.20833333333333334</v>
      </c>
    </row>
    <row r="178" spans="1:67" x14ac:dyDescent="0.2">
      <c r="A178" s="402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3"/>
      <c r="O178" s="411" t="s">
        <v>70</v>
      </c>
      <c r="P178" s="412"/>
      <c r="Q178" s="412"/>
      <c r="R178" s="412"/>
      <c r="S178" s="412"/>
      <c r="T178" s="412"/>
      <c r="U178" s="413"/>
      <c r="V178" s="37" t="s">
        <v>71</v>
      </c>
      <c r="W178" s="382">
        <f>IFERROR(W174/H174,"0")+IFERROR(W175/H175,"0")+IFERROR(W176/H176,"0")+IFERROR(W177/H177,"0")</f>
        <v>188.33333333333331</v>
      </c>
      <c r="X178" s="382">
        <f>IFERROR(X174/H174,"0")+IFERROR(X175/H175,"0")+IFERROR(X176/H176,"0")+IFERROR(X177/H177,"0")</f>
        <v>190</v>
      </c>
      <c r="Y178" s="382">
        <f>IFERROR(IF(Y174="",0,Y174),"0")+IFERROR(IF(Y175="",0,Y175),"0")+IFERROR(IF(Y176="",0,Y176),"0")+IFERROR(IF(Y177="",0,Y177),"0")</f>
        <v>1.7803000000000002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3"/>
      <c r="O179" s="411" t="s">
        <v>70</v>
      </c>
      <c r="P179" s="412"/>
      <c r="Q179" s="412"/>
      <c r="R179" s="412"/>
      <c r="S179" s="412"/>
      <c r="T179" s="412"/>
      <c r="U179" s="413"/>
      <c r="V179" s="37" t="s">
        <v>66</v>
      </c>
      <c r="W179" s="382">
        <f>IFERROR(SUM(W174:W177),"0")</f>
        <v>1017</v>
      </c>
      <c r="X179" s="382">
        <f>IFERROR(SUM(X174:X177),"0")</f>
        <v>1026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3"/>
      <c r="AA180" s="373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4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100</v>
      </c>
      <c r="X189" s="381">
        <f t="shared" si="34"/>
        <v>100.8</v>
      </c>
      <c r="Y189" s="36">
        <f>IFERROR(IF(X189=0,"",ROUNDUP(X189/H189,0)*0.00753),"")</f>
        <v>0.31625999999999999</v>
      </c>
      <c r="Z189" s="56"/>
      <c r="AA189" s="57"/>
      <c r="AE189" s="64"/>
      <c r="BB189" s="169" t="s">
        <v>1</v>
      </c>
      <c r="BL189" s="64">
        <f t="shared" si="35"/>
        <v>111.33333333333333</v>
      </c>
      <c r="BM189" s="64">
        <f t="shared" si="36"/>
        <v>112.224</v>
      </c>
      <c r="BN189" s="64">
        <f t="shared" si="37"/>
        <v>0.26709401709401709</v>
      </c>
      <c r="BO189" s="64">
        <f t="shared" si="38"/>
        <v>0.26923076923076922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102</v>
      </c>
      <c r="X191" s="381">
        <f t="shared" si="34"/>
        <v>103.2</v>
      </c>
      <c r="Y191" s="36">
        <f>IFERROR(IF(X191=0,"",ROUNDUP(X191/H191,0)*0.00753),"")</f>
        <v>0.32379000000000002</v>
      </c>
      <c r="Z191" s="56"/>
      <c r="AA191" s="57"/>
      <c r="AE191" s="64"/>
      <c r="BB191" s="171" t="s">
        <v>1</v>
      </c>
      <c r="BL191" s="64">
        <f t="shared" si="35"/>
        <v>110.5</v>
      </c>
      <c r="BM191" s="64">
        <f t="shared" si="36"/>
        <v>111.8</v>
      </c>
      <c r="BN191" s="64">
        <f t="shared" si="37"/>
        <v>0.27243589743589741</v>
      </c>
      <c r="BO191" s="64">
        <f t="shared" si="38"/>
        <v>0.27564102564102561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647</v>
      </c>
      <c r="X193" s="381">
        <f t="shared" si="34"/>
        <v>648</v>
      </c>
      <c r="Y193" s="36">
        <f t="shared" ref="Y193:Y200" si="39">IFERROR(IF(X193=0,"",ROUNDUP(X193/H193,0)*0.00753),"")</f>
        <v>2.0331000000000001</v>
      </c>
      <c r="Z193" s="56"/>
      <c r="AA193" s="57"/>
      <c r="AE193" s="64"/>
      <c r="BB193" s="173" t="s">
        <v>1</v>
      </c>
      <c r="BL193" s="64">
        <f t="shared" si="35"/>
        <v>725.17916666666667</v>
      </c>
      <c r="BM193" s="64">
        <f t="shared" si="36"/>
        <v>726.3</v>
      </c>
      <c r="BN193" s="64">
        <f t="shared" si="37"/>
        <v>1.7280982905982907</v>
      </c>
      <c r="BO193" s="64">
        <f t="shared" si="38"/>
        <v>1.7307692307692306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568</v>
      </c>
      <c r="X194" s="381">
        <f t="shared" si="34"/>
        <v>568.79999999999995</v>
      </c>
      <c r="Y194" s="36">
        <f t="shared" si="39"/>
        <v>1.78461</v>
      </c>
      <c r="Z194" s="56"/>
      <c r="AA194" s="57"/>
      <c r="AE194" s="64"/>
      <c r="BB194" s="174" t="s">
        <v>1</v>
      </c>
      <c r="BL194" s="64">
        <f t="shared" si="35"/>
        <v>632.37333333333345</v>
      </c>
      <c r="BM194" s="64">
        <f t="shared" si="36"/>
        <v>633.26400000000001</v>
      </c>
      <c r="BN194" s="64">
        <f t="shared" si="37"/>
        <v>1.5170940170940173</v>
      </c>
      <c r="BO194" s="64">
        <f t="shared" si="38"/>
        <v>1.5192307692307692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1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98</v>
      </c>
      <c r="X196" s="381">
        <f t="shared" si="34"/>
        <v>98.399999999999991</v>
      </c>
      <c r="Y196" s="36">
        <f t="shared" si="39"/>
        <v>0.30873</v>
      </c>
      <c r="Z196" s="56"/>
      <c r="AA196" s="57"/>
      <c r="AE196" s="64"/>
      <c r="BB196" s="176" t="s">
        <v>1</v>
      </c>
      <c r="BL196" s="64">
        <f t="shared" si="35"/>
        <v>109.10666666666667</v>
      </c>
      <c r="BM196" s="64">
        <f t="shared" si="36"/>
        <v>109.55200000000001</v>
      </c>
      <c r="BN196" s="64">
        <f t="shared" si="37"/>
        <v>0.26175213675213677</v>
      </c>
      <c r="BO196" s="64">
        <f t="shared" si="38"/>
        <v>0.26282051282051283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370</v>
      </c>
      <c r="X198" s="381">
        <f t="shared" si="34"/>
        <v>372</v>
      </c>
      <c r="Y198" s="36">
        <f t="shared" si="39"/>
        <v>1.1671500000000001</v>
      </c>
      <c r="Z198" s="56"/>
      <c r="AA198" s="57"/>
      <c r="AE198" s="64"/>
      <c r="BB198" s="178" t="s">
        <v>1</v>
      </c>
      <c r="BL198" s="64">
        <f t="shared" si="35"/>
        <v>411.93333333333339</v>
      </c>
      <c r="BM198" s="64">
        <f t="shared" si="36"/>
        <v>414.16</v>
      </c>
      <c r="BN198" s="64">
        <f t="shared" si="37"/>
        <v>0.98824786324786329</v>
      </c>
      <c r="BO198" s="64">
        <f t="shared" si="38"/>
        <v>0.9935897435897435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372</v>
      </c>
      <c r="X200" s="381">
        <f t="shared" si="34"/>
        <v>372</v>
      </c>
      <c r="Y200" s="36">
        <f t="shared" si="39"/>
        <v>1.1671500000000001</v>
      </c>
      <c r="Z200" s="56"/>
      <c r="AA200" s="57"/>
      <c r="AE200" s="64"/>
      <c r="BB200" s="180" t="s">
        <v>1</v>
      </c>
      <c r="BL200" s="64">
        <f t="shared" si="35"/>
        <v>415.09000000000003</v>
      </c>
      <c r="BM200" s="64">
        <f t="shared" si="36"/>
        <v>415.09000000000003</v>
      </c>
      <c r="BN200" s="64">
        <f t="shared" si="37"/>
        <v>0.9935897435897435</v>
      </c>
      <c r="BO200" s="64">
        <f t="shared" si="38"/>
        <v>0.9935897435897435</v>
      </c>
    </row>
    <row r="201" spans="1:67" x14ac:dyDescent="0.2">
      <c r="A201" s="402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3"/>
      <c r="O201" s="411" t="s">
        <v>70</v>
      </c>
      <c r="P201" s="412"/>
      <c r="Q201" s="412"/>
      <c r="R201" s="412"/>
      <c r="S201" s="412"/>
      <c r="T201" s="412"/>
      <c r="U201" s="413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940.41666666666674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943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7.1007900000000008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3"/>
      <c r="O202" s="411" t="s">
        <v>70</v>
      </c>
      <c r="P202" s="412"/>
      <c r="Q202" s="412"/>
      <c r="R202" s="412"/>
      <c r="S202" s="412"/>
      <c r="T202" s="412"/>
      <c r="U202" s="413"/>
      <c r="V202" s="37" t="s">
        <v>66</v>
      </c>
      <c r="W202" s="382">
        <f>IFERROR(SUM(W181:W200),"0")</f>
        <v>2257</v>
      </c>
      <c r="X202" s="382">
        <f>IFERROR(SUM(X181:X200),"0")</f>
        <v>2263.1999999999998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3"/>
      <c r="AA203" s="373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0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402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3"/>
      <c r="O210" s="411" t="s">
        <v>70</v>
      </c>
      <c r="P210" s="412"/>
      <c r="Q210" s="412"/>
      <c r="R210" s="412"/>
      <c r="S210" s="412"/>
      <c r="T210" s="412"/>
      <c r="U210" s="413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3"/>
      <c r="O211" s="411" t="s">
        <v>70</v>
      </c>
      <c r="P211" s="412"/>
      <c r="Q211" s="412"/>
      <c r="R211" s="412"/>
      <c r="S211" s="412"/>
      <c r="T211" s="412"/>
      <c r="U211" s="413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customHeight="1" x14ac:dyDescent="0.25">
      <c r="A212" s="446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4"/>
      <c r="AA212" s="374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3"/>
      <c r="AA213" s="373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02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3"/>
      <c r="O220" s="411" t="s">
        <v>70</v>
      </c>
      <c r="P220" s="412"/>
      <c r="Q220" s="412"/>
      <c r="R220" s="412"/>
      <c r="S220" s="412"/>
      <c r="T220" s="412"/>
      <c r="U220" s="413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3"/>
      <c r="O221" s="411" t="s">
        <v>70</v>
      </c>
      <c r="P221" s="412"/>
      <c r="Q221" s="412"/>
      <c r="R221" s="412"/>
      <c r="S221" s="412"/>
      <c r="T221" s="412"/>
      <c r="U221" s="413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3"/>
      <c r="AA222" s="373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402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3"/>
      <c r="O225" s="411" t="s">
        <v>70</v>
      </c>
      <c r="P225" s="412"/>
      <c r="Q225" s="412"/>
      <c r="R225" s="412"/>
      <c r="S225" s="412"/>
      <c r="T225" s="412"/>
      <c r="U225" s="413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3"/>
      <c r="O226" s="411" t="s">
        <v>70</v>
      </c>
      <c r="P226" s="412"/>
      <c r="Q226" s="412"/>
      <c r="R226" s="412"/>
      <c r="S226" s="412"/>
      <c r="T226" s="412"/>
      <c r="U226" s="413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6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4"/>
      <c r="AA227" s="374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3"/>
      <c r="AA228" s="373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95</v>
      </c>
      <c r="X229" s="381">
        <f t="shared" ref="X229:X234" si="50">IFERROR(IF(W229="",0,CEILING((W229/$H229),1)*$H229),"")</f>
        <v>104.39999999999999</v>
      </c>
      <c r="Y229" s="36">
        <f>IFERROR(IF(X229=0,"",ROUNDUP(X229/H229,0)*0.02175),"")</f>
        <v>0.19574999999999998</v>
      </c>
      <c r="Z229" s="56"/>
      <c r="AA229" s="57"/>
      <c r="AE229" s="64"/>
      <c r="BB229" s="195" t="s">
        <v>1</v>
      </c>
      <c r="BL229" s="64">
        <f t="shared" ref="BL229:BL234" si="51">IFERROR(W229*I229/H229,"0")</f>
        <v>98.931034482758619</v>
      </c>
      <c r="BM229" s="64">
        <f t="shared" ref="BM229:BM234" si="52">IFERROR(X229*I229/H229,"0")</f>
        <v>108.71999999999998</v>
      </c>
      <c r="BN229" s="64">
        <f t="shared" ref="BN229:BN234" si="53">IFERROR(1/J229*(W229/H229),"0")</f>
        <v>0.14624384236453203</v>
      </c>
      <c r="BO229" s="64">
        <f t="shared" ref="BO229:BO234" si="54">IFERROR(1/J229*(X229/H229),"0")</f>
        <v>0.1607142857142857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402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3"/>
      <c r="O235" s="411" t="s">
        <v>70</v>
      </c>
      <c r="P235" s="412"/>
      <c r="Q235" s="412"/>
      <c r="R235" s="412"/>
      <c r="S235" s="412"/>
      <c r="T235" s="412"/>
      <c r="U235" s="413"/>
      <c r="V235" s="37" t="s">
        <v>71</v>
      </c>
      <c r="W235" s="382">
        <f>IFERROR(W229/H229,"0")+IFERROR(W230/H230,"0")+IFERROR(W231/H231,"0")+IFERROR(W232/H232,"0")+IFERROR(W233/H233,"0")+IFERROR(W234/H234,"0")</f>
        <v>8.1896551724137936</v>
      </c>
      <c r="X235" s="382">
        <f>IFERROR(X229/H229,"0")+IFERROR(X230/H230,"0")+IFERROR(X231/H231,"0")+IFERROR(X232/H232,"0")+IFERROR(X233/H233,"0")+IFERROR(X234/H234,"0")</f>
        <v>9</v>
      </c>
      <c r="Y235" s="382">
        <f>IFERROR(IF(Y229="",0,Y229),"0")+IFERROR(IF(Y230="",0,Y230),"0")+IFERROR(IF(Y231="",0,Y231),"0")+IFERROR(IF(Y232="",0,Y232),"0")+IFERROR(IF(Y233="",0,Y233),"0")+IFERROR(IF(Y234="",0,Y234),"0")</f>
        <v>0.19574999999999998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3"/>
      <c r="O236" s="411" t="s">
        <v>70</v>
      </c>
      <c r="P236" s="412"/>
      <c r="Q236" s="412"/>
      <c r="R236" s="412"/>
      <c r="S236" s="412"/>
      <c r="T236" s="412"/>
      <c r="U236" s="413"/>
      <c r="V236" s="37" t="s">
        <v>66</v>
      </c>
      <c r="W236" s="382">
        <f>IFERROR(SUM(W229:W234),"0")</f>
        <v>95</v>
      </c>
      <c r="X236" s="382">
        <f>IFERROR(SUM(X229:X234),"0")</f>
        <v>104.39999999999999</v>
      </c>
      <c r="Y236" s="37"/>
      <c r="Z236" s="383"/>
      <c r="AA236" s="383"/>
    </row>
    <row r="237" spans="1:67" ht="16.5" customHeight="1" x14ac:dyDescent="0.25">
      <c r="A237" s="446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4"/>
      <c r="AA237" s="374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3"/>
      <c r="AA238" s="373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2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0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402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3"/>
      <c r="O252" s="411" t="s">
        <v>70</v>
      </c>
      <c r="P252" s="412"/>
      <c r="Q252" s="412"/>
      <c r="R252" s="412"/>
      <c r="S252" s="412"/>
      <c r="T252" s="412"/>
      <c r="U252" s="413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3"/>
      <c r="O253" s="411" t="s">
        <v>70</v>
      </c>
      <c r="P253" s="412"/>
      <c r="Q253" s="412"/>
      <c r="R253" s="412"/>
      <c r="S253" s="412"/>
      <c r="T253" s="412"/>
      <c r="U253" s="413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3"/>
      <c r="AA254" s="373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2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2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3"/>
      <c r="O259" s="411" t="s">
        <v>70</v>
      </c>
      <c r="P259" s="412"/>
      <c r="Q259" s="412"/>
      <c r="R259" s="412"/>
      <c r="S259" s="412"/>
      <c r="T259" s="412"/>
      <c r="U259" s="413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3"/>
      <c r="O260" s="411" t="s">
        <v>70</v>
      </c>
      <c r="P260" s="412"/>
      <c r="Q260" s="412"/>
      <c r="R260" s="412"/>
      <c r="S260" s="412"/>
      <c r="T260" s="412"/>
      <c r="U260" s="413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3"/>
      <c r="AA261" s="373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402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3"/>
      <c r="O271" s="411" t="s">
        <v>70</v>
      </c>
      <c r="P271" s="412"/>
      <c r="Q271" s="412"/>
      <c r="R271" s="412"/>
      <c r="S271" s="412"/>
      <c r="T271" s="412"/>
      <c r="U271" s="413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3"/>
      <c r="O272" s="411" t="s">
        <v>70</v>
      </c>
      <c r="P272" s="412"/>
      <c r="Q272" s="412"/>
      <c r="R272" s="412"/>
      <c r="S272" s="412"/>
      <c r="T272" s="412"/>
      <c r="U272" s="413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3"/>
      <c r="AA273" s="373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183</v>
      </c>
      <c r="X275" s="381">
        <f>IFERROR(IF(W275="",0,CEILING((W275/$H275),1)*$H275),"")</f>
        <v>187.2</v>
      </c>
      <c r="Y275" s="36">
        <f>IFERROR(IF(X275=0,"",ROUNDUP(X275/H275,0)*0.02175),"")</f>
        <v>0.52200000000000002</v>
      </c>
      <c r="Z275" s="56"/>
      <c r="AA275" s="57"/>
      <c r="AE275" s="64"/>
      <c r="BB275" s="228" t="s">
        <v>1</v>
      </c>
      <c r="BL275" s="64">
        <f>IFERROR(W275*I275/H275,"0")</f>
        <v>196.2323076923077</v>
      </c>
      <c r="BM275" s="64">
        <f>IFERROR(X275*I275/H275,"0")</f>
        <v>200.73600000000002</v>
      </c>
      <c r="BN275" s="64">
        <f>IFERROR(1/J275*(W275/H275),"0")</f>
        <v>0.41895604395604397</v>
      </c>
      <c r="BO275" s="64">
        <f>IFERROR(1/J275*(X275/H275),"0")</f>
        <v>0.42857142857142855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2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3"/>
      <c r="O277" s="411" t="s">
        <v>70</v>
      </c>
      <c r="P277" s="412"/>
      <c r="Q277" s="412"/>
      <c r="R277" s="412"/>
      <c r="S277" s="412"/>
      <c r="T277" s="412"/>
      <c r="U277" s="413"/>
      <c r="V277" s="37" t="s">
        <v>71</v>
      </c>
      <c r="W277" s="382">
        <f>IFERROR(W274/H274,"0")+IFERROR(W275/H275,"0")+IFERROR(W276/H276,"0")</f>
        <v>23.461538461538463</v>
      </c>
      <c r="X277" s="382">
        <f>IFERROR(X274/H274,"0")+IFERROR(X275/H275,"0")+IFERROR(X276/H276,"0")</f>
        <v>24</v>
      </c>
      <c r="Y277" s="382">
        <f>IFERROR(IF(Y274="",0,Y274),"0")+IFERROR(IF(Y275="",0,Y275),"0")+IFERROR(IF(Y276="",0,Y276),"0")</f>
        <v>0.52200000000000002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3"/>
      <c r="O278" s="411" t="s">
        <v>70</v>
      </c>
      <c r="P278" s="412"/>
      <c r="Q278" s="412"/>
      <c r="R278" s="412"/>
      <c r="S278" s="412"/>
      <c r="T278" s="412"/>
      <c r="U278" s="413"/>
      <c r="V278" s="37" t="s">
        <v>66</v>
      </c>
      <c r="W278" s="382">
        <f>IFERROR(SUM(W274:W276),"0")</f>
        <v>183</v>
      </c>
      <c r="X278" s="382">
        <f>IFERROR(SUM(X274:X276),"0")</f>
        <v>187.2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3"/>
      <c r="AA279" s="373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5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1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2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3"/>
      <c r="O283" s="411" t="s">
        <v>70</v>
      </c>
      <c r="P283" s="412"/>
      <c r="Q283" s="412"/>
      <c r="R283" s="412"/>
      <c r="S283" s="412"/>
      <c r="T283" s="412"/>
      <c r="U283" s="413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3"/>
      <c r="O284" s="411" t="s">
        <v>70</v>
      </c>
      <c r="P284" s="412"/>
      <c r="Q284" s="412"/>
      <c r="R284" s="412"/>
      <c r="S284" s="412"/>
      <c r="T284" s="412"/>
      <c r="U284" s="413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3"/>
      <c r="AA285" s="373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2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3"/>
      <c r="O289" s="411" t="s">
        <v>70</v>
      </c>
      <c r="P289" s="412"/>
      <c r="Q289" s="412"/>
      <c r="R289" s="412"/>
      <c r="S289" s="412"/>
      <c r="T289" s="412"/>
      <c r="U289" s="413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3"/>
      <c r="O290" s="411" t="s">
        <v>70</v>
      </c>
      <c r="P290" s="412"/>
      <c r="Q290" s="412"/>
      <c r="R290" s="412"/>
      <c r="S290" s="412"/>
      <c r="T290" s="412"/>
      <c r="U290" s="413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6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4"/>
      <c r="AA291" s="374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3"/>
      <c r="AA292" s="373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7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402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3"/>
      <c r="O300" s="411" t="s">
        <v>70</v>
      </c>
      <c r="P300" s="412"/>
      <c r="Q300" s="412"/>
      <c r="R300" s="412"/>
      <c r="S300" s="412"/>
      <c r="T300" s="412"/>
      <c r="U300" s="413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3"/>
      <c r="O301" s="411" t="s">
        <v>70</v>
      </c>
      <c r="P301" s="412"/>
      <c r="Q301" s="412"/>
      <c r="R301" s="412"/>
      <c r="S301" s="412"/>
      <c r="T301" s="412"/>
      <c r="U301" s="413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3"/>
      <c r="AA302" s="373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2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3"/>
      <c r="O305" s="411" t="s">
        <v>70</v>
      </c>
      <c r="P305" s="412"/>
      <c r="Q305" s="412"/>
      <c r="R305" s="412"/>
      <c r="S305" s="412"/>
      <c r="T305" s="412"/>
      <c r="U305" s="413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3"/>
      <c r="O306" s="411" t="s">
        <v>70</v>
      </c>
      <c r="P306" s="412"/>
      <c r="Q306" s="412"/>
      <c r="R306" s="412"/>
      <c r="S306" s="412"/>
      <c r="T306" s="412"/>
      <c r="U306" s="413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6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4"/>
      <c r="AA307" s="374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3"/>
      <c r="AA308" s="373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2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3"/>
      <c r="O310" s="411" t="s">
        <v>70</v>
      </c>
      <c r="P310" s="412"/>
      <c r="Q310" s="412"/>
      <c r="R310" s="412"/>
      <c r="S310" s="412"/>
      <c r="T310" s="412"/>
      <c r="U310" s="413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3"/>
      <c r="O311" s="411" t="s">
        <v>70</v>
      </c>
      <c r="P311" s="412"/>
      <c r="Q311" s="412"/>
      <c r="R311" s="412"/>
      <c r="S311" s="412"/>
      <c r="T311" s="412"/>
      <c r="U311" s="413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3"/>
      <c r="AA312" s="373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90</v>
      </c>
      <c r="X313" s="381">
        <f>IFERROR(IF(W313="",0,CEILING((W313/$H313),1)*$H313),"")</f>
        <v>97.199999999999989</v>
      </c>
      <c r="Y313" s="36">
        <f>IFERROR(IF(X313=0,"",ROUNDUP(X313/H313,0)*0.02175),"")</f>
        <v>0.26100000000000001</v>
      </c>
      <c r="Z313" s="56"/>
      <c r="AA313" s="57"/>
      <c r="AE313" s="64"/>
      <c r="BB313" s="246" t="s">
        <v>1</v>
      </c>
      <c r="BL313" s="64">
        <f>IFERROR(W313*I313/H313,"0")</f>
        <v>96.266666666666666</v>
      </c>
      <c r="BM313" s="64">
        <f>IFERROR(X313*I313/H313,"0")</f>
        <v>103.96799999999999</v>
      </c>
      <c r="BN313" s="64">
        <f>IFERROR(1/J313*(W313/H313),"0")</f>
        <v>0.1984126984126984</v>
      </c>
      <c r="BO313" s="64">
        <f>IFERROR(1/J313*(X313/H313),"0")</f>
        <v>0.21428571428571427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2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3"/>
      <c r="O316" s="411" t="s">
        <v>70</v>
      </c>
      <c r="P316" s="412"/>
      <c r="Q316" s="412"/>
      <c r="R316" s="412"/>
      <c r="S316" s="412"/>
      <c r="T316" s="412"/>
      <c r="U316" s="413"/>
      <c r="V316" s="37" t="s">
        <v>71</v>
      </c>
      <c r="W316" s="382">
        <f>IFERROR(W313/H313,"0")+IFERROR(W314/H314,"0")+IFERROR(W315/H315,"0")</f>
        <v>11.111111111111111</v>
      </c>
      <c r="X316" s="382">
        <f>IFERROR(X313/H313,"0")+IFERROR(X314/H314,"0")+IFERROR(X315/H315,"0")</f>
        <v>12</v>
      </c>
      <c r="Y316" s="382">
        <f>IFERROR(IF(Y313="",0,Y313),"0")+IFERROR(IF(Y314="",0,Y314),"0")+IFERROR(IF(Y315="",0,Y315),"0")</f>
        <v>0.26100000000000001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3"/>
      <c r="O317" s="411" t="s">
        <v>70</v>
      </c>
      <c r="P317" s="412"/>
      <c r="Q317" s="412"/>
      <c r="R317" s="412"/>
      <c r="S317" s="412"/>
      <c r="T317" s="412"/>
      <c r="U317" s="413"/>
      <c r="V317" s="37" t="s">
        <v>66</v>
      </c>
      <c r="W317" s="382">
        <f>IFERROR(SUM(W313:W315),"0")</f>
        <v>90</v>
      </c>
      <c r="X317" s="382">
        <f>IFERROR(SUM(X313:X315),"0")</f>
        <v>97.199999999999989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3"/>
      <c r="AA318" s="373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2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3"/>
      <c r="O320" s="411" t="s">
        <v>70</v>
      </c>
      <c r="P320" s="412"/>
      <c r="Q320" s="412"/>
      <c r="R320" s="412"/>
      <c r="S320" s="412"/>
      <c r="T320" s="412"/>
      <c r="U320" s="413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3"/>
      <c r="O321" s="411" t="s">
        <v>70</v>
      </c>
      <c r="P321" s="412"/>
      <c r="Q321" s="412"/>
      <c r="R321" s="412"/>
      <c r="S321" s="412"/>
      <c r="T321" s="412"/>
      <c r="U321" s="413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3"/>
      <c r="AA322" s="373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2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3"/>
      <c r="O324" s="411" t="s">
        <v>70</v>
      </c>
      <c r="P324" s="412"/>
      <c r="Q324" s="412"/>
      <c r="R324" s="412"/>
      <c r="S324" s="412"/>
      <c r="T324" s="412"/>
      <c r="U324" s="413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3"/>
      <c r="O325" s="411" t="s">
        <v>70</v>
      </c>
      <c r="P325" s="412"/>
      <c r="Q325" s="412"/>
      <c r="R325" s="412"/>
      <c r="S325" s="412"/>
      <c r="T325" s="412"/>
      <c r="U325" s="413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6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4"/>
      <c r="AA327" s="374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3"/>
      <c r="AA328" s="373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6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1463</v>
      </c>
      <c r="X330" s="381">
        <f t="shared" si="71"/>
        <v>1470</v>
      </c>
      <c r="Y330" s="36">
        <f>IFERROR(IF(X330=0,"",ROUNDUP(X330/H330,0)*0.02175),"")</f>
        <v>2.1315</v>
      </c>
      <c r="Z330" s="56"/>
      <c r="AA330" s="57"/>
      <c r="AE330" s="64"/>
      <c r="BB330" s="252" t="s">
        <v>1</v>
      </c>
      <c r="BL330" s="64">
        <f t="shared" si="72"/>
        <v>1509.816</v>
      </c>
      <c r="BM330" s="64">
        <f t="shared" si="73"/>
        <v>1517.0400000000002</v>
      </c>
      <c r="BN330" s="64">
        <f t="shared" si="74"/>
        <v>2.0319444444444441</v>
      </c>
      <c r="BO330" s="64">
        <f t="shared" si="75"/>
        <v>2.0416666666666665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71"/>
        <v>0</v>
      </c>
      <c r="Y331" s="36" t="str">
        <f>IFERROR(IF(X331=0,"",ROUNDUP(X331/H331,0)*0.02175),"")</f>
        <v/>
      </c>
      <c r="Z331" s="56"/>
      <c r="AA331" s="57"/>
      <c r="AE331" s="64"/>
      <c r="BB331" s="253" t="s">
        <v>1</v>
      </c>
      <c r="BL331" s="64">
        <f t="shared" si="72"/>
        <v>0</v>
      </c>
      <c r="BM331" s="64">
        <f t="shared" si="73"/>
        <v>0</v>
      </c>
      <c r="BN331" s="64">
        <f t="shared" si="74"/>
        <v>0</v>
      </c>
      <c r="BO331" s="64">
        <f t="shared" si="75"/>
        <v>0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401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1239</v>
      </c>
      <c r="X334" s="381">
        <f t="shared" si="71"/>
        <v>1245</v>
      </c>
      <c r="Y334" s="36">
        <f>IFERROR(IF(X334=0,"",ROUNDUP(X334/H334,0)*0.02175),"")</f>
        <v>1.8052499999999998</v>
      </c>
      <c r="Z334" s="56"/>
      <c r="AA334" s="57"/>
      <c r="AE334" s="64"/>
      <c r="BB334" s="256" t="s">
        <v>1</v>
      </c>
      <c r="BL334" s="64">
        <f t="shared" si="72"/>
        <v>1278.6480000000001</v>
      </c>
      <c r="BM334" s="64">
        <f t="shared" si="73"/>
        <v>1284.8400000000001</v>
      </c>
      <c r="BN334" s="64">
        <f t="shared" si="74"/>
        <v>1.7208333333333332</v>
      </c>
      <c r="BO334" s="64">
        <f t="shared" si="75"/>
        <v>1.7291666666666665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402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3"/>
      <c r="O338" s="411" t="s">
        <v>70</v>
      </c>
      <c r="P338" s="412"/>
      <c r="Q338" s="412"/>
      <c r="R338" s="412"/>
      <c r="S338" s="412"/>
      <c r="T338" s="412"/>
      <c r="U338" s="413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180.13333333333333</v>
      </c>
      <c r="X338" s="382">
        <f>IFERROR(X329/H329,"0")+IFERROR(X330/H330,"0")+IFERROR(X331/H331,"0")+IFERROR(X332/H332,"0")+IFERROR(X333/H333,"0")+IFERROR(X334/H334,"0")+IFERROR(X335/H335,"0")+IFERROR(X336/H336,"0")+IFERROR(X337/H337,"0")</f>
        <v>181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3.93675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3"/>
      <c r="O339" s="411" t="s">
        <v>70</v>
      </c>
      <c r="P339" s="412"/>
      <c r="Q339" s="412"/>
      <c r="R339" s="412"/>
      <c r="S339" s="412"/>
      <c r="T339" s="412"/>
      <c r="U339" s="413"/>
      <c r="V339" s="37" t="s">
        <v>66</v>
      </c>
      <c r="W339" s="382">
        <f>IFERROR(SUM(W329:W337),"0")</f>
        <v>2702</v>
      </c>
      <c r="X339" s="382">
        <f>IFERROR(SUM(X329:X337),"0")</f>
        <v>2715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3"/>
      <c r="AA340" s="373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1720</v>
      </c>
      <c r="X341" s="381">
        <f>IFERROR(IF(W341="",0,CEILING((W341/$H341),1)*$H341),"")</f>
        <v>1725</v>
      </c>
      <c r="Y341" s="36">
        <f>IFERROR(IF(X341=0,"",ROUNDUP(X341/H341,0)*0.02175),"")</f>
        <v>2.5012499999999998</v>
      </c>
      <c r="Z341" s="56"/>
      <c r="AA341" s="57"/>
      <c r="AE341" s="64"/>
      <c r="BB341" s="260" t="s">
        <v>1</v>
      </c>
      <c r="BL341" s="64">
        <f>IFERROR(W341*I341/H341,"0")</f>
        <v>1775.0400000000002</v>
      </c>
      <c r="BM341" s="64">
        <f>IFERROR(X341*I341/H341,"0")</f>
        <v>1780.2</v>
      </c>
      <c r="BN341" s="64">
        <f>IFERROR(1/J341*(W341/H341),"0")</f>
        <v>2.3888888888888888</v>
      </c>
      <c r="BO341" s="64">
        <f>IFERROR(1/J341*(X341/H341),"0")</f>
        <v>2.395833333333333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2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3"/>
      <c r="O345" s="411" t="s">
        <v>70</v>
      </c>
      <c r="P345" s="412"/>
      <c r="Q345" s="412"/>
      <c r="R345" s="412"/>
      <c r="S345" s="412"/>
      <c r="T345" s="412"/>
      <c r="U345" s="413"/>
      <c r="V345" s="37" t="s">
        <v>71</v>
      </c>
      <c r="W345" s="382">
        <f>IFERROR(W341/H341,"0")+IFERROR(W342/H342,"0")+IFERROR(W343/H343,"0")+IFERROR(W344/H344,"0")</f>
        <v>114.66666666666667</v>
      </c>
      <c r="X345" s="382">
        <f>IFERROR(X341/H341,"0")+IFERROR(X342/H342,"0")+IFERROR(X343/H343,"0")+IFERROR(X344/H344,"0")</f>
        <v>115</v>
      </c>
      <c r="Y345" s="382">
        <f>IFERROR(IF(Y341="",0,Y341),"0")+IFERROR(IF(Y342="",0,Y342),"0")+IFERROR(IF(Y343="",0,Y343),"0")+IFERROR(IF(Y344="",0,Y344),"0")</f>
        <v>2.5012499999999998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3"/>
      <c r="O346" s="411" t="s">
        <v>70</v>
      </c>
      <c r="P346" s="412"/>
      <c r="Q346" s="412"/>
      <c r="R346" s="412"/>
      <c r="S346" s="412"/>
      <c r="T346" s="412"/>
      <c r="U346" s="413"/>
      <c r="V346" s="37" t="s">
        <v>66</v>
      </c>
      <c r="W346" s="382">
        <f>IFERROR(SUM(W341:W344),"0")</f>
        <v>1720</v>
      </c>
      <c r="X346" s="382">
        <f>IFERROR(SUM(X341:X344),"0")</f>
        <v>1725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3"/>
      <c r="AA347" s="373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6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5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52</v>
      </c>
      <c r="X350" s="381">
        <f>IFERROR(IF(W350="",0,CEILING((W350/$H350),1)*$H350),"")</f>
        <v>54.6</v>
      </c>
      <c r="Y350" s="36">
        <f>IFERROR(IF(X350=0,"",ROUNDUP(X350/H350,0)*0.02175),"")</f>
        <v>0.15225</v>
      </c>
      <c r="Z350" s="56"/>
      <c r="AA350" s="57"/>
      <c r="AE350" s="64"/>
      <c r="BB350" s="266" t="s">
        <v>1</v>
      </c>
      <c r="BL350" s="64">
        <f>IFERROR(W350*I350/H350,"0")</f>
        <v>55.760000000000005</v>
      </c>
      <c r="BM350" s="64">
        <f>IFERROR(X350*I350/H350,"0")</f>
        <v>58.548000000000009</v>
      </c>
      <c r="BN350" s="64">
        <f>IFERROR(1/J350*(W350/H350),"0")</f>
        <v>0.11904761904761904</v>
      </c>
      <c r="BO350" s="64">
        <f>IFERROR(1/J350*(X350/H350),"0")</f>
        <v>0.125</v>
      </c>
    </row>
    <row r="351" spans="1:67" x14ac:dyDescent="0.2">
      <c r="A351" s="402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3"/>
      <c r="O351" s="411" t="s">
        <v>70</v>
      </c>
      <c r="P351" s="412"/>
      <c r="Q351" s="412"/>
      <c r="R351" s="412"/>
      <c r="S351" s="412"/>
      <c r="T351" s="412"/>
      <c r="U351" s="413"/>
      <c r="V351" s="37" t="s">
        <v>71</v>
      </c>
      <c r="W351" s="382">
        <f>IFERROR(W348/H348,"0")+IFERROR(W349/H349,"0")+IFERROR(W350/H350,"0")</f>
        <v>6.666666666666667</v>
      </c>
      <c r="X351" s="382">
        <f>IFERROR(X348/H348,"0")+IFERROR(X349/H349,"0")+IFERROR(X350/H350,"0")</f>
        <v>7</v>
      </c>
      <c r="Y351" s="382">
        <f>IFERROR(IF(Y348="",0,Y348),"0")+IFERROR(IF(Y349="",0,Y349),"0")+IFERROR(IF(Y350="",0,Y350),"0")</f>
        <v>0.15225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3"/>
      <c r="O352" s="411" t="s">
        <v>70</v>
      </c>
      <c r="P352" s="412"/>
      <c r="Q352" s="412"/>
      <c r="R352" s="412"/>
      <c r="S352" s="412"/>
      <c r="T352" s="412"/>
      <c r="U352" s="413"/>
      <c r="V352" s="37" t="s">
        <v>66</v>
      </c>
      <c r="W352" s="382">
        <f>IFERROR(SUM(W348:W350),"0")</f>
        <v>52</v>
      </c>
      <c r="X352" s="382">
        <f>IFERROR(SUM(X348:X350),"0")</f>
        <v>54.6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3"/>
      <c r="AA353" s="373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02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3"/>
      <c r="O355" s="411" t="s">
        <v>70</v>
      </c>
      <c r="P355" s="412"/>
      <c r="Q355" s="412"/>
      <c r="R355" s="412"/>
      <c r="S355" s="412"/>
      <c r="T355" s="412"/>
      <c r="U355" s="413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3"/>
      <c r="O356" s="411" t="s">
        <v>70</v>
      </c>
      <c r="P356" s="412"/>
      <c r="Q356" s="412"/>
      <c r="R356" s="412"/>
      <c r="S356" s="412"/>
      <c r="T356" s="412"/>
      <c r="U356" s="413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customHeight="1" x14ac:dyDescent="0.25">
      <c r="A357" s="446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4"/>
      <c r="AA357" s="374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3"/>
      <c r="AA358" s="373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402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3"/>
      <c r="O364" s="411" t="s">
        <v>70</v>
      </c>
      <c r="P364" s="412"/>
      <c r="Q364" s="412"/>
      <c r="R364" s="412"/>
      <c r="S364" s="412"/>
      <c r="T364" s="412"/>
      <c r="U364" s="413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3"/>
      <c r="O365" s="411" t="s">
        <v>70</v>
      </c>
      <c r="P365" s="412"/>
      <c r="Q365" s="412"/>
      <c r="R365" s="412"/>
      <c r="S365" s="412"/>
      <c r="T365" s="412"/>
      <c r="U365" s="413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3"/>
      <c r="AA366" s="373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402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3"/>
      <c r="O369" s="411" t="s">
        <v>70</v>
      </c>
      <c r="P369" s="412"/>
      <c r="Q369" s="412"/>
      <c r="R369" s="412"/>
      <c r="S369" s="412"/>
      <c r="T369" s="412"/>
      <c r="U369" s="413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3"/>
      <c r="O370" s="411" t="s">
        <v>70</v>
      </c>
      <c r="P370" s="412"/>
      <c r="Q370" s="412"/>
      <c r="R370" s="412"/>
      <c r="S370" s="412"/>
      <c r="T370" s="412"/>
      <c r="U370" s="413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3"/>
      <c r="AA371" s="373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1203</v>
      </c>
      <c r="X372" s="381">
        <f>IFERROR(IF(W372="",0,CEILING((W372/$H372),1)*$H372),"")</f>
        <v>1209</v>
      </c>
      <c r="Y372" s="36">
        <f>IFERROR(IF(X372=0,"",ROUNDUP(X372/H372,0)*0.02175),"")</f>
        <v>3.3712499999999999</v>
      </c>
      <c r="Z372" s="56"/>
      <c r="AA372" s="57"/>
      <c r="AE372" s="64"/>
      <c r="BB372" s="275" t="s">
        <v>1</v>
      </c>
      <c r="BL372" s="64">
        <f>IFERROR(W372*I372/H372,"0")</f>
        <v>1289.9861538461541</v>
      </c>
      <c r="BM372" s="64">
        <f>IFERROR(X372*I372/H372,"0")</f>
        <v>1296.42</v>
      </c>
      <c r="BN372" s="64">
        <f>IFERROR(1/J372*(W372/H372),"0")</f>
        <v>2.7541208791208791</v>
      </c>
      <c r="BO372" s="64">
        <f>IFERROR(1/J372*(X372/H372),"0")</f>
        <v>2.7678571428571428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402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3"/>
      <c r="O376" s="411" t="s">
        <v>70</v>
      </c>
      <c r="P376" s="412"/>
      <c r="Q376" s="412"/>
      <c r="R376" s="412"/>
      <c r="S376" s="412"/>
      <c r="T376" s="412"/>
      <c r="U376" s="413"/>
      <c r="V376" s="37" t="s">
        <v>71</v>
      </c>
      <c r="W376" s="382">
        <f>IFERROR(W372/H372,"0")+IFERROR(W373/H373,"0")+IFERROR(W374/H374,"0")+IFERROR(W375/H375,"0")</f>
        <v>154.23076923076923</v>
      </c>
      <c r="X376" s="382">
        <f>IFERROR(X372/H372,"0")+IFERROR(X373/H373,"0")+IFERROR(X374/H374,"0")+IFERROR(X375/H375,"0")</f>
        <v>155</v>
      </c>
      <c r="Y376" s="382">
        <f>IFERROR(IF(Y372="",0,Y372),"0")+IFERROR(IF(Y373="",0,Y373),"0")+IFERROR(IF(Y374="",0,Y374),"0")+IFERROR(IF(Y375="",0,Y375),"0")</f>
        <v>3.3712499999999999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3"/>
      <c r="O377" s="411" t="s">
        <v>70</v>
      </c>
      <c r="P377" s="412"/>
      <c r="Q377" s="412"/>
      <c r="R377" s="412"/>
      <c r="S377" s="412"/>
      <c r="T377" s="412"/>
      <c r="U377" s="413"/>
      <c r="V377" s="37" t="s">
        <v>66</v>
      </c>
      <c r="W377" s="382">
        <f>IFERROR(SUM(W372:W375),"0")</f>
        <v>1203</v>
      </c>
      <c r="X377" s="382">
        <f>IFERROR(SUM(X372:X375),"0")</f>
        <v>1209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3"/>
      <c r="AA378" s="373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6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02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3"/>
      <c r="O380" s="411" t="s">
        <v>70</v>
      </c>
      <c r="P380" s="412"/>
      <c r="Q380" s="412"/>
      <c r="R380" s="412"/>
      <c r="S380" s="412"/>
      <c r="T380" s="412"/>
      <c r="U380" s="413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3"/>
      <c r="O381" s="411" t="s">
        <v>70</v>
      </c>
      <c r="P381" s="412"/>
      <c r="Q381" s="412"/>
      <c r="R381" s="412"/>
      <c r="S381" s="412"/>
      <c r="T381" s="412"/>
      <c r="U381" s="413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6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4"/>
      <c r="AA383" s="374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3"/>
      <c r="AA384" s="373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402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3"/>
      <c r="O387" s="411" t="s">
        <v>70</v>
      </c>
      <c r="P387" s="412"/>
      <c r="Q387" s="412"/>
      <c r="R387" s="412"/>
      <c r="S387" s="412"/>
      <c r="T387" s="412"/>
      <c r="U387" s="413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3"/>
      <c r="O388" s="411" t="s">
        <v>70</v>
      </c>
      <c r="P388" s="412"/>
      <c r="Q388" s="412"/>
      <c r="R388" s="412"/>
      <c r="S388" s="412"/>
      <c r="T388" s="412"/>
      <c r="U388" s="413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3"/>
      <c r="AA389" s="373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10</v>
      </c>
      <c r="X390" s="381">
        <f t="shared" ref="X390:X402" si="76">IFERROR(IF(W390="",0,CEILING((W390/$H390),1)*$H390),"")</f>
        <v>12.600000000000001</v>
      </c>
      <c r="Y390" s="36">
        <f>IFERROR(IF(X390=0,"",ROUNDUP(X390/H390,0)*0.00753),"")</f>
        <v>2.2589999999999999E-2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10.547619047619046</v>
      </c>
      <c r="BM390" s="64">
        <f t="shared" ref="BM390:BM402" si="78">IFERROR(X390*I390/H390,"0")</f>
        <v>13.290000000000001</v>
      </c>
      <c r="BN390" s="64">
        <f t="shared" ref="BN390:BN402" si="79">IFERROR(1/J390*(W390/H390),"0")</f>
        <v>1.5262515262515262E-2</v>
      </c>
      <c r="BO390" s="64">
        <f t="shared" ref="BO390:BO402" si="80">IFERROR(1/J390*(X390/H390),"0")</f>
        <v>1.9230769230769232E-2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31</v>
      </c>
      <c r="X392" s="381">
        <f t="shared" si="76"/>
        <v>33.6</v>
      </c>
      <c r="Y392" s="36">
        <f>IFERROR(IF(X392=0,"",ROUNDUP(X392/H392,0)*0.00753),"")</f>
        <v>6.0240000000000002E-2</v>
      </c>
      <c r="Z392" s="56"/>
      <c r="AA392" s="57"/>
      <c r="AE392" s="64"/>
      <c r="BB392" s="284" t="s">
        <v>1</v>
      </c>
      <c r="BL392" s="64">
        <f t="shared" si="77"/>
        <v>32.697619047619042</v>
      </c>
      <c r="BM392" s="64">
        <f t="shared" si="78"/>
        <v>35.44</v>
      </c>
      <c r="BN392" s="64">
        <f t="shared" si="79"/>
        <v>4.7313797313797312E-2</v>
      </c>
      <c r="BO392" s="64">
        <f t="shared" si="80"/>
        <v>5.128205128205128E-2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25</v>
      </c>
      <c r="X401" s="381">
        <f t="shared" si="76"/>
        <v>25.200000000000003</v>
      </c>
      <c r="Y401" s="36">
        <f t="shared" si="81"/>
        <v>6.0240000000000002E-2</v>
      </c>
      <c r="Z401" s="56"/>
      <c r="AA401" s="57"/>
      <c r="AE401" s="64"/>
      <c r="BB401" s="293" t="s">
        <v>1</v>
      </c>
      <c r="BL401" s="64">
        <f t="shared" si="77"/>
        <v>26.547619047619047</v>
      </c>
      <c r="BM401" s="64">
        <f t="shared" si="78"/>
        <v>26.76</v>
      </c>
      <c r="BN401" s="64">
        <f t="shared" si="79"/>
        <v>5.0875050875050884E-2</v>
      </c>
      <c r="BO401" s="64">
        <f t="shared" si="80"/>
        <v>5.1282051282051287E-2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402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3"/>
      <c r="O403" s="411" t="s">
        <v>70</v>
      </c>
      <c r="P403" s="412"/>
      <c r="Q403" s="412"/>
      <c r="R403" s="412"/>
      <c r="S403" s="412"/>
      <c r="T403" s="412"/>
      <c r="U403" s="413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21.666666666666664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23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0.14307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3"/>
      <c r="O404" s="411" t="s">
        <v>70</v>
      </c>
      <c r="P404" s="412"/>
      <c r="Q404" s="412"/>
      <c r="R404" s="412"/>
      <c r="S404" s="412"/>
      <c r="T404" s="412"/>
      <c r="U404" s="413"/>
      <c r="V404" s="37" t="s">
        <v>66</v>
      </c>
      <c r="W404" s="382">
        <f>IFERROR(SUM(W390:W402),"0")</f>
        <v>66</v>
      </c>
      <c r="X404" s="382">
        <f>IFERROR(SUM(X390:X402),"0")</f>
        <v>71.400000000000006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3"/>
      <c r="AA405" s="373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402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3"/>
      <c r="O409" s="411" t="s">
        <v>70</v>
      </c>
      <c r="P409" s="412"/>
      <c r="Q409" s="412"/>
      <c r="R409" s="412"/>
      <c r="S409" s="412"/>
      <c r="T409" s="412"/>
      <c r="U409" s="413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3"/>
      <c r="O410" s="411" t="s">
        <v>70</v>
      </c>
      <c r="P410" s="412"/>
      <c r="Q410" s="412"/>
      <c r="R410" s="412"/>
      <c r="S410" s="412"/>
      <c r="T410" s="412"/>
      <c r="U410" s="413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3"/>
      <c r="AA411" s="373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02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3"/>
      <c r="O413" s="411" t="s">
        <v>70</v>
      </c>
      <c r="P413" s="412"/>
      <c r="Q413" s="412"/>
      <c r="R413" s="412"/>
      <c r="S413" s="412"/>
      <c r="T413" s="412"/>
      <c r="U413" s="413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3"/>
      <c r="O414" s="411" t="s">
        <v>70</v>
      </c>
      <c r="P414" s="412"/>
      <c r="Q414" s="412"/>
      <c r="R414" s="412"/>
      <c r="S414" s="412"/>
      <c r="T414" s="412"/>
      <c r="U414" s="413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3"/>
      <c r="AA415" s="373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402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3"/>
      <c r="O419" s="411" t="s">
        <v>70</v>
      </c>
      <c r="P419" s="412"/>
      <c r="Q419" s="412"/>
      <c r="R419" s="412"/>
      <c r="S419" s="412"/>
      <c r="T419" s="412"/>
      <c r="U419" s="413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3"/>
      <c r="O420" s="411" t="s">
        <v>70</v>
      </c>
      <c r="P420" s="412"/>
      <c r="Q420" s="412"/>
      <c r="R420" s="412"/>
      <c r="S420" s="412"/>
      <c r="T420" s="412"/>
      <c r="U420" s="413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customHeight="1" x14ac:dyDescent="0.25">
      <c r="A421" s="446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4"/>
      <c r="AA421" s="374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3"/>
      <c r="AA422" s="373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402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3"/>
      <c r="O425" s="411" t="s">
        <v>70</v>
      </c>
      <c r="P425" s="412"/>
      <c r="Q425" s="412"/>
      <c r="R425" s="412"/>
      <c r="S425" s="412"/>
      <c r="T425" s="412"/>
      <c r="U425" s="413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3"/>
      <c r="O426" s="411" t="s">
        <v>70</v>
      </c>
      <c r="P426" s="412"/>
      <c r="Q426" s="412"/>
      <c r="R426" s="412"/>
      <c r="S426" s="412"/>
      <c r="T426" s="412"/>
      <c r="U426" s="413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3"/>
      <c r="AA427" s="373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402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3"/>
      <c r="O435" s="411" t="s">
        <v>70</v>
      </c>
      <c r="P435" s="412"/>
      <c r="Q435" s="412"/>
      <c r="R435" s="412"/>
      <c r="S435" s="412"/>
      <c r="T435" s="412"/>
      <c r="U435" s="413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3"/>
      <c r="O436" s="411" t="s">
        <v>70</v>
      </c>
      <c r="P436" s="412"/>
      <c r="Q436" s="412"/>
      <c r="R436" s="412"/>
      <c r="S436" s="412"/>
      <c r="T436" s="412"/>
      <c r="U436" s="413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3"/>
      <c r="AA437" s="373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402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3"/>
      <c r="O440" s="411" t="s">
        <v>70</v>
      </c>
      <c r="P440" s="412"/>
      <c r="Q440" s="412"/>
      <c r="R440" s="412"/>
      <c r="S440" s="412"/>
      <c r="T440" s="412"/>
      <c r="U440" s="413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3"/>
      <c r="O441" s="411" t="s">
        <v>70</v>
      </c>
      <c r="P441" s="412"/>
      <c r="Q441" s="412"/>
      <c r="R441" s="412"/>
      <c r="S441" s="412"/>
      <c r="T441" s="412"/>
      <c r="U441" s="413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3"/>
      <c r="AA442" s="373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18</v>
      </c>
      <c r="X443" s="381">
        <f>IFERROR(IF(W443="",0,CEILING((W443/$H443),1)*$H443),"")</f>
        <v>18</v>
      </c>
      <c r="Y443" s="36">
        <f>IFERROR(IF(X443=0,"",ROUNDUP(X443/H443,0)*0.00627),"")</f>
        <v>3.7620000000000001E-2</v>
      </c>
      <c r="Z443" s="56"/>
      <c r="AA443" s="57"/>
      <c r="AE443" s="64"/>
      <c r="BB443" s="313" t="s">
        <v>1</v>
      </c>
      <c r="BL443" s="64">
        <f>IFERROR(W443*I443/H443,"0")</f>
        <v>21.599999999999998</v>
      </c>
      <c r="BM443" s="64">
        <f>IFERROR(X443*I443/H443,"0")</f>
        <v>21.599999999999998</v>
      </c>
      <c r="BN443" s="64">
        <f>IFERROR(1/J443*(W443/H443),"0")</f>
        <v>0.03</v>
      </c>
      <c r="BO443" s="64">
        <f>IFERROR(1/J443*(X443/H443),"0")</f>
        <v>0.03</v>
      </c>
    </row>
    <row r="444" spans="1:67" x14ac:dyDescent="0.2">
      <c r="A444" s="402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3"/>
      <c r="O444" s="411" t="s">
        <v>70</v>
      </c>
      <c r="P444" s="412"/>
      <c r="Q444" s="412"/>
      <c r="R444" s="412"/>
      <c r="S444" s="412"/>
      <c r="T444" s="412"/>
      <c r="U444" s="413"/>
      <c r="V444" s="37" t="s">
        <v>71</v>
      </c>
      <c r="W444" s="382">
        <f>IFERROR(W443/H443,"0")</f>
        <v>6</v>
      </c>
      <c r="X444" s="382">
        <f>IFERROR(X443/H443,"0")</f>
        <v>6</v>
      </c>
      <c r="Y444" s="382">
        <f>IFERROR(IF(Y443="",0,Y443),"0")</f>
        <v>3.7620000000000001E-2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3"/>
      <c r="O445" s="411" t="s">
        <v>70</v>
      </c>
      <c r="P445" s="412"/>
      <c r="Q445" s="412"/>
      <c r="R445" s="412"/>
      <c r="S445" s="412"/>
      <c r="T445" s="412"/>
      <c r="U445" s="413"/>
      <c r="V445" s="37" t="s">
        <v>66</v>
      </c>
      <c r="W445" s="382">
        <f>IFERROR(SUM(W443:W443),"0")</f>
        <v>18</v>
      </c>
      <c r="X445" s="382">
        <f>IFERROR(SUM(X443:X443),"0")</f>
        <v>18</v>
      </c>
      <c r="Y445" s="37"/>
      <c r="Z445" s="383"/>
      <c r="AA445" s="383"/>
    </row>
    <row r="446" spans="1:67" ht="16.5" customHeight="1" x14ac:dyDescent="0.25">
      <c r="A446" s="446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4"/>
      <c r="AA446" s="374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3"/>
      <c r="AA447" s="373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02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3"/>
      <c r="O451" s="411" t="s">
        <v>70</v>
      </c>
      <c r="P451" s="412"/>
      <c r="Q451" s="412"/>
      <c r="R451" s="412"/>
      <c r="S451" s="412"/>
      <c r="T451" s="412"/>
      <c r="U451" s="413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3"/>
      <c r="O452" s="411" t="s">
        <v>70</v>
      </c>
      <c r="P452" s="412"/>
      <c r="Q452" s="412"/>
      <c r="R452" s="412"/>
      <c r="S452" s="412"/>
      <c r="T452" s="412"/>
      <c r="U452" s="413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6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4"/>
      <c r="AA453" s="374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3"/>
      <c r="AA454" s="373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402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3"/>
      <c r="O456" s="411" t="s">
        <v>70</v>
      </c>
      <c r="P456" s="412"/>
      <c r="Q456" s="412"/>
      <c r="R456" s="412"/>
      <c r="S456" s="412"/>
      <c r="T456" s="412"/>
      <c r="U456" s="413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3"/>
      <c r="O457" s="411" t="s">
        <v>70</v>
      </c>
      <c r="P457" s="412"/>
      <c r="Q457" s="412"/>
      <c r="R457" s="412"/>
      <c r="S457" s="412"/>
      <c r="T457" s="412"/>
      <c r="U457" s="413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6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4"/>
      <c r="AA459" s="374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3"/>
      <c r="AA460" s="373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419</v>
      </c>
      <c r="X463" s="381">
        <f t="shared" si="87"/>
        <v>422.40000000000003</v>
      </c>
      <c r="Y463" s="36">
        <f t="shared" si="88"/>
        <v>0.95679999999999998</v>
      </c>
      <c r="Z463" s="56"/>
      <c r="AA463" s="57"/>
      <c r="AE463" s="64"/>
      <c r="BB463" s="320" t="s">
        <v>1</v>
      </c>
      <c r="BL463" s="64">
        <f t="shared" si="89"/>
        <v>447.56818181818176</v>
      </c>
      <c r="BM463" s="64">
        <f t="shared" si="90"/>
        <v>451.20000000000005</v>
      </c>
      <c r="BN463" s="64">
        <f t="shared" si="91"/>
        <v>0.76303904428904434</v>
      </c>
      <c r="BO463" s="64">
        <f t="shared" si="92"/>
        <v>0.76923076923076927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9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0</v>
      </c>
      <c r="X466" s="381">
        <f t="shared" si="87"/>
        <v>0</v>
      </c>
      <c r="Y466" s="36" t="str">
        <f t="shared" si="88"/>
        <v/>
      </c>
      <c r="Z466" s="56"/>
      <c r="AA466" s="57"/>
      <c r="AE466" s="64"/>
      <c r="BB466" s="323" t="s">
        <v>1</v>
      </c>
      <c r="BL466" s="64">
        <f t="shared" si="89"/>
        <v>0</v>
      </c>
      <c r="BM466" s="64">
        <f t="shared" si="90"/>
        <v>0</v>
      </c>
      <c r="BN466" s="64">
        <f t="shared" si="91"/>
        <v>0</v>
      </c>
      <c r="BO466" s="64">
        <f t="shared" si="92"/>
        <v>0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402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3"/>
      <c r="O473" s="411" t="s">
        <v>70</v>
      </c>
      <c r="P473" s="412"/>
      <c r="Q473" s="412"/>
      <c r="R473" s="412"/>
      <c r="S473" s="412"/>
      <c r="T473" s="412"/>
      <c r="U473" s="413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79.356060606060609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80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0.95679999999999998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3"/>
      <c r="O474" s="411" t="s">
        <v>70</v>
      </c>
      <c r="P474" s="412"/>
      <c r="Q474" s="412"/>
      <c r="R474" s="412"/>
      <c r="S474" s="412"/>
      <c r="T474" s="412"/>
      <c r="U474" s="413"/>
      <c r="V474" s="37" t="s">
        <v>66</v>
      </c>
      <c r="W474" s="382">
        <f>IFERROR(SUM(W461:W472),"0")</f>
        <v>419</v>
      </c>
      <c r="X474" s="382">
        <f>IFERROR(SUM(X461:X472),"0")</f>
        <v>422.40000000000003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3"/>
      <c r="AA475" s="373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87</v>
      </c>
      <c r="X476" s="381">
        <f>IFERROR(IF(W476="",0,CEILING((W476/$H476),1)*$H476),"")</f>
        <v>89.76</v>
      </c>
      <c r="Y476" s="36">
        <f>IFERROR(IF(X476=0,"",ROUNDUP(X476/H476,0)*0.01196),"")</f>
        <v>0.20332</v>
      </c>
      <c r="Z476" s="56"/>
      <c r="AA476" s="57"/>
      <c r="AE476" s="64"/>
      <c r="BB476" s="330" t="s">
        <v>1</v>
      </c>
      <c r="BL476" s="64">
        <f>IFERROR(W476*I476/H476,"0")</f>
        <v>92.931818181818173</v>
      </c>
      <c r="BM476" s="64">
        <f>IFERROR(X476*I476/H476,"0")</f>
        <v>95.88</v>
      </c>
      <c r="BN476" s="64">
        <f>IFERROR(1/J476*(W476/H476),"0")</f>
        <v>0.15843531468531469</v>
      </c>
      <c r="BO476" s="64">
        <f>IFERROR(1/J476*(X476/H476),"0")</f>
        <v>0.16346153846153846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402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3"/>
      <c r="O478" s="411" t="s">
        <v>70</v>
      </c>
      <c r="P478" s="412"/>
      <c r="Q478" s="412"/>
      <c r="R478" s="412"/>
      <c r="S478" s="412"/>
      <c r="T478" s="412"/>
      <c r="U478" s="413"/>
      <c r="V478" s="37" t="s">
        <v>71</v>
      </c>
      <c r="W478" s="382">
        <f>IFERROR(W476/H476,"0")+IFERROR(W477/H477,"0")</f>
        <v>16.477272727272727</v>
      </c>
      <c r="X478" s="382">
        <f>IFERROR(X476/H476,"0")+IFERROR(X477/H477,"0")</f>
        <v>17</v>
      </c>
      <c r="Y478" s="382">
        <f>IFERROR(IF(Y476="",0,Y476),"0")+IFERROR(IF(Y477="",0,Y477),"0")</f>
        <v>0.20332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3"/>
      <c r="O479" s="411" t="s">
        <v>70</v>
      </c>
      <c r="P479" s="412"/>
      <c r="Q479" s="412"/>
      <c r="R479" s="412"/>
      <c r="S479" s="412"/>
      <c r="T479" s="412"/>
      <c r="U479" s="413"/>
      <c r="V479" s="37" t="s">
        <v>66</v>
      </c>
      <c r="W479" s="382">
        <f>IFERROR(SUM(W476:W477),"0")</f>
        <v>87</v>
      </c>
      <c r="X479" s="382">
        <f>IFERROR(SUM(X476:X477),"0")</f>
        <v>89.76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3"/>
      <c r="AA480" s="373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402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3"/>
      <c r="O487" s="411" t="s">
        <v>70</v>
      </c>
      <c r="P487" s="412"/>
      <c r="Q487" s="412"/>
      <c r="R487" s="412"/>
      <c r="S487" s="412"/>
      <c r="T487" s="412"/>
      <c r="U487" s="413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3"/>
      <c r="O488" s="411" t="s">
        <v>70</v>
      </c>
      <c r="P488" s="412"/>
      <c r="Q488" s="412"/>
      <c r="R488" s="412"/>
      <c r="S488" s="412"/>
      <c r="T488" s="412"/>
      <c r="U488" s="413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3"/>
      <c r="AA489" s="373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2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402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3"/>
      <c r="O493" s="411" t="s">
        <v>70</v>
      </c>
      <c r="P493" s="412"/>
      <c r="Q493" s="412"/>
      <c r="R493" s="412"/>
      <c r="S493" s="412"/>
      <c r="T493" s="412"/>
      <c r="U493" s="413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3"/>
      <c r="O494" s="411" t="s">
        <v>70</v>
      </c>
      <c r="P494" s="412"/>
      <c r="Q494" s="412"/>
      <c r="R494" s="412"/>
      <c r="S494" s="412"/>
      <c r="T494" s="412"/>
      <c r="U494" s="413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3"/>
      <c r="AA495" s="373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402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3"/>
      <c r="O497" s="411" t="s">
        <v>70</v>
      </c>
      <c r="P497" s="412"/>
      <c r="Q497" s="412"/>
      <c r="R497" s="412"/>
      <c r="S497" s="412"/>
      <c r="T497" s="412"/>
      <c r="U497" s="413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3"/>
      <c r="O498" s="411" t="s">
        <v>70</v>
      </c>
      <c r="P498" s="412"/>
      <c r="Q498" s="412"/>
      <c r="R498" s="412"/>
      <c r="S498" s="412"/>
      <c r="T498" s="412"/>
      <c r="U498" s="413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6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4"/>
      <c r="AA500" s="374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3"/>
      <c r="AA501" s="373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5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9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5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5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402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3"/>
      <c r="O511" s="411" t="s">
        <v>70</v>
      </c>
      <c r="P511" s="412"/>
      <c r="Q511" s="412"/>
      <c r="R511" s="412"/>
      <c r="S511" s="412"/>
      <c r="T511" s="412"/>
      <c r="U511" s="413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3"/>
      <c r="O512" s="411" t="s">
        <v>70</v>
      </c>
      <c r="P512" s="412"/>
      <c r="Q512" s="412"/>
      <c r="R512" s="412"/>
      <c r="S512" s="412"/>
      <c r="T512" s="412"/>
      <c r="U512" s="413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3"/>
      <c r="AA513" s="373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3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4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8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8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0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402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3"/>
      <c r="O519" s="411" t="s">
        <v>70</v>
      </c>
      <c r="P519" s="412"/>
      <c r="Q519" s="412"/>
      <c r="R519" s="412"/>
      <c r="S519" s="412"/>
      <c r="T519" s="412"/>
      <c r="U519" s="413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3"/>
      <c r="O520" s="411" t="s">
        <v>70</v>
      </c>
      <c r="P520" s="412"/>
      <c r="Q520" s="412"/>
      <c r="R520" s="412"/>
      <c r="S520" s="412"/>
      <c r="T520" s="412"/>
      <c r="U520" s="413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3"/>
      <c r="AA521" s="373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7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1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71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4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402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3"/>
      <c r="O528" s="411" t="s">
        <v>70</v>
      </c>
      <c r="P528" s="412"/>
      <c r="Q528" s="412"/>
      <c r="R528" s="412"/>
      <c r="S528" s="412"/>
      <c r="T528" s="412"/>
      <c r="U528" s="413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3"/>
      <c r="O529" s="411" t="s">
        <v>70</v>
      </c>
      <c r="P529" s="412"/>
      <c r="Q529" s="412"/>
      <c r="R529" s="412"/>
      <c r="S529" s="412"/>
      <c r="T529" s="412"/>
      <c r="U529" s="413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3"/>
      <c r="AA530" s="373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700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6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3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402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3"/>
      <c r="O536" s="411" t="s">
        <v>70</v>
      </c>
      <c r="P536" s="412"/>
      <c r="Q536" s="412"/>
      <c r="R536" s="412"/>
      <c r="S536" s="412"/>
      <c r="T536" s="412"/>
      <c r="U536" s="413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3"/>
      <c r="O537" s="411" t="s">
        <v>70</v>
      </c>
      <c r="P537" s="412"/>
      <c r="Q537" s="412"/>
      <c r="R537" s="412"/>
      <c r="S537" s="412"/>
      <c r="T537" s="412"/>
      <c r="U537" s="413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3"/>
      <c r="AA538" s="373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9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6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402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3"/>
      <c r="O543" s="411" t="s">
        <v>70</v>
      </c>
      <c r="P543" s="412"/>
      <c r="Q543" s="412"/>
      <c r="R543" s="412"/>
      <c r="S543" s="412"/>
      <c r="T543" s="412"/>
      <c r="U543" s="413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3"/>
      <c r="O544" s="411" t="s">
        <v>70</v>
      </c>
      <c r="P544" s="412"/>
      <c r="Q544" s="412"/>
      <c r="R544" s="412"/>
      <c r="S544" s="412"/>
      <c r="T544" s="412"/>
      <c r="U544" s="413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9"/>
      <c r="O545" s="549" t="s">
        <v>742</v>
      </c>
      <c r="P545" s="530"/>
      <c r="Q545" s="530"/>
      <c r="R545" s="530"/>
      <c r="S545" s="530"/>
      <c r="T545" s="530"/>
      <c r="U545" s="531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11829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11965.72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9"/>
      <c r="O546" s="549" t="s">
        <v>743</v>
      </c>
      <c r="P546" s="530"/>
      <c r="Q546" s="530"/>
      <c r="R546" s="530"/>
      <c r="S546" s="530"/>
      <c r="T546" s="530"/>
      <c r="U546" s="531"/>
      <c r="V546" s="37" t="s">
        <v>66</v>
      </c>
      <c r="W546" s="382">
        <f>IFERROR(SUM(BL22:BL542),"0")</f>
        <v>12530.068193735287</v>
      </c>
      <c r="X546" s="382">
        <f>IFERROR(SUM(BM22:BM542),"0")</f>
        <v>12674.264000000003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9"/>
      <c r="O547" s="549" t="s">
        <v>744</v>
      </c>
      <c r="P547" s="530"/>
      <c r="Q547" s="530"/>
      <c r="R547" s="530"/>
      <c r="S547" s="530"/>
      <c r="T547" s="530"/>
      <c r="U547" s="531"/>
      <c r="V547" s="37" t="s">
        <v>745</v>
      </c>
      <c r="W547" s="38">
        <f>ROUNDUP(SUM(BN22:BN542),0)</f>
        <v>22</v>
      </c>
      <c r="X547" s="38">
        <f>ROUNDUP(SUM(BO22:BO542),0)</f>
        <v>23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9"/>
      <c r="O548" s="549" t="s">
        <v>746</v>
      </c>
      <c r="P548" s="530"/>
      <c r="Q548" s="530"/>
      <c r="R548" s="530"/>
      <c r="S548" s="530"/>
      <c r="T548" s="530"/>
      <c r="U548" s="531"/>
      <c r="V548" s="37" t="s">
        <v>66</v>
      </c>
      <c r="W548" s="382">
        <f>GrossWeightTotal+PalletQtyTotal*25</f>
        <v>13080.068193735287</v>
      </c>
      <c r="X548" s="382">
        <f>GrossWeightTotalR+PalletQtyTotalR*25</f>
        <v>13249.264000000003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9"/>
      <c r="O549" s="549" t="s">
        <v>747</v>
      </c>
      <c r="P549" s="530"/>
      <c r="Q549" s="530"/>
      <c r="R549" s="530"/>
      <c r="S549" s="530"/>
      <c r="T549" s="530"/>
      <c r="U549" s="531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2043.9850749268701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2064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9"/>
      <c r="O550" s="549" t="s">
        <v>748</v>
      </c>
      <c r="P550" s="530"/>
      <c r="Q550" s="530"/>
      <c r="R550" s="530"/>
      <c r="S550" s="530"/>
      <c r="T550" s="530"/>
      <c r="U550" s="531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25.47634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1" t="s">
        <v>60</v>
      </c>
      <c r="C552" s="427" t="s">
        <v>98</v>
      </c>
      <c r="D552" s="650"/>
      <c r="E552" s="650"/>
      <c r="F552" s="615"/>
      <c r="G552" s="427" t="s">
        <v>229</v>
      </c>
      <c r="H552" s="650"/>
      <c r="I552" s="650"/>
      <c r="J552" s="650"/>
      <c r="K552" s="650"/>
      <c r="L552" s="650"/>
      <c r="M552" s="650"/>
      <c r="N552" s="650"/>
      <c r="O552" s="650"/>
      <c r="P552" s="615"/>
      <c r="Q552" s="427" t="s">
        <v>461</v>
      </c>
      <c r="R552" s="615"/>
      <c r="S552" s="427" t="s">
        <v>522</v>
      </c>
      <c r="T552" s="650"/>
      <c r="U552" s="650"/>
      <c r="V552" s="615"/>
      <c r="W552" s="371" t="s">
        <v>607</v>
      </c>
      <c r="X552" s="371" t="s">
        <v>656</v>
      </c>
      <c r="AA552" s="52"/>
      <c r="AD552" s="372"/>
    </row>
    <row r="553" spans="1:30" ht="14.25" customHeight="1" thickTop="1" x14ac:dyDescent="0.2">
      <c r="A553" s="767" t="s">
        <v>751</v>
      </c>
      <c r="B553" s="427" t="s">
        <v>60</v>
      </c>
      <c r="C553" s="427" t="s">
        <v>99</v>
      </c>
      <c r="D553" s="427" t="s">
        <v>107</v>
      </c>
      <c r="E553" s="427" t="s">
        <v>98</v>
      </c>
      <c r="F553" s="427" t="s">
        <v>219</v>
      </c>
      <c r="G553" s="427" t="s">
        <v>230</v>
      </c>
      <c r="H553" s="427" t="s">
        <v>237</v>
      </c>
      <c r="I553" s="427" t="s">
        <v>256</v>
      </c>
      <c r="J553" s="427" t="s">
        <v>326</v>
      </c>
      <c r="K553" s="372"/>
      <c r="L553" s="427" t="s">
        <v>356</v>
      </c>
      <c r="M553" s="372"/>
      <c r="N553" s="427" t="s">
        <v>356</v>
      </c>
      <c r="O553" s="427" t="s">
        <v>431</v>
      </c>
      <c r="P553" s="427" t="s">
        <v>448</v>
      </c>
      <c r="Q553" s="427" t="s">
        <v>462</v>
      </c>
      <c r="R553" s="427" t="s">
        <v>497</v>
      </c>
      <c r="S553" s="427" t="s">
        <v>523</v>
      </c>
      <c r="T553" s="427" t="s">
        <v>570</v>
      </c>
      <c r="U553" s="427" t="s">
        <v>596</v>
      </c>
      <c r="V553" s="427" t="s">
        <v>603</v>
      </c>
      <c r="W553" s="427" t="s">
        <v>607</v>
      </c>
      <c r="X553" s="427" t="s">
        <v>657</v>
      </c>
      <c r="AA553" s="52"/>
      <c r="AD553" s="372"/>
    </row>
    <row r="554" spans="1:30" ht="13.5" customHeight="1" thickBot="1" x14ac:dyDescent="0.25">
      <c r="A554" s="768"/>
      <c r="B554" s="428"/>
      <c r="C554" s="428"/>
      <c r="D554" s="428"/>
      <c r="E554" s="428"/>
      <c r="F554" s="428"/>
      <c r="G554" s="428"/>
      <c r="H554" s="428"/>
      <c r="I554" s="428"/>
      <c r="J554" s="428"/>
      <c r="K554" s="372"/>
      <c r="L554" s="428"/>
      <c r="M554" s="372"/>
      <c r="N554" s="428"/>
      <c r="O554" s="428"/>
      <c r="P554" s="428"/>
      <c r="Q554" s="428"/>
      <c r="R554" s="428"/>
      <c r="S554" s="428"/>
      <c r="T554" s="428"/>
      <c r="U554" s="428"/>
      <c r="V554" s="428"/>
      <c r="W554" s="428"/>
      <c r="X554" s="428"/>
      <c r="AA554" s="52"/>
      <c r="AD554" s="372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162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1113.4599999999998</v>
      </c>
      <c r="F555" s="46">
        <f>IFERROR(X134*1,"0")+IFERROR(X135*1,"0")+IFERROR(X136*1,"0")+IFERROR(X137*1,"0")+IFERROR(X138*1,"0")</f>
        <v>327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380.1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3289.2000000000003</v>
      </c>
      <c r="J555" s="46">
        <f>IFERROR(X214*1,"0")+IFERROR(X215*1,"0")+IFERROR(X216*1,"0")+IFERROR(X217*1,"0")+IFERROR(X218*1,"0")+IFERROR(X219*1,"0")+IFERROR(X223*1,"0")+IFERROR(X224*1,"0")</f>
        <v>0</v>
      </c>
      <c r="K555" s="372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187.2</v>
      </c>
      <c r="M555" s="372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187.2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97.199999999999989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4494.6000000000004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1209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71.400000000000006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18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512.16000000000008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2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O60:S60"/>
    <mergeCell ref="O324:U324"/>
    <mergeCell ref="D17:E18"/>
    <mergeCell ref="D344:E344"/>
    <mergeCell ref="D515:E515"/>
    <mergeCell ref="D471:E471"/>
    <mergeCell ref="D542:E542"/>
    <mergeCell ref="V17:V18"/>
    <mergeCell ref="D123:E123"/>
    <mergeCell ref="O139:U139"/>
    <mergeCell ref="D250:E250"/>
    <mergeCell ref="O201:U201"/>
    <mergeCell ref="D110:E110"/>
    <mergeCell ref="D408:E408"/>
    <mergeCell ref="Q1:S1"/>
    <mergeCell ref="A20:Y20"/>
    <mergeCell ref="O509:S509"/>
    <mergeCell ref="A318:Y318"/>
    <mergeCell ref="D239:E239"/>
    <mergeCell ref="D266:E266"/>
    <mergeCell ref="O548:U548"/>
    <mergeCell ref="A553:A554"/>
    <mergeCell ref="C553:C554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A347:Y347"/>
    <mergeCell ref="A40:Y40"/>
    <mergeCell ref="D97:E97"/>
    <mergeCell ref="D268:E268"/>
    <mergeCell ref="O41:S41"/>
    <mergeCell ref="O146:S146"/>
    <mergeCell ref="P5:Q5"/>
    <mergeCell ref="J9:L9"/>
    <mergeCell ref="O199:S199"/>
    <mergeCell ref="A497:N498"/>
    <mergeCell ref="D483:E483"/>
    <mergeCell ref="O311:U311"/>
    <mergeCell ref="O484:S484"/>
    <mergeCell ref="O42:U42"/>
    <mergeCell ref="D191:E191"/>
    <mergeCell ref="D262:E262"/>
    <mergeCell ref="D433:E433"/>
    <mergeCell ref="A254:Y254"/>
    <mergeCell ref="O315:S315"/>
    <mergeCell ref="D395:E395"/>
    <mergeCell ref="O486:S486"/>
    <mergeCell ref="A64:Y64"/>
    <mergeCell ref="A10:C10"/>
    <mergeCell ref="A340:Y340"/>
    <mergeCell ref="O344:S344"/>
    <mergeCell ref="D184:E184"/>
    <mergeCell ref="O341:S341"/>
    <mergeCell ref="O123:S123"/>
    <mergeCell ref="A220:N221"/>
    <mergeCell ref="O355:U355"/>
    <mergeCell ref="A13:L13"/>
    <mergeCell ref="BB17:BB18"/>
    <mergeCell ref="D102:E102"/>
    <mergeCell ref="O198:S198"/>
    <mergeCell ref="O264:S264"/>
    <mergeCell ref="T17:U17"/>
    <mergeCell ref="O418:S418"/>
    <mergeCell ref="D196:E196"/>
    <mergeCell ref="O483:S483"/>
    <mergeCell ref="A15:L15"/>
    <mergeCell ref="O135:S135"/>
    <mergeCell ref="O262:S262"/>
    <mergeCell ref="O433:S433"/>
    <mergeCell ref="A133:Y133"/>
    <mergeCell ref="O72:S72"/>
    <mergeCell ref="O110:S110"/>
    <mergeCell ref="D192:E192"/>
    <mergeCell ref="O259:U259"/>
    <mergeCell ref="X17:X18"/>
    <mergeCell ref="O543:U543"/>
    <mergeCell ref="O24:U24"/>
    <mergeCell ref="A261:Y261"/>
    <mergeCell ref="O69:S69"/>
    <mergeCell ref="D244:E244"/>
    <mergeCell ref="O456:U456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D522:E522"/>
    <mergeCell ref="N17:N18"/>
    <mergeCell ref="O231:S231"/>
    <mergeCell ref="O131:U131"/>
    <mergeCell ref="F17:F18"/>
    <mergeCell ref="D242:E242"/>
    <mergeCell ref="O87:U87"/>
    <mergeCell ref="O407:S407"/>
    <mergeCell ref="O504:S504"/>
    <mergeCell ref="D107:E107"/>
    <mergeCell ref="O494:U494"/>
    <mergeCell ref="D234:E234"/>
    <mergeCell ref="O534:S534"/>
    <mergeCell ref="O186:S186"/>
    <mergeCell ref="A312:Y312"/>
    <mergeCell ref="O313:S313"/>
    <mergeCell ref="O107:S107"/>
    <mergeCell ref="O465:S465"/>
    <mergeCell ref="A440:N441"/>
    <mergeCell ref="D249:E249"/>
    <mergeCell ref="D276:E276"/>
    <mergeCell ref="O121:U121"/>
    <mergeCell ref="D170:E170"/>
    <mergeCell ref="D341:E341"/>
    <mergeCell ref="O479:U479"/>
    <mergeCell ref="D468:E468"/>
    <mergeCell ref="O544:U544"/>
    <mergeCell ref="D455:E455"/>
    <mergeCell ref="D430:E430"/>
    <mergeCell ref="A545:N550"/>
    <mergeCell ref="O127:S127"/>
    <mergeCell ref="D175:E175"/>
    <mergeCell ref="A320:N321"/>
    <mergeCell ref="O394:S394"/>
    <mergeCell ref="G552:P552"/>
    <mergeCell ref="O310:U310"/>
    <mergeCell ref="D392:E392"/>
    <mergeCell ref="O412:S412"/>
    <mergeCell ref="O426:U426"/>
    <mergeCell ref="D165:E165"/>
    <mergeCell ref="O364:U364"/>
    <mergeCell ref="O545:U545"/>
    <mergeCell ref="D152:E152"/>
    <mergeCell ref="D323:E323"/>
    <mergeCell ref="D223:E223"/>
    <mergeCell ref="O290:U290"/>
    <mergeCell ref="O339:U339"/>
    <mergeCell ref="D394:E394"/>
    <mergeCell ref="D450:E450"/>
    <mergeCell ref="A364:N365"/>
    <mergeCell ref="F5:G5"/>
    <mergeCell ref="O294:S294"/>
    <mergeCell ref="O125:S125"/>
    <mergeCell ref="O392:S392"/>
    <mergeCell ref="A14:L14"/>
    <mergeCell ref="A353:Y353"/>
    <mergeCell ref="O112:S112"/>
    <mergeCell ref="O354:S354"/>
    <mergeCell ref="A480:Y480"/>
    <mergeCell ref="O34:U34"/>
    <mergeCell ref="O348:S348"/>
    <mergeCell ref="A328:Y328"/>
    <mergeCell ref="A34:N35"/>
    <mergeCell ref="O39:U39"/>
    <mergeCell ref="O114:S114"/>
    <mergeCell ref="O103:U103"/>
    <mergeCell ref="D29:E29"/>
    <mergeCell ref="A103:N104"/>
    <mergeCell ref="O167:U167"/>
    <mergeCell ref="D23:E23"/>
    <mergeCell ref="O185:S185"/>
    <mergeCell ref="D216:E216"/>
    <mergeCell ref="O247:S247"/>
    <mergeCell ref="D265:E265"/>
    <mergeCell ref="D539:E539"/>
    <mergeCell ref="A413:N414"/>
    <mergeCell ref="D333:E333"/>
    <mergeCell ref="A478:N479"/>
    <mergeCell ref="D526:E526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W553:W554"/>
    <mergeCell ref="O553:O554"/>
    <mergeCell ref="M17:M18"/>
    <mergeCell ref="O177:S177"/>
    <mergeCell ref="O248:S248"/>
    <mergeCell ref="A201:N202"/>
    <mergeCell ref="O164:S164"/>
    <mergeCell ref="O297:S297"/>
    <mergeCell ref="O335:S335"/>
    <mergeCell ref="O462:S462"/>
    <mergeCell ref="O533:S533"/>
    <mergeCell ref="A162:Y162"/>
    <mergeCell ref="O70:S70"/>
    <mergeCell ref="O241:S241"/>
    <mergeCell ref="D531:E531"/>
    <mergeCell ref="A227:Y227"/>
    <mergeCell ref="O399:S399"/>
    <mergeCell ref="O321:U321"/>
    <mergeCell ref="D177:E177"/>
    <mergeCell ref="D33:E33"/>
    <mergeCell ref="A178:N179"/>
    <mergeCell ref="D164:E164"/>
    <mergeCell ref="O413:U413"/>
    <mergeCell ref="O243:S243"/>
    <mergeCell ref="A9:C9"/>
    <mergeCell ref="O147:U147"/>
    <mergeCell ref="D373:E373"/>
    <mergeCell ref="D58:E58"/>
    <mergeCell ref="O251:S251"/>
    <mergeCell ref="O171:U171"/>
    <mergeCell ref="O189:S189"/>
    <mergeCell ref="A237:Y237"/>
    <mergeCell ref="D294:E294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22:E22"/>
    <mergeCell ref="D155:E155"/>
    <mergeCell ref="D257:E257"/>
    <mergeCell ref="D151:E151"/>
    <mergeCell ref="D553:D554"/>
    <mergeCell ref="O187:S187"/>
    <mergeCell ref="O381:U381"/>
    <mergeCell ref="S552:V552"/>
    <mergeCell ref="F553:F554"/>
    <mergeCell ref="D534:E534"/>
    <mergeCell ref="O174:S174"/>
    <mergeCell ref="O472:S472"/>
    <mergeCell ref="D525:E525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246:S246"/>
    <mergeCell ref="O368:S368"/>
    <mergeCell ref="U553:U554"/>
    <mergeCell ref="D215:E215"/>
    <mergeCell ref="O233:S233"/>
    <mergeCell ref="H10:L10"/>
    <mergeCell ref="D159:E159"/>
    <mergeCell ref="O304:S304"/>
    <mergeCell ref="D80:E80"/>
    <mergeCell ref="O98:S98"/>
    <mergeCell ref="O298:S298"/>
    <mergeCell ref="O396:S396"/>
    <mergeCell ref="O390:S390"/>
    <mergeCell ref="O527:S527"/>
    <mergeCell ref="O461:S461"/>
    <mergeCell ref="A235:N236"/>
    <mergeCell ref="D288:E288"/>
    <mergeCell ref="O404:U404"/>
    <mergeCell ref="A459:Y459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A271:N272"/>
    <mergeCell ref="D368:E368"/>
    <mergeCell ref="D506:E506"/>
    <mergeCell ref="O67:S67"/>
    <mergeCell ref="O236:U236"/>
    <mergeCell ref="D481:E481"/>
    <mergeCell ref="D85:E85"/>
    <mergeCell ref="D207:E207"/>
    <mergeCell ref="O159:S159"/>
    <mergeCell ref="D256:E256"/>
    <mergeCell ref="O303:S303"/>
    <mergeCell ref="D299:E299"/>
    <mergeCell ref="O395:S395"/>
    <mergeCell ref="A444:N445"/>
    <mergeCell ref="D541:E541"/>
    <mergeCell ref="A95:Y95"/>
    <mergeCell ref="O96:S96"/>
    <mergeCell ref="O94:U94"/>
    <mergeCell ref="O367:S367"/>
    <mergeCell ref="Z17:Z18"/>
    <mergeCell ref="O206:S206"/>
    <mergeCell ref="O510:S510"/>
    <mergeCell ref="O448:S448"/>
    <mergeCell ref="A446:Y446"/>
    <mergeCell ref="U12:V12"/>
    <mergeCell ref="O276:S276"/>
    <mergeCell ref="O214:S214"/>
    <mergeCell ref="D367:E367"/>
    <mergeCell ref="O506:S506"/>
    <mergeCell ref="A403:N404"/>
    <mergeCell ref="D146:E146"/>
    <mergeCell ref="D439:E439"/>
    <mergeCell ref="O284:U284"/>
    <mergeCell ref="D510:E510"/>
    <mergeCell ref="D304:E304"/>
    <mergeCell ref="O172:U172"/>
    <mergeCell ref="G17:G18"/>
    <mergeCell ref="D314:E314"/>
    <mergeCell ref="O288:S288"/>
    <mergeCell ref="D200:E200"/>
    <mergeCell ref="O120:U120"/>
    <mergeCell ref="O387:U387"/>
    <mergeCell ref="O160:U160"/>
    <mergeCell ref="AA17:AA18"/>
    <mergeCell ref="G553:G554"/>
    <mergeCell ref="O271:U271"/>
    <mergeCell ref="A225:N226"/>
    <mergeCell ref="D418:E418"/>
    <mergeCell ref="D89:E89"/>
    <mergeCell ref="D393:E393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D128:E128"/>
    <mergeCell ref="A456:N457"/>
    <mergeCell ref="D199:E199"/>
    <mergeCell ref="D186:E186"/>
    <mergeCell ref="D217:E217"/>
    <mergeCell ref="D484:E484"/>
    <mergeCell ref="D65:E65"/>
    <mergeCell ref="O471:S471"/>
    <mergeCell ref="D428:E428"/>
    <mergeCell ref="P10:Q10"/>
    <mergeCell ref="O33:S33"/>
    <mergeCell ref="O204:S204"/>
    <mergeCell ref="O375:S375"/>
    <mergeCell ref="O269:S269"/>
    <mergeCell ref="O278:U278"/>
    <mergeCell ref="D267:E267"/>
    <mergeCell ref="D438:E438"/>
    <mergeCell ref="D509:E509"/>
    <mergeCell ref="A63:Y63"/>
    <mergeCell ref="D359:E359"/>
    <mergeCell ref="H17:H18"/>
    <mergeCell ref="D204:E204"/>
    <mergeCell ref="O220:U220"/>
    <mergeCell ref="D198:E198"/>
    <mergeCell ref="D465:E465"/>
    <mergeCell ref="D269:E269"/>
    <mergeCell ref="D296:E296"/>
    <mergeCell ref="A435:N436"/>
    <mergeCell ref="D75:E75"/>
    <mergeCell ref="A279:Y279"/>
    <mergeCell ref="D206:E206"/>
    <mergeCell ref="O158:S158"/>
    <mergeCell ref="O280:S280"/>
    <mergeCell ref="H1:P1"/>
    <mergeCell ref="A501:Y501"/>
    <mergeCell ref="O138:S138"/>
    <mergeCell ref="S5:T5"/>
    <mergeCell ref="O76:S76"/>
    <mergeCell ref="O202:U202"/>
    <mergeCell ref="U5:V5"/>
    <mergeCell ref="D51:E51"/>
    <mergeCell ref="O209:S209"/>
    <mergeCell ref="A252:N253"/>
    <mergeCell ref="D349:E349"/>
    <mergeCell ref="D362:E362"/>
    <mergeCell ref="A366:Y366"/>
    <mergeCell ref="O361:S361"/>
    <mergeCell ref="O165:S165"/>
    <mergeCell ref="O374:S374"/>
    <mergeCell ref="D476:E476"/>
    <mergeCell ref="O267:S267"/>
    <mergeCell ref="O62:U62"/>
    <mergeCell ref="O438:S438"/>
    <mergeCell ref="D138:E138"/>
    <mergeCell ref="O496:S496"/>
    <mergeCell ref="D374:E374"/>
    <mergeCell ref="O77:S77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03:Y203"/>
    <mergeCell ref="O218:S218"/>
    <mergeCell ref="D298:E298"/>
    <mergeCell ref="D181:E181"/>
    <mergeCell ref="O59:S59"/>
    <mergeCell ref="O295:S295"/>
    <mergeCell ref="O89:S89"/>
    <mergeCell ref="O282:S282"/>
    <mergeCell ref="A427:Y427"/>
    <mergeCell ref="O257:S257"/>
    <mergeCell ref="A61:N62"/>
    <mergeCell ref="O232:S232"/>
    <mergeCell ref="O359:S359"/>
    <mergeCell ref="D7:L7"/>
    <mergeCell ref="O216:S216"/>
    <mergeCell ref="O343:S343"/>
    <mergeCell ref="O410:U410"/>
    <mergeCell ref="A19:Y19"/>
    <mergeCell ref="O281:S281"/>
    <mergeCell ref="O477:S477"/>
    <mergeCell ref="A513:Y513"/>
    <mergeCell ref="O514:S514"/>
    <mergeCell ref="A160:N161"/>
    <mergeCell ref="O256:S256"/>
    <mergeCell ref="A380:N381"/>
    <mergeCell ref="A451:N452"/>
    <mergeCell ref="O441:U441"/>
    <mergeCell ref="O497:U497"/>
    <mergeCell ref="A48:Y48"/>
    <mergeCell ref="O22:S22"/>
    <mergeCell ref="O193:S193"/>
    <mergeCell ref="D490:E490"/>
    <mergeCell ref="O491:S491"/>
    <mergeCell ref="D477:E477"/>
    <mergeCell ref="A142:Y142"/>
    <mergeCell ref="D125:E125"/>
    <mergeCell ref="D112:E112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O541:S541"/>
    <mergeCell ref="D348:E348"/>
    <mergeCell ref="A511:N512"/>
    <mergeCell ref="Q552:R552"/>
    <mergeCell ref="A521:Y521"/>
    <mergeCell ref="D504:E504"/>
    <mergeCell ref="O522:S522"/>
    <mergeCell ref="O516:S516"/>
    <mergeCell ref="O524:S524"/>
    <mergeCell ref="E553:E554"/>
    <mergeCell ref="O153:S153"/>
    <mergeCell ref="O250:S250"/>
    <mergeCell ref="O535:S535"/>
    <mergeCell ref="A382:Y382"/>
    <mergeCell ref="O550:U550"/>
    <mergeCell ref="A149:Y149"/>
    <mergeCell ref="O43:U43"/>
    <mergeCell ref="A277:N278"/>
    <mergeCell ref="D399:E399"/>
    <mergeCell ref="D59:E59"/>
    <mergeCell ref="A447:Y447"/>
    <mergeCell ref="O386:S386"/>
    <mergeCell ref="D295:E295"/>
    <mergeCell ref="A369:N370"/>
    <mergeCell ref="O45:S45"/>
    <mergeCell ref="O134:S134"/>
    <mergeCell ref="O51:S51"/>
    <mergeCell ref="O109:S109"/>
    <mergeCell ref="D194:E194"/>
    <mergeCell ref="O520:U520"/>
    <mergeCell ref="D540:E540"/>
    <mergeCell ref="O532:S532"/>
    <mergeCell ref="A289:N290"/>
    <mergeCell ref="D386:E386"/>
    <mergeCell ref="A530:Y530"/>
    <mergeCell ref="O531:S531"/>
    <mergeCell ref="O525:S525"/>
    <mergeCell ref="D462:E462"/>
    <mergeCell ref="O27:S27"/>
    <mergeCell ref="O511:U511"/>
    <mergeCell ref="A422:Y422"/>
    <mergeCell ref="O54:U54"/>
    <mergeCell ref="D74:E74"/>
    <mergeCell ref="D68:E68"/>
    <mergeCell ref="D335:E335"/>
    <mergeCell ref="O35:U35"/>
    <mergeCell ref="D372:E372"/>
    <mergeCell ref="O277:U277"/>
    <mergeCell ref="D188:E188"/>
    <mergeCell ref="D424:E424"/>
    <mergeCell ref="O252:U252"/>
    <mergeCell ref="D286:E286"/>
    <mergeCell ref="O478:U478"/>
    <mergeCell ref="D241:E241"/>
    <mergeCell ref="D508:E508"/>
    <mergeCell ref="D76:E76"/>
    <mergeCell ref="O403:U403"/>
    <mergeCell ref="O299:S299"/>
    <mergeCell ref="O274:S274"/>
    <mergeCell ref="O470:S470"/>
    <mergeCell ref="O249:S249"/>
    <mergeCell ref="D218:E218"/>
    <mergeCell ref="O32:S32"/>
    <mergeCell ref="O137:S137"/>
    <mergeCell ref="D41:E41"/>
    <mergeCell ref="O197:S197"/>
    <mergeCell ref="O330:S330"/>
    <mergeCell ref="A500:Y500"/>
    <mergeCell ref="O124:S124"/>
    <mergeCell ref="A421:Y421"/>
    <mergeCell ref="A38:N39"/>
    <mergeCell ref="O360:S360"/>
    <mergeCell ref="O211:U211"/>
    <mergeCell ref="O74:S74"/>
    <mergeCell ref="O338:U338"/>
    <mergeCell ref="A358:Y358"/>
    <mergeCell ref="D485:E485"/>
    <mergeCell ref="D137:E137"/>
    <mergeCell ref="O424:S424"/>
    <mergeCell ref="A338:N339"/>
    <mergeCell ref="D247:E247"/>
    <mergeCell ref="Q553:Q554"/>
    <mergeCell ref="A351:N352"/>
    <mergeCell ref="O356:U356"/>
    <mergeCell ref="D467:E467"/>
    <mergeCell ref="A345:N346"/>
    <mergeCell ref="S553:S554"/>
    <mergeCell ref="A139:N140"/>
    <mergeCell ref="D119:E119"/>
    <mergeCell ref="A210:N211"/>
    <mergeCell ref="D190:E190"/>
    <mergeCell ref="D246:E246"/>
    <mergeCell ref="O406:S406"/>
    <mergeCell ref="D233:E233"/>
    <mergeCell ref="D282:E282"/>
    <mergeCell ref="O329:S329"/>
    <mergeCell ref="O420:U420"/>
    <mergeCell ref="D469:E469"/>
    <mergeCell ref="A147:N148"/>
    <mergeCell ref="D183:E183"/>
    <mergeCell ref="O370:U370"/>
    <mergeCell ref="D248:E248"/>
    <mergeCell ref="D219:E219"/>
    <mergeCell ref="O266:S266"/>
    <mergeCell ref="D275:E275"/>
    <mergeCell ref="P12:Q12"/>
    <mergeCell ref="O169:S169"/>
    <mergeCell ref="O240:S240"/>
    <mergeCell ref="D251:E251"/>
    <mergeCell ref="O119:S119"/>
    <mergeCell ref="O498:U498"/>
    <mergeCell ref="A238:Y238"/>
    <mergeCell ref="D343:E343"/>
    <mergeCell ref="O37:S37"/>
    <mergeCell ref="A55:Y55"/>
    <mergeCell ref="D182:E182"/>
    <mergeCell ref="O469:S469"/>
    <mergeCell ref="O369:U369"/>
    <mergeCell ref="D109:E109"/>
    <mergeCell ref="D280:E280"/>
    <mergeCell ref="D111:E111"/>
    <mergeCell ref="O108:S108"/>
    <mergeCell ref="O393:S393"/>
    <mergeCell ref="A357:Y357"/>
    <mergeCell ref="O435:U435"/>
    <mergeCell ref="A44:Y44"/>
    <mergeCell ref="O485:S485"/>
    <mergeCell ref="O423:S423"/>
    <mergeCell ref="D185:E18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540:S540"/>
    <mergeCell ref="D533:E533"/>
    <mergeCell ref="O503:S503"/>
    <mergeCell ref="A536:N537"/>
    <mergeCell ref="O493:U493"/>
    <mergeCell ref="D507:E507"/>
    <mergeCell ref="D330:E330"/>
    <mergeCell ref="O272:U272"/>
    <mergeCell ref="O481:S481"/>
    <mergeCell ref="D492:E492"/>
    <mergeCell ref="A493:N494"/>
    <mergeCell ref="O116:S116"/>
    <mergeCell ref="D96:E96"/>
    <mergeCell ref="O445:U445"/>
    <mergeCell ref="A259:N260"/>
    <mergeCell ref="D350:E350"/>
    <mergeCell ref="O178:U178"/>
    <mergeCell ref="A324:N325"/>
    <mergeCell ref="O546:U546"/>
    <mergeCell ref="A17:A18"/>
    <mergeCell ref="K17:K18"/>
    <mergeCell ref="C17:C18"/>
    <mergeCell ref="O325:U325"/>
    <mergeCell ref="D37:E37"/>
    <mergeCell ref="D230:E230"/>
    <mergeCell ref="D401:E401"/>
    <mergeCell ref="A168:Y168"/>
    <mergeCell ref="D466:E466"/>
    <mergeCell ref="D118:E118"/>
    <mergeCell ref="D232:E232"/>
    <mergeCell ref="O419:U419"/>
    <mergeCell ref="O129:S129"/>
    <mergeCell ref="A326:Y326"/>
    <mergeCell ref="O320:U320"/>
    <mergeCell ref="O23:S23"/>
    <mergeCell ref="O194:S194"/>
    <mergeCell ref="D169:E169"/>
    <mergeCell ref="O492:S492"/>
    <mergeCell ref="O181:S181"/>
    <mergeCell ref="A21:Y21"/>
    <mergeCell ref="D532:E532"/>
    <mergeCell ref="A499:Y499"/>
    <mergeCell ref="X553:X554"/>
    <mergeCell ref="P9:Q9"/>
    <mergeCell ref="D390:E390"/>
    <mergeCell ref="O408:S408"/>
    <mergeCell ref="O464:S464"/>
    <mergeCell ref="O528:U528"/>
    <mergeCell ref="O402:S402"/>
    <mergeCell ref="A5:C5"/>
    <mergeCell ref="A308:Y308"/>
    <mergeCell ref="A42:N43"/>
    <mergeCell ref="O309:S309"/>
    <mergeCell ref="A173:Y173"/>
    <mergeCell ref="P11:Q11"/>
    <mergeCell ref="O230:S230"/>
    <mergeCell ref="O130:U130"/>
    <mergeCell ref="O401:S401"/>
    <mergeCell ref="O466:S466"/>
    <mergeCell ref="A53:N54"/>
    <mergeCell ref="O317:U317"/>
    <mergeCell ref="O488:U488"/>
    <mergeCell ref="O388:U388"/>
    <mergeCell ref="O118:S118"/>
    <mergeCell ref="D337:E337"/>
    <mergeCell ref="O416:S416"/>
    <mergeCell ref="A487:N488"/>
    <mergeCell ref="A307:Y307"/>
    <mergeCell ref="D90:E90"/>
    <mergeCell ref="A405:Y405"/>
    <mergeCell ref="D448:E448"/>
    <mergeCell ref="O397:S397"/>
    <mergeCell ref="O245:S245"/>
    <mergeCell ref="A371:Y371"/>
    <mergeCell ref="O372:S372"/>
    <mergeCell ref="D464:E464"/>
    <mergeCell ref="D402:E402"/>
    <mergeCell ref="O258:S258"/>
    <mergeCell ref="O429:S429"/>
    <mergeCell ref="I553:I554"/>
    <mergeCell ref="O191:S191"/>
    <mergeCell ref="O409:U409"/>
    <mergeCell ref="O349:S349"/>
    <mergeCell ref="A475:Y475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D255:E255"/>
    <mergeCell ref="O542:S542"/>
    <mergeCell ref="O219:S219"/>
    <mergeCell ref="O517:S517"/>
    <mergeCell ref="O306:U306"/>
    <mergeCell ref="A24:N25"/>
    <mergeCell ref="D309:E309"/>
    <mergeCell ref="D1:F1"/>
    <mergeCell ref="J553:J554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523:S523"/>
    <mergeCell ref="D334:E334"/>
    <mergeCell ref="O66:S66"/>
    <mergeCell ref="O115:S115"/>
    <mergeCell ref="A163:Y163"/>
    <mergeCell ref="O301:U301"/>
    <mergeCell ref="O102:S102"/>
    <mergeCell ref="O537:U537"/>
    <mergeCell ref="O229:S229"/>
    <mergeCell ref="O400:S400"/>
    <mergeCell ref="D100:E100"/>
    <mergeCell ref="O487:U487"/>
    <mergeCell ref="AE17:AE18"/>
    <mergeCell ref="D527:E527"/>
    <mergeCell ref="D145:E145"/>
    <mergeCell ref="O161:U161"/>
    <mergeCell ref="O283:U283"/>
    <mergeCell ref="D443:E443"/>
    <mergeCell ref="D514:E514"/>
    <mergeCell ref="D8:L8"/>
    <mergeCell ref="D209:E209"/>
    <mergeCell ref="O225:U225"/>
    <mergeCell ref="A291:Y291"/>
    <mergeCell ref="D274:E274"/>
    <mergeCell ref="D245:E245"/>
    <mergeCell ref="O463:S463"/>
    <mergeCell ref="D516:E516"/>
    <mergeCell ref="O235:U235"/>
    <mergeCell ref="D224:E224"/>
    <mergeCell ref="O71:S71"/>
    <mergeCell ref="A228:Y228"/>
    <mergeCell ref="O58:S58"/>
    <mergeCell ref="O68:S68"/>
    <mergeCell ref="O239:S239"/>
    <mergeCell ref="O414:U414"/>
    <mergeCell ref="O474:U474"/>
    <mergeCell ref="AB17:AD18"/>
    <mergeCell ref="D432:E432"/>
    <mergeCell ref="D117:E117"/>
    <mergeCell ref="D92:E92"/>
    <mergeCell ref="A166:N167"/>
    <mergeCell ref="D30:E30"/>
    <mergeCell ref="D524:E524"/>
    <mergeCell ref="A473:N474"/>
    <mergeCell ref="D67:E67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A222:Y222"/>
    <mergeCell ref="H553:H554"/>
    <mergeCell ref="R553:R554"/>
    <mergeCell ref="O223:S223"/>
    <mergeCell ref="O148:U148"/>
    <mergeCell ref="O179:U179"/>
    <mergeCell ref="D28:E28"/>
    <mergeCell ref="O166:U166"/>
    <mergeCell ref="A300:N301"/>
    <mergeCell ref="D313:E313"/>
    <mergeCell ref="A387:N388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176:S176"/>
    <mergeCell ref="D400:E400"/>
    <mergeCell ref="O519:U519"/>
    <mergeCell ref="O17:S18"/>
    <mergeCell ref="O526:S526"/>
    <mergeCell ref="O234:S234"/>
    <mergeCell ref="O99:S99"/>
    <mergeCell ref="D470:E470"/>
    <mergeCell ref="O286:S286"/>
    <mergeCell ref="A437:Y437"/>
    <mergeCell ref="A171:N172"/>
    <mergeCell ref="D214:E214"/>
    <mergeCell ref="O432:S432"/>
    <mergeCell ref="D329:E329"/>
    <mergeCell ref="D229:E229"/>
    <mergeCell ref="O97:S97"/>
    <mergeCell ref="D77:E77"/>
    <mergeCell ref="D108:E108"/>
    <mergeCell ref="D375:E375"/>
    <mergeCell ref="D113:E113"/>
    <mergeCell ref="A453:Y453"/>
    <mergeCell ref="A105:Y105"/>
    <mergeCell ref="O226:U226"/>
    <mergeCell ref="A26:Y26"/>
    <mergeCell ref="D517:E517"/>
    <mergeCell ref="D115:E115"/>
    <mergeCell ref="D379:E379"/>
    <mergeCell ref="O346:U346"/>
    <mergeCell ref="A389:Y389"/>
    <mergeCell ref="O363:S363"/>
    <mergeCell ref="A327:Y327"/>
    <mergeCell ref="A460:Y460"/>
    <mergeCell ref="O157:S157"/>
    <mergeCell ref="D406:E406"/>
    <mergeCell ref="A454:Y454"/>
    <mergeCell ref="O455:S455"/>
    <mergeCell ref="O333:S333"/>
    <mergeCell ref="O502:S502"/>
    <mergeCell ref="O451:U451"/>
    <mergeCell ref="O351:U351"/>
    <mergeCell ref="A273:Y273"/>
    <mergeCell ref="O81:S81"/>
    <mergeCell ref="D129:E129"/>
    <mergeCell ref="U10:V10"/>
    <mergeCell ref="O208:S208"/>
    <mergeCell ref="A305:N306"/>
    <mergeCell ref="O268:S268"/>
    <mergeCell ref="O345:U345"/>
    <mergeCell ref="A378:Y378"/>
    <mergeCell ref="O379:S379"/>
    <mergeCell ref="D79:E79"/>
    <mergeCell ref="O46:U46"/>
    <mergeCell ref="D144:E144"/>
    <mergeCell ref="D315:E315"/>
    <mergeCell ref="A316:N317"/>
    <mergeCell ref="D502:E502"/>
    <mergeCell ref="O380:U380"/>
    <mergeCell ref="A302:Y302"/>
    <mergeCell ref="D429:E429"/>
    <mergeCell ref="O61:U61"/>
    <mergeCell ref="A46:N47"/>
    <mergeCell ref="O2:V3"/>
    <mergeCell ref="D360:E360"/>
    <mergeCell ref="D431:E431"/>
    <mergeCell ref="D287:E287"/>
    <mergeCell ref="O482:S482"/>
    <mergeCell ref="O425:U425"/>
    <mergeCell ref="O296:S296"/>
    <mergeCell ref="D66:E66"/>
    <mergeCell ref="O84:S84"/>
    <mergeCell ref="D126:E126"/>
    <mergeCell ref="A143:Y143"/>
    <mergeCell ref="D197:E197"/>
    <mergeCell ref="O75:S75"/>
    <mergeCell ref="O440:U440"/>
    <mergeCell ref="A49:Y49"/>
    <mergeCell ref="D482:E482"/>
    <mergeCell ref="A36:Y36"/>
    <mergeCell ref="A383:Y383"/>
    <mergeCell ref="O377:U377"/>
    <mergeCell ref="W17:W18"/>
    <mergeCell ref="O80:S80"/>
    <mergeCell ref="O52:S52"/>
    <mergeCell ref="O79:S79"/>
    <mergeCell ref="O350:S350"/>
    <mergeCell ref="A415:Y415"/>
    <mergeCell ref="O391:S391"/>
    <mergeCell ref="B553:B554"/>
    <mergeCell ref="O385:S385"/>
    <mergeCell ref="O518:S518"/>
    <mergeCell ref="O195:S195"/>
    <mergeCell ref="B17:B18"/>
    <mergeCell ref="A86:N87"/>
    <mergeCell ref="O431:S431"/>
    <mergeCell ref="A528:N529"/>
    <mergeCell ref="O151:S151"/>
    <mergeCell ref="O449:S449"/>
    <mergeCell ref="D258:E258"/>
    <mergeCell ref="D518:E518"/>
    <mergeCell ref="D124:E124"/>
    <mergeCell ref="O215:S215"/>
    <mergeCell ref="O140:U140"/>
    <mergeCell ref="D195:E195"/>
    <mergeCell ref="D189:E189"/>
    <mergeCell ref="O507:S507"/>
    <mergeCell ref="O144:S144"/>
    <mergeCell ref="O337:S337"/>
    <mergeCell ref="O508:S508"/>
    <mergeCell ref="O331:S331"/>
    <mergeCell ref="D98:E98"/>
    <mergeCell ref="D73:E73"/>
    <mergeCell ref="O91:S91"/>
    <mergeCell ref="O362:S362"/>
    <mergeCell ref="O85:S85"/>
    <mergeCell ref="O305:U305"/>
    <mergeCell ref="H5:L5"/>
    <mergeCell ref="A56:Y56"/>
    <mergeCell ref="O57:S57"/>
    <mergeCell ref="A355:N356"/>
    <mergeCell ref="O293:S293"/>
    <mergeCell ref="O47:U47"/>
    <mergeCell ref="S6:T9"/>
    <mergeCell ref="D81:E81"/>
    <mergeCell ref="O155:S155"/>
    <mergeCell ref="D208:E208"/>
    <mergeCell ref="D5:E5"/>
    <mergeCell ref="O15:S16"/>
    <mergeCell ref="A6:C6"/>
    <mergeCell ref="D9:E9"/>
    <mergeCell ref="F9:G9"/>
    <mergeCell ref="O38:U38"/>
    <mergeCell ref="D52:E52"/>
    <mergeCell ref="D27:E27"/>
    <mergeCell ref="H9:I9"/>
    <mergeCell ref="O30:S30"/>
    <mergeCell ref="D281:E281"/>
    <mergeCell ref="O334:S334"/>
    <mergeCell ref="A409:N410"/>
    <mergeCell ref="O434:S434"/>
    <mergeCell ref="O505:S505"/>
    <mergeCell ref="P6:Q6"/>
    <mergeCell ref="O29:S29"/>
    <mergeCell ref="O200:S200"/>
    <mergeCell ref="D297:E297"/>
    <mergeCell ref="O265:S265"/>
    <mergeCell ref="O65:S65"/>
    <mergeCell ref="D70:E70"/>
    <mergeCell ref="O352:U352"/>
    <mergeCell ref="D263:E263"/>
    <mergeCell ref="D505:E505"/>
    <mergeCell ref="O31:S31"/>
    <mergeCell ref="D486:E486"/>
    <mergeCell ref="D78:E78"/>
    <mergeCell ref="D134:E134"/>
    <mergeCell ref="D205:E205"/>
    <mergeCell ref="O210:U210"/>
    <mergeCell ref="O217:S217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489:Y489"/>
    <mergeCell ref="D472:E472"/>
    <mergeCell ref="A141:Y141"/>
    <mergeCell ref="O136:S136"/>
    <mergeCell ref="O207:S207"/>
    <mergeCell ref="D45:E45"/>
    <mergeCell ref="O92:S92"/>
    <mergeCell ref="A122:Y122"/>
    <mergeCell ref="O263:S263"/>
    <mergeCell ref="O452:U452"/>
    <mergeCell ref="D363:E363"/>
    <mergeCell ref="A88:Y88"/>
    <mergeCell ref="D71:E71"/>
    <mergeCell ref="D332:E332"/>
    <mergeCell ref="O154:S154"/>
    <mergeCell ref="O439:S43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2024-05-30T07:55:21Z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