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9050387-08A0-4B13-B346-19983BA6F6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X210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X166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0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5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45" i="1" s="1"/>
  <c r="W24" i="1"/>
  <c r="BO23" i="1"/>
  <c r="BN23" i="1"/>
  <c r="BM23" i="1"/>
  <c r="BL23" i="1"/>
  <c r="Y23" i="1"/>
  <c r="X23" i="1"/>
  <c r="O23" i="1"/>
  <c r="BN22" i="1"/>
  <c r="W547" i="1" s="1"/>
  <c r="BL22" i="1"/>
  <c r="W546" i="1" s="1"/>
  <c r="W548" i="1" s="1"/>
  <c r="X22" i="1"/>
  <c r="B555" i="1" s="1"/>
  <c r="O22" i="1"/>
  <c r="H10" i="1"/>
  <c r="A9" i="1"/>
  <c r="F10" i="1" s="1"/>
  <c r="D7" i="1"/>
  <c r="P6" i="1"/>
  <c r="O2" i="1"/>
  <c r="Y34" i="1" l="1"/>
  <c r="Y171" i="1"/>
  <c r="H9" i="1"/>
  <c r="A10" i="1"/>
  <c r="X24" i="1"/>
  <c r="X34" i="1"/>
  <c r="X54" i="1"/>
  <c r="X62" i="1"/>
  <c r="X87" i="1"/>
  <c r="X93" i="1"/>
  <c r="X103" i="1"/>
  <c r="X121" i="1"/>
  <c r="X131" i="1"/>
  <c r="X140" i="1"/>
  <c r="X148" i="1"/>
  <c r="H555" i="1"/>
  <c r="X160" i="1"/>
  <c r="BO157" i="1"/>
  <c r="BM157" i="1"/>
  <c r="Y157" i="1"/>
  <c r="BO170" i="1"/>
  <c r="BM170" i="1"/>
  <c r="Y170" i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Y345" i="1"/>
  <c r="BO342" i="1"/>
  <c r="BM342" i="1"/>
  <c r="Y342" i="1"/>
  <c r="X346" i="1"/>
  <c r="BO349" i="1"/>
  <c r="BM349" i="1"/>
  <c r="Y349" i="1"/>
  <c r="BO374" i="1"/>
  <c r="BM374" i="1"/>
  <c r="Y374" i="1"/>
  <c r="F9" i="1"/>
  <c r="J9" i="1"/>
  <c r="Y22" i="1"/>
  <c r="Y24" i="1" s="1"/>
  <c r="BM22" i="1"/>
  <c r="BO22" i="1"/>
  <c r="W549" i="1"/>
  <c r="X25" i="1"/>
  <c r="Y28" i="1"/>
  <c r="BM28" i="1"/>
  <c r="Y30" i="1"/>
  <c r="BM30" i="1"/>
  <c r="Y32" i="1"/>
  <c r="BM32" i="1"/>
  <c r="C555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Y103" i="1" s="1"/>
  <c r="BM97" i="1"/>
  <c r="Y99" i="1"/>
  <c r="BM99" i="1"/>
  <c r="Y101" i="1"/>
  <c r="BM101" i="1"/>
  <c r="Y107" i="1"/>
  <c r="Y120" i="1" s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Y130" i="1" s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X161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Y201" i="1" s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Y210" i="1" s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X225" i="1"/>
  <c r="BO231" i="1"/>
  <c r="BM231" i="1"/>
  <c r="Y231" i="1"/>
  <c r="X235" i="1"/>
  <c r="BO240" i="1"/>
  <c r="BM240" i="1"/>
  <c r="Y240" i="1"/>
  <c r="BO244" i="1"/>
  <c r="BM244" i="1"/>
  <c r="Y244" i="1"/>
  <c r="Y252" i="1" s="1"/>
  <c r="BO248" i="1"/>
  <c r="BM248" i="1"/>
  <c r="Y248" i="1"/>
  <c r="X252" i="1"/>
  <c r="BO256" i="1"/>
  <c r="BM256" i="1"/>
  <c r="Y256" i="1"/>
  <c r="BO264" i="1"/>
  <c r="BM264" i="1"/>
  <c r="Y264" i="1"/>
  <c r="X271" i="1"/>
  <c r="Y277" i="1"/>
  <c r="BO275" i="1"/>
  <c r="BM275" i="1"/>
  <c r="Y275" i="1"/>
  <c r="X277" i="1"/>
  <c r="BO294" i="1"/>
  <c r="BM294" i="1"/>
  <c r="Y294" i="1"/>
  <c r="Y300" i="1" s="1"/>
  <c r="X300" i="1"/>
  <c r="BO298" i="1"/>
  <c r="BM298" i="1"/>
  <c r="Y298" i="1"/>
  <c r="BO362" i="1"/>
  <c r="BM362" i="1"/>
  <c r="Y362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Y478" i="1"/>
  <c r="S55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Y283" i="1" s="1"/>
  <c r="X283" i="1"/>
  <c r="Y289" i="1"/>
  <c r="BO287" i="1"/>
  <c r="BM287" i="1"/>
  <c r="Y287" i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Y338" i="1" s="1"/>
  <c r="BO336" i="1"/>
  <c r="BM336" i="1"/>
  <c r="Y336" i="1"/>
  <c r="X345" i="1"/>
  <c r="BO344" i="1"/>
  <c r="BM344" i="1"/>
  <c r="Y344" i="1"/>
  <c r="X352" i="1"/>
  <c r="BO348" i="1"/>
  <c r="BM348" i="1"/>
  <c r="Y348" i="1"/>
  <c r="Y351" i="1" s="1"/>
  <c r="X351" i="1"/>
  <c r="BO360" i="1"/>
  <c r="BM360" i="1"/>
  <c r="Y360" i="1"/>
  <c r="Y364" i="1" s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Y409" i="1" s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Y435" i="1" s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36" i="1" l="1"/>
  <c r="Y403" i="1"/>
  <c r="X545" i="1"/>
  <c r="X547" i="1"/>
  <c r="Y178" i="1"/>
  <c r="Y487" i="1"/>
  <c r="Y473" i="1"/>
  <c r="Y511" i="1"/>
  <c r="Y376" i="1"/>
  <c r="Y316" i="1"/>
  <c r="Y451" i="1"/>
  <c r="Y259" i="1"/>
  <c r="Y220" i="1"/>
  <c r="Y160" i="1"/>
  <c r="Y147" i="1"/>
  <c r="Y139" i="1"/>
  <c r="Y93" i="1"/>
  <c r="Y86" i="1"/>
  <c r="Y61" i="1"/>
  <c r="Y550" i="1" s="1"/>
  <c r="X546" i="1"/>
  <c r="Y271" i="1"/>
  <c r="Y235" i="1"/>
  <c r="X549" i="1"/>
  <c r="X548" i="1" l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<sst xmlns="http://schemas.openxmlformats.org/spreadsheetml/2006/main" count="2379" uniqueCount="789">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</sst>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29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529" t="s">
        <v>8</v>
      </c>
      <c r="B5" s="530"/>
      <c r="C5" s="531"/>
      <c r="D5" s="421"/>
      <c r="E5" s="423"/>
      <c r="F5" s="722" t="s">
        <v>9</v>
      </c>
      <c r="G5" s="531"/>
      <c r="H5" s="421"/>
      <c r="I5" s="422"/>
      <c r="J5" s="422"/>
      <c r="K5" s="422"/>
      <c r="L5" s="423"/>
      <c r="M5" s="58"/>
      <c r="O5" s="24" t="s">
        <v>10</v>
      </c>
      <c r="P5" s="762">
        <v>45444</v>
      </c>
      <c r="Q5" s="543"/>
      <c r="S5" s="617" t="s">
        <v>11</v>
      </c>
      <c r="T5" s="439"/>
      <c r="U5" s="619" t="s">
        <v>12</v>
      </c>
      <c r="V5" s="543"/>
      <c r="AA5" s="51"/>
      <c r="AB5" s="51"/>
      <c r="AC5" s="51"/>
    </row>
    <row r="6" spans="1:30" s="377" customFormat="1" ht="24" customHeight="1" x14ac:dyDescent="0.2">
      <c r="A6" s="529" t="s">
        <v>13</v>
      </c>
      <c r="B6" s="530"/>
      <c r="C6" s="531"/>
      <c r="D6" s="690" t="s">
        <v>14</v>
      </c>
      <c r="E6" s="691"/>
      <c r="F6" s="691"/>
      <c r="G6" s="691"/>
      <c r="H6" s="691"/>
      <c r="I6" s="691"/>
      <c r="J6" s="691"/>
      <c r="K6" s="691"/>
      <c r="L6" s="543"/>
      <c r="M6" s="59"/>
      <c r="O6" s="24" t="s">
        <v>15</v>
      </c>
      <c r="P6" s="406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8" t="s">
        <v>16</v>
      </c>
      <c r="T6" s="439"/>
      <c r="U6" s="684" t="s">
        <v>17</v>
      </c>
      <c r="V6" s="458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597" t="str">
        <f>IFERROR(VLOOKUP(DeliveryAddress,Table,3,0),1)</f>
        <v>5</v>
      </c>
      <c r="E7" s="598"/>
      <c r="F7" s="598"/>
      <c r="G7" s="598"/>
      <c r="H7" s="598"/>
      <c r="I7" s="598"/>
      <c r="J7" s="598"/>
      <c r="K7" s="598"/>
      <c r="L7" s="569"/>
      <c r="M7" s="60"/>
      <c r="O7" s="24"/>
      <c r="P7" s="42"/>
      <c r="Q7" s="42"/>
      <c r="S7" s="391"/>
      <c r="T7" s="439"/>
      <c r="U7" s="685"/>
      <c r="V7" s="686"/>
      <c r="AA7" s="51"/>
      <c r="AB7" s="51"/>
      <c r="AC7" s="51"/>
    </row>
    <row r="8" spans="1:30" s="377" customFormat="1" ht="25.5" customHeight="1" x14ac:dyDescent="0.2">
      <c r="A8" s="769" t="s">
        <v>18</v>
      </c>
      <c r="B8" s="412"/>
      <c r="C8" s="413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568">
        <v>0.41666666666666669</v>
      </c>
      <c r="Q8" s="569"/>
      <c r="S8" s="391"/>
      <c r="T8" s="439"/>
      <c r="U8" s="685"/>
      <c r="V8" s="686"/>
      <c r="AA8" s="51"/>
      <c r="AB8" s="51"/>
      <c r="AC8" s="51"/>
    </row>
    <row r="9" spans="1:30" s="377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1"/>
      <c r="E9" s="399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78"/>
      <c r="O9" s="26" t="s">
        <v>20</v>
      </c>
      <c r="P9" s="536"/>
      <c r="Q9" s="537"/>
      <c r="S9" s="391"/>
      <c r="T9" s="439"/>
      <c r="U9" s="687"/>
      <c r="V9" s="688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1"/>
      <c r="E10" s="399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8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28"/>
      <c r="Q10" s="629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12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7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4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5"/>
      <c r="P16" s="525"/>
      <c r="Q16" s="525"/>
      <c r="R16" s="525"/>
      <c r="S16" s="52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50" t="s">
        <v>37</v>
      </c>
      <c r="D17" s="432" t="s">
        <v>38</v>
      </c>
      <c r="E17" s="467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66"/>
      <c r="Q17" s="466"/>
      <c r="R17" s="466"/>
      <c r="S17" s="467"/>
      <c r="T17" s="754" t="s">
        <v>49</v>
      </c>
      <c r="U17" s="531"/>
      <c r="V17" s="432" t="s">
        <v>50</v>
      </c>
      <c r="W17" s="432" t="s">
        <v>51</v>
      </c>
      <c r="X17" s="780" t="s">
        <v>52</v>
      </c>
      <c r="Y17" s="432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1"/>
      <c r="BB17" s="751" t="s">
        <v>57</v>
      </c>
    </row>
    <row r="18" spans="1:67" ht="14.25" customHeight="1" x14ac:dyDescent="0.2">
      <c r="A18" s="433"/>
      <c r="B18" s="433"/>
      <c r="C18" s="433"/>
      <c r="D18" s="468"/>
      <c r="E18" s="470"/>
      <c r="F18" s="433"/>
      <c r="G18" s="433"/>
      <c r="H18" s="433"/>
      <c r="I18" s="433"/>
      <c r="J18" s="433"/>
      <c r="K18" s="433"/>
      <c r="L18" s="433"/>
      <c r="M18" s="433"/>
      <c r="N18" s="433"/>
      <c r="O18" s="468"/>
      <c r="P18" s="469"/>
      <c r="Q18" s="469"/>
      <c r="R18" s="469"/>
      <c r="S18" s="470"/>
      <c r="T18" s="375" t="s">
        <v>58</v>
      </c>
      <c r="U18" s="375" t="s">
        <v>59</v>
      </c>
      <c r="V18" s="433"/>
      <c r="W18" s="433"/>
      <c r="X18" s="781"/>
      <c r="Y18" s="433"/>
      <c r="Z18" s="648"/>
      <c r="AA18" s="648"/>
      <c r="AB18" s="480"/>
      <c r="AC18" s="481"/>
      <c r="AD18" s="482"/>
      <c r="AE18" s="492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2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3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3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2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3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3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2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3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3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2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3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3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2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3"/>
      <c r="O46" s="411" t="s">
        <v>70</v>
      </c>
      <c r="P46" s="412"/>
      <c r="Q46" s="412"/>
      <c r="R46" s="412"/>
      <c r="S46" s="412"/>
      <c r="T46" s="412"/>
      <c r="U46" s="413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3"/>
      <c r="O47" s="411" t="s">
        <v>70</v>
      </c>
      <c r="P47" s="412"/>
      <c r="Q47" s="412"/>
      <c r="R47" s="412"/>
      <c r="S47" s="412"/>
      <c r="T47" s="412"/>
      <c r="U47" s="413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2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3"/>
      <c r="O53" s="411" t="s">
        <v>70</v>
      </c>
      <c r="P53" s="412"/>
      <c r="Q53" s="412"/>
      <c r="R53" s="412"/>
      <c r="S53" s="412"/>
      <c r="T53" s="412"/>
      <c r="U53" s="413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3"/>
      <c r="O54" s="411" t="s">
        <v>70</v>
      </c>
      <c r="P54" s="412"/>
      <c r="Q54" s="412"/>
      <c r="R54" s="412"/>
      <c r="S54" s="412"/>
      <c r="T54" s="412"/>
      <c r="U54" s="413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customHeight="1" x14ac:dyDescent="0.25">
      <c r="A55" s="44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16</v>
      </c>
      <c r="X60" s="381">
        <f>IFERROR(IF(W60="",0,CEILING((W60/$H60),1)*$H60),"")</f>
        <v>16</v>
      </c>
      <c r="Y60" s="36">
        <f>IFERROR(IF(X60=0,"",ROUNDUP(X60/H60,0)*0.00937),"")</f>
        <v>3.7479999999999999E-2</v>
      </c>
      <c r="Z60" s="56"/>
      <c r="AA60" s="57"/>
      <c r="AE60" s="64"/>
      <c r="BB60" s="82" t="s">
        <v>1</v>
      </c>
      <c r="BL60" s="64">
        <f>IFERROR(W60*I60/H60,"0")</f>
        <v>16.96</v>
      </c>
      <c r="BM60" s="64">
        <f>IFERROR(X60*I60/H60,"0")</f>
        <v>16.96</v>
      </c>
      <c r="BN60" s="64">
        <f>IFERROR(1/J60*(W60/H60),"0")</f>
        <v>3.3333333333333333E-2</v>
      </c>
      <c r="BO60" s="64">
        <f>IFERROR(1/J60*(X60/H60),"0")</f>
        <v>3.3333333333333333E-2</v>
      </c>
    </row>
    <row r="61" spans="1:67" x14ac:dyDescent="0.2">
      <c r="A61" s="402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3"/>
      <c r="O61" s="411" t="s">
        <v>70</v>
      </c>
      <c r="P61" s="412"/>
      <c r="Q61" s="412"/>
      <c r="R61" s="412"/>
      <c r="S61" s="412"/>
      <c r="T61" s="412"/>
      <c r="U61" s="413"/>
      <c r="V61" s="37" t="s">
        <v>71</v>
      </c>
      <c r="W61" s="382">
        <f>IFERROR(W57/H57,"0")+IFERROR(W58/H58,"0")+IFERROR(W59/H59,"0")+IFERROR(W60/H60,"0")</f>
        <v>4</v>
      </c>
      <c r="X61" s="382">
        <f>IFERROR(X57/H57,"0")+IFERROR(X58/H58,"0")+IFERROR(X59/H59,"0")+IFERROR(X60/H60,"0")</f>
        <v>4</v>
      </c>
      <c r="Y61" s="382">
        <f>IFERROR(IF(Y57="",0,Y57),"0")+IFERROR(IF(Y58="",0,Y58),"0")+IFERROR(IF(Y59="",0,Y59),"0")+IFERROR(IF(Y60="",0,Y60),"0")</f>
        <v>3.7479999999999999E-2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3"/>
      <c r="O62" s="411" t="s">
        <v>70</v>
      </c>
      <c r="P62" s="412"/>
      <c r="Q62" s="412"/>
      <c r="R62" s="412"/>
      <c r="S62" s="412"/>
      <c r="T62" s="412"/>
      <c r="U62" s="413"/>
      <c r="V62" s="37" t="s">
        <v>66</v>
      </c>
      <c r="W62" s="382">
        <f>IFERROR(SUM(W57:W60),"0")</f>
        <v>16</v>
      </c>
      <c r="X62" s="382">
        <f>IFERROR(SUM(X57:X60),"0")</f>
        <v>16</v>
      </c>
      <c r="Y62" s="37"/>
      <c r="Z62" s="383"/>
      <c r="AA62" s="383"/>
    </row>
    <row r="63" spans="1:67" ht="16.5" customHeight="1" x14ac:dyDescent="0.25">
      <c r="A63" s="44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9</v>
      </c>
      <c r="X79" s="381">
        <f t="shared" si="6"/>
        <v>9</v>
      </c>
      <c r="Y79" s="36">
        <f t="shared" si="12"/>
        <v>1.874E-2</v>
      </c>
      <c r="Z79" s="56"/>
      <c r="AA79" s="57"/>
      <c r="AE79" s="64"/>
      <c r="BB79" s="97" t="s">
        <v>1</v>
      </c>
      <c r="BL79" s="64">
        <f t="shared" si="8"/>
        <v>9.42</v>
      </c>
      <c r="BM79" s="64">
        <f t="shared" si="9"/>
        <v>9.42</v>
      </c>
      <c r="BN79" s="64">
        <f t="shared" si="10"/>
        <v>1.6666666666666666E-2</v>
      </c>
      <c r="BO79" s="64">
        <f t="shared" si="11"/>
        <v>1.6666666666666666E-2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2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3"/>
      <c r="O86" s="411" t="s">
        <v>70</v>
      </c>
      <c r="P86" s="412"/>
      <c r="Q86" s="412"/>
      <c r="R86" s="412"/>
      <c r="S86" s="412"/>
      <c r="T86" s="412"/>
      <c r="U86" s="413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1.874E-2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3"/>
      <c r="O87" s="411" t="s">
        <v>70</v>
      </c>
      <c r="P87" s="412"/>
      <c r="Q87" s="412"/>
      <c r="R87" s="412"/>
      <c r="S87" s="412"/>
      <c r="T87" s="412"/>
      <c r="U87" s="413"/>
      <c r="V87" s="37" t="s">
        <v>66</v>
      </c>
      <c r="W87" s="382">
        <f>IFERROR(SUM(W65:W85),"0")</f>
        <v>9</v>
      </c>
      <c r="X87" s="382">
        <f>IFERROR(SUM(X65:X85),"0")</f>
        <v>9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19</v>
      </c>
      <c r="X89" s="381">
        <f>IFERROR(IF(W89="",0,CEILING((W89/$H89),1)*$H89),"")</f>
        <v>21.6</v>
      </c>
      <c r="Y89" s="36">
        <f>IFERROR(IF(X89=0,"",ROUNDUP(X89/H89,0)*0.02175),"")</f>
        <v>4.3499999999999997E-2</v>
      </c>
      <c r="Z89" s="56"/>
      <c r="AA89" s="57"/>
      <c r="AE89" s="64"/>
      <c r="BB89" s="104" t="s">
        <v>1</v>
      </c>
      <c r="BL89" s="64">
        <f>IFERROR(W89*I89/H89,"0")</f>
        <v>19.844444444444441</v>
      </c>
      <c r="BM89" s="64">
        <f>IFERROR(X89*I89/H89,"0")</f>
        <v>22.56</v>
      </c>
      <c r="BN89" s="64">
        <f>IFERROR(1/J89*(W89/H89),"0")</f>
        <v>3.6651234567901231E-2</v>
      </c>
      <c r="BO89" s="64">
        <f>IFERROR(1/J89*(X89/H89),"0")</f>
        <v>4.1666666666666664E-2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2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3"/>
      <c r="O93" s="411" t="s">
        <v>70</v>
      </c>
      <c r="P93" s="412"/>
      <c r="Q93" s="412"/>
      <c r="R93" s="412"/>
      <c r="S93" s="412"/>
      <c r="T93" s="412"/>
      <c r="U93" s="413"/>
      <c r="V93" s="37" t="s">
        <v>71</v>
      </c>
      <c r="W93" s="382">
        <f>IFERROR(W89/H89,"0")+IFERROR(W90/H90,"0")+IFERROR(W91/H91,"0")+IFERROR(W92/H92,"0")</f>
        <v>1.7592592592592591</v>
      </c>
      <c r="X93" s="382">
        <f>IFERROR(X89/H89,"0")+IFERROR(X90/H90,"0")+IFERROR(X91/H91,"0")+IFERROR(X92/H92,"0")</f>
        <v>2</v>
      </c>
      <c r="Y93" s="382">
        <f>IFERROR(IF(Y89="",0,Y89),"0")+IFERROR(IF(Y90="",0,Y90),"0")+IFERROR(IF(Y91="",0,Y91),"0")+IFERROR(IF(Y92="",0,Y92),"0")</f>
        <v>4.3499999999999997E-2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3"/>
      <c r="O94" s="411" t="s">
        <v>70</v>
      </c>
      <c r="P94" s="412"/>
      <c r="Q94" s="412"/>
      <c r="R94" s="412"/>
      <c r="S94" s="412"/>
      <c r="T94" s="412"/>
      <c r="U94" s="413"/>
      <c r="V94" s="37" t="s">
        <v>66</v>
      </c>
      <c r="W94" s="382">
        <f>IFERROR(SUM(W89:W92),"0")</f>
        <v>19</v>
      </c>
      <c r="X94" s="382">
        <f>IFERROR(SUM(X89:X92),"0")</f>
        <v>21.6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2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3"/>
      <c r="O103" s="411" t="s">
        <v>70</v>
      </c>
      <c r="P103" s="412"/>
      <c r="Q103" s="412"/>
      <c r="R103" s="412"/>
      <c r="S103" s="412"/>
      <c r="T103" s="412"/>
      <c r="U103" s="413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3"/>
      <c r="O104" s="411" t="s">
        <v>70</v>
      </c>
      <c r="P104" s="412"/>
      <c r="Q104" s="412"/>
      <c r="R104" s="412"/>
      <c r="S104" s="412"/>
      <c r="T104" s="412"/>
      <c r="U104" s="413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83</v>
      </c>
      <c r="X106" s="381">
        <f t="shared" ref="X106:X119" si="18">IFERROR(IF(W106="",0,CEILING((W106/$H106),1)*$H106),"")</f>
        <v>84</v>
      </c>
      <c r="Y106" s="36">
        <f>IFERROR(IF(X106=0,"",ROUNDUP(X106/H106,0)*0.02175),"")</f>
        <v>0.21749999999999997</v>
      </c>
      <c r="Z106" s="56"/>
      <c r="AA106" s="57"/>
      <c r="AE106" s="64"/>
      <c r="BB106" s="115" t="s">
        <v>1</v>
      </c>
      <c r="BL106" s="64">
        <f t="shared" ref="BL106:BL119" si="19">IFERROR(W106*I106/H106,"0")</f>
        <v>88.572857142857146</v>
      </c>
      <c r="BM106" s="64">
        <f t="shared" ref="BM106:BM119" si="20">IFERROR(X106*I106/H106,"0")</f>
        <v>89.64</v>
      </c>
      <c r="BN106" s="64">
        <f t="shared" ref="BN106:BN119" si="21">IFERROR(1/J106*(W106/H106),"0")</f>
        <v>0.1764455782312925</v>
      </c>
      <c r="BO106" s="64">
        <f t="shared" ref="BO106:BO119" si="22">IFERROR(1/J106*(X106/H106),"0")</f>
        <v>0.17857142857142855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24</v>
      </c>
      <c r="X112" s="381">
        <f t="shared" si="18"/>
        <v>24.3</v>
      </c>
      <c r="Y112" s="36">
        <f>IFERROR(IF(X112=0,"",ROUNDUP(X112/H112,0)*0.00753),"")</f>
        <v>6.7769999999999997E-2</v>
      </c>
      <c r="Z112" s="56"/>
      <c r="AA112" s="57"/>
      <c r="AE112" s="64"/>
      <c r="BB112" s="121" t="s">
        <v>1</v>
      </c>
      <c r="BL112" s="64">
        <f t="shared" si="19"/>
        <v>26.417777777777776</v>
      </c>
      <c r="BM112" s="64">
        <f t="shared" si="20"/>
        <v>26.747999999999998</v>
      </c>
      <c r="BN112" s="64">
        <f t="shared" si="21"/>
        <v>5.6980056980056967E-2</v>
      </c>
      <c r="BO112" s="64">
        <f t="shared" si="22"/>
        <v>5.7692307692307689E-2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12</v>
      </c>
      <c r="X113" s="381">
        <f t="shared" si="18"/>
        <v>13.5</v>
      </c>
      <c r="Y113" s="36">
        <f>IFERROR(IF(X113=0,"",ROUNDUP(X113/H113,0)*0.00937),"")</f>
        <v>4.6850000000000003E-2</v>
      </c>
      <c r="Z113" s="56"/>
      <c r="AA113" s="57"/>
      <c r="AE113" s="64"/>
      <c r="BB113" s="122" t="s">
        <v>1</v>
      </c>
      <c r="BL113" s="64">
        <f t="shared" si="19"/>
        <v>13.28</v>
      </c>
      <c r="BM113" s="64">
        <f t="shared" si="20"/>
        <v>14.94</v>
      </c>
      <c r="BN113" s="64">
        <f t="shared" si="21"/>
        <v>3.7037037037037028E-2</v>
      </c>
      <c r="BO113" s="64">
        <f t="shared" si="22"/>
        <v>4.1666666666666664E-2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2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3"/>
      <c r="O120" s="411" t="s">
        <v>70</v>
      </c>
      <c r="P120" s="412"/>
      <c r="Q120" s="412"/>
      <c r="R120" s="412"/>
      <c r="S120" s="412"/>
      <c r="T120" s="412"/>
      <c r="U120" s="413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23.214285714285712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24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0.33211999999999997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3"/>
      <c r="O121" s="411" t="s">
        <v>70</v>
      </c>
      <c r="P121" s="412"/>
      <c r="Q121" s="412"/>
      <c r="R121" s="412"/>
      <c r="S121" s="412"/>
      <c r="T121" s="412"/>
      <c r="U121" s="413"/>
      <c r="V121" s="37" t="s">
        <v>66</v>
      </c>
      <c r="W121" s="382">
        <f>IFERROR(SUM(W106:W119),"0")</f>
        <v>119</v>
      </c>
      <c r="X121" s="382">
        <f>IFERROR(SUM(X106:X119),"0")</f>
        <v>121.8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2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3"/>
      <c r="O130" s="411" t="s">
        <v>70</v>
      </c>
      <c r="P130" s="412"/>
      <c r="Q130" s="412"/>
      <c r="R130" s="412"/>
      <c r="S130" s="412"/>
      <c r="T130" s="412"/>
      <c r="U130" s="413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3"/>
      <c r="O131" s="411" t="s">
        <v>70</v>
      </c>
      <c r="P131" s="412"/>
      <c r="Q131" s="412"/>
      <c r="R131" s="412"/>
      <c r="S131" s="412"/>
      <c r="T131" s="412"/>
      <c r="U131" s="413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customHeight="1" x14ac:dyDescent="0.25">
      <c r="A132" s="44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102</v>
      </c>
      <c r="X137" s="381">
        <f>IFERROR(IF(W137="",0,CEILING((W137/$H137),1)*$H137),"")</f>
        <v>102.60000000000001</v>
      </c>
      <c r="Y137" s="36">
        <f>IFERROR(IF(X137=0,"",ROUNDUP(X137/H137,0)*0.00753),"")</f>
        <v>0.28614000000000001</v>
      </c>
      <c r="Z137" s="56"/>
      <c r="AA137" s="57"/>
      <c r="AE137" s="64"/>
      <c r="BB137" s="139" t="s">
        <v>1</v>
      </c>
      <c r="BL137" s="64">
        <f>IFERROR(W137*I137/H137,"0")</f>
        <v>112.27555555555556</v>
      </c>
      <c r="BM137" s="64">
        <f>IFERROR(X137*I137/H137,"0")</f>
        <v>112.93600000000001</v>
      </c>
      <c r="BN137" s="64">
        <f>IFERROR(1/J137*(W137/H137),"0")</f>
        <v>0.24216524216524216</v>
      </c>
      <c r="BO137" s="64">
        <f>IFERROR(1/J137*(X137/H137),"0")</f>
        <v>0.24358974358974358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2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3"/>
      <c r="O139" s="411" t="s">
        <v>70</v>
      </c>
      <c r="P139" s="412"/>
      <c r="Q139" s="412"/>
      <c r="R139" s="412"/>
      <c r="S139" s="412"/>
      <c r="T139" s="412"/>
      <c r="U139" s="413"/>
      <c r="V139" s="37" t="s">
        <v>71</v>
      </c>
      <c r="W139" s="382">
        <f>IFERROR(W134/H134,"0")+IFERROR(W135/H135,"0")+IFERROR(W136/H136,"0")+IFERROR(W137/H137,"0")+IFERROR(W138/H138,"0")</f>
        <v>37.777777777777779</v>
      </c>
      <c r="X139" s="382">
        <f>IFERROR(X134/H134,"0")+IFERROR(X135/H135,"0")+IFERROR(X136/H136,"0")+IFERROR(X137/H137,"0")+IFERROR(X138/H138,"0")</f>
        <v>38</v>
      </c>
      <c r="Y139" s="382">
        <f>IFERROR(IF(Y134="",0,Y134),"0")+IFERROR(IF(Y135="",0,Y135),"0")+IFERROR(IF(Y136="",0,Y136),"0")+IFERROR(IF(Y137="",0,Y137),"0")+IFERROR(IF(Y138="",0,Y138),"0")</f>
        <v>0.28614000000000001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3"/>
      <c r="O140" s="411" t="s">
        <v>70</v>
      </c>
      <c r="P140" s="412"/>
      <c r="Q140" s="412"/>
      <c r="R140" s="412"/>
      <c r="S140" s="412"/>
      <c r="T140" s="412"/>
      <c r="U140" s="413"/>
      <c r="V140" s="37" t="s">
        <v>66</v>
      </c>
      <c r="W140" s="382">
        <f>IFERROR(SUM(W134:W138),"0")</f>
        <v>102</v>
      </c>
      <c r="X140" s="382">
        <f>IFERROR(SUM(X134:X138),"0")</f>
        <v>102.60000000000001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2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3"/>
      <c r="O147" s="411" t="s">
        <v>70</v>
      </c>
      <c r="P147" s="412"/>
      <c r="Q147" s="412"/>
      <c r="R147" s="412"/>
      <c r="S147" s="412"/>
      <c r="T147" s="412"/>
      <c r="U147" s="413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3"/>
      <c r="O148" s="411" t="s">
        <v>70</v>
      </c>
      <c r="P148" s="412"/>
      <c r="Q148" s="412"/>
      <c r="R148" s="412"/>
      <c r="S148" s="412"/>
      <c r="T148" s="412"/>
      <c r="U148" s="413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52</v>
      </c>
      <c r="X151" s="381">
        <f t="shared" ref="X151:X159" si="29">IFERROR(IF(W151="",0,CEILING((W151/$H151),1)*$H151),"")</f>
        <v>54.6</v>
      </c>
      <c r="Y151" s="36">
        <f>IFERROR(IF(X151=0,"",ROUNDUP(X151/H151,0)*0.00753),"")</f>
        <v>9.7890000000000005E-2</v>
      </c>
      <c r="Z151" s="56"/>
      <c r="AA151" s="57"/>
      <c r="AE151" s="64"/>
      <c r="BB151" s="144" t="s">
        <v>1</v>
      </c>
      <c r="BL151" s="64">
        <f t="shared" ref="BL151:BL159" si="30">IFERROR(W151*I151/H151,"0")</f>
        <v>55.219047619047615</v>
      </c>
      <c r="BM151" s="64">
        <f t="shared" ref="BM151:BM159" si="31">IFERROR(X151*I151/H151,"0")</f>
        <v>57.98</v>
      </c>
      <c r="BN151" s="64">
        <f t="shared" ref="BN151:BN159" si="32">IFERROR(1/J151*(W151/H151),"0")</f>
        <v>7.9365079365079347E-2</v>
      </c>
      <c r="BO151" s="64">
        <f t="shared" ref="BO151:BO159" si="33">IFERROR(1/J151*(X151/H151),"0")</f>
        <v>8.3333333333333329E-2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17</v>
      </c>
      <c r="X154" s="381">
        <f t="shared" si="29"/>
        <v>18.900000000000002</v>
      </c>
      <c r="Y154" s="36">
        <f>IFERROR(IF(X154=0,"",ROUNDUP(X154/H154,0)*0.00502),"")</f>
        <v>4.5179999999999998E-2</v>
      </c>
      <c r="Z154" s="56"/>
      <c r="AA154" s="57"/>
      <c r="AE154" s="64"/>
      <c r="BB154" s="147" t="s">
        <v>1</v>
      </c>
      <c r="BL154" s="64">
        <f t="shared" si="30"/>
        <v>18.05238095238095</v>
      </c>
      <c r="BM154" s="64">
        <f t="shared" si="31"/>
        <v>20.07</v>
      </c>
      <c r="BN154" s="64">
        <f t="shared" si="32"/>
        <v>3.4595034595034595E-2</v>
      </c>
      <c r="BO154" s="64">
        <f t="shared" si="33"/>
        <v>3.8461538461538464E-2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8</v>
      </c>
      <c r="X157" s="381">
        <f t="shared" si="29"/>
        <v>8.4</v>
      </c>
      <c r="Y157" s="36">
        <f>IFERROR(IF(X157=0,"",ROUNDUP(X157/H157,0)*0.00502),"")</f>
        <v>2.0080000000000001E-2</v>
      </c>
      <c r="Z157" s="56"/>
      <c r="AA157" s="57"/>
      <c r="AE157" s="64"/>
      <c r="BB157" s="150" t="s">
        <v>1</v>
      </c>
      <c r="BL157" s="64">
        <f t="shared" si="30"/>
        <v>8.3809523809523814</v>
      </c>
      <c r="BM157" s="64">
        <f t="shared" si="31"/>
        <v>8.8000000000000007</v>
      </c>
      <c r="BN157" s="64">
        <f t="shared" si="32"/>
        <v>1.6280016280016282E-2</v>
      </c>
      <c r="BO157" s="64">
        <f t="shared" si="33"/>
        <v>1.7094017094017096E-2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2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3"/>
      <c r="O160" s="411" t="s">
        <v>70</v>
      </c>
      <c r="P160" s="412"/>
      <c r="Q160" s="412"/>
      <c r="R160" s="412"/>
      <c r="S160" s="412"/>
      <c r="T160" s="412"/>
      <c r="U160" s="413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24.285714285714285</v>
      </c>
      <c r="X160" s="382">
        <f>IFERROR(X151/H151,"0")+IFERROR(X152/H152,"0")+IFERROR(X153/H153,"0")+IFERROR(X154/H154,"0")+IFERROR(X155/H155,"0")+IFERROR(X156/H156,"0")+IFERROR(X157/H157,"0")+IFERROR(X158/H158,"0")+IFERROR(X159/H159,"0")</f>
        <v>26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0.16315000000000002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3"/>
      <c r="O161" s="411" t="s">
        <v>70</v>
      </c>
      <c r="P161" s="412"/>
      <c r="Q161" s="412"/>
      <c r="R161" s="412"/>
      <c r="S161" s="412"/>
      <c r="T161" s="412"/>
      <c r="U161" s="413"/>
      <c r="V161" s="37" t="s">
        <v>66</v>
      </c>
      <c r="W161" s="382">
        <f>IFERROR(SUM(W151:W159),"0")</f>
        <v>77</v>
      </c>
      <c r="X161" s="382">
        <f>IFERROR(SUM(X151:X159),"0")</f>
        <v>81.900000000000006</v>
      </c>
      <c r="Y161" s="37"/>
      <c r="Z161" s="383"/>
      <c r="AA161" s="383"/>
    </row>
    <row r="162" spans="1:67" ht="16.5" customHeight="1" x14ac:dyDescent="0.25">
      <c r="A162" s="44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2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3"/>
      <c r="O166" s="411" t="s">
        <v>70</v>
      </c>
      <c r="P166" s="412"/>
      <c r="Q166" s="412"/>
      <c r="R166" s="412"/>
      <c r="S166" s="412"/>
      <c r="T166" s="412"/>
      <c r="U166" s="41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3"/>
      <c r="O167" s="411" t="s">
        <v>70</v>
      </c>
      <c r="P167" s="412"/>
      <c r="Q167" s="412"/>
      <c r="R167" s="412"/>
      <c r="S167" s="412"/>
      <c r="T167" s="412"/>
      <c r="U167" s="41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2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3"/>
      <c r="O171" s="411" t="s">
        <v>70</v>
      </c>
      <c r="P171" s="412"/>
      <c r="Q171" s="412"/>
      <c r="R171" s="412"/>
      <c r="S171" s="412"/>
      <c r="T171" s="412"/>
      <c r="U171" s="41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3"/>
      <c r="O172" s="411" t="s">
        <v>70</v>
      </c>
      <c r="P172" s="412"/>
      <c r="Q172" s="412"/>
      <c r="R172" s="412"/>
      <c r="S172" s="412"/>
      <c r="T172" s="412"/>
      <c r="U172" s="41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223</v>
      </c>
      <c r="X175" s="381">
        <f>IFERROR(IF(W175="",0,CEILING((W175/$H175),1)*$H175),"")</f>
        <v>226.8</v>
      </c>
      <c r="Y175" s="36">
        <f>IFERROR(IF(X175=0,"",ROUNDUP(X175/H175,0)*0.00937),"")</f>
        <v>0.39354</v>
      </c>
      <c r="Z175" s="56"/>
      <c r="AA175" s="57"/>
      <c r="AE175" s="64"/>
      <c r="BB175" s="158" t="s">
        <v>1</v>
      </c>
      <c r="BL175" s="64">
        <f>IFERROR(W175*I175/H175,"0")</f>
        <v>231.67222222222219</v>
      </c>
      <c r="BM175" s="64">
        <f>IFERROR(X175*I175/H175,"0")</f>
        <v>235.62</v>
      </c>
      <c r="BN175" s="64">
        <f>IFERROR(1/J175*(W175/H175),"0")</f>
        <v>0.34413580246913578</v>
      </c>
      <c r="BO175" s="64">
        <f>IFERROR(1/J175*(X175/H175),"0")</f>
        <v>0.35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2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3"/>
      <c r="O178" s="411" t="s">
        <v>70</v>
      </c>
      <c r="P178" s="412"/>
      <c r="Q178" s="412"/>
      <c r="R178" s="412"/>
      <c r="S178" s="412"/>
      <c r="T178" s="412"/>
      <c r="U178" s="413"/>
      <c r="V178" s="37" t="s">
        <v>71</v>
      </c>
      <c r="W178" s="382">
        <f>IFERROR(W174/H174,"0")+IFERROR(W175/H175,"0")+IFERROR(W176/H176,"0")+IFERROR(W177/H177,"0")</f>
        <v>41.296296296296291</v>
      </c>
      <c r="X178" s="382">
        <f>IFERROR(X174/H174,"0")+IFERROR(X175/H175,"0")+IFERROR(X176/H176,"0")+IFERROR(X177/H177,"0")</f>
        <v>42</v>
      </c>
      <c r="Y178" s="382">
        <f>IFERROR(IF(Y174="",0,Y174),"0")+IFERROR(IF(Y175="",0,Y175),"0")+IFERROR(IF(Y176="",0,Y176),"0")+IFERROR(IF(Y177="",0,Y177),"0")</f>
        <v>0.39354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3"/>
      <c r="O179" s="411" t="s">
        <v>70</v>
      </c>
      <c r="P179" s="412"/>
      <c r="Q179" s="412"/>
      <c r="R179" s="412"/>
      <c r="S179" s="412"/>
      <c r="T179" s="412"/>
      <c r="U179" s="413"/>
      <c r="V179" s="37" t="s">
        <v>66</v>
      </c>
      <c r="W179" s="382">
        <f>IFERROR(SUM(W174:W177),"0")</f>
        <v>223</v>
      </c>
      <c r="X179" s="382">
        <f>IFERROR(SUM(X174:X177),"0")</f>
        <v>226.8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4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42</v>
      </c>
      <c r="X187" s="381">
        <f t="shared" si="34"/>
        <v>43.5</v>
      </c>
      <c r="Y187" s="36">
        <f>IFERROR(IF(X187=0,"",ROUNDUP(X187/H187,0)*0.02175),"")</f>
        <v>0.10874999999999999</v>
      </c>
      <c r="Z187" s="56"/>
      <c r="AA187" s="57"/>
      <c r="AE187" s="64"/>
      <c r="BB187" s="167" t="s">
        <v>1</v>
      </c>
      <c r="BL187" s="64">
        <f t="shared" si="35"/>
        <v>44.722758620689653</v>
      </c>
      <c r="BM187" s="64">
        <f t="shared" si="36"/>
        <v>46.32</v>
      </c>
      <c r="BN187" s="64">
        <f t="shared" si="37"/>
        <v>8.6206896551724144E-2</v>
      </c>
      <c r="BO187" s="64">
        <f t="shared" si="38"/>
        <v>8.9285714285714274E-2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361</v>
      </c>
      <c r="X191" s="381">
        <f t="shared" si="34"/>
        <v>362.4</v>
      </c>
      <c r="Y191" s="36">
        <f>IFERROR(IF(X191=0,"",ROUNDUP(X191/H191,0)*0.00753),"")</f>
        <v>1.13703</v>
      </c>
      <c r="Z191" s="56"/>
      <c r="AA191" s="57"/>
      <c r="AE191" s="64"/>
      <c r="BB191" s="171" t="s">
        <v>1</v>
      </c>
      <c r="BL191" s="64">
        <f t="shared" si="35"/>
        <v>391.08333333333337</v>
      </c>
      <c r="BM191" s="64">
        <f t="shared" si="36"/>
        <v>392.6</v>
      </c>
      <c r="BN191" s="64">
        <f t="shared" si="37"/>
        <v>0.96420940170940184</v>
      </c>
      <c r="BO191" s="64">
        <f t="shared" si="38"/>
        <v>0.96794871794871795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258</v>
      </c>
      <c r="X193" s="381">
        <f t="shared" si="34"/>
        <v>259.2</v>
      </c>
      <c r="Y193" s="36">
        <f t="shared" ref="Y193:Y200" si="39">IFERROR(IF(X193=0,"",ROUNDUP(X193/H193,0)*0.00753),"")</f>
        <v>0.81324000000000007</v>
      </c>
      <c r="Z193" s="56"/>
      <c r="AA193" s="57"/>
      <c r="AE193" s="64"/>
      <c r="BB193" s="173" t="s">
        <v>1</v>
      </c>
      <c r="BL193" s="64">
        <f t="shared" si="35"/>
        <v>289.17500000000001</v>
      </c>
      <c r="BM193" s="64">
        <f t="shared" si="36"/>
        <v>290.52</v>
      </c>
      <c r="BN193" s="64">
        <f t="shared" si="37"/>
        <v>0.6891025641025641</v>
      </c>
      <c r="BO193" s="64">
        <f t="shared" si="38"/>
        <v>0.69230769230769229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413</v>
      </c>
      <c r="X194" s="381">
        <f t="shared" si="34"/>
        <v>415.2</v>
      </c>
      <c r="Y194" s="36">
        <f t="shared" si="39"/>
        <v>1.3026900000000001</v>
      </c>
      <c r="Z194" s="56"/>
      <c r="AA194" s="57"/>
      <c r="AE194" s="64"/>
      <c r="BB194" s="174" t="s">
        <v>1</v>
      </c>
      <c r="BL194" s="64">
        <f t="shared" si="35"/>
        <v>459.80666666666673</v>
      </c>
      <c r="BM194" s="64">
        <f t="shared" si="36"/>
        <v>462.25600000000009</v>
      </c>
      <c r="BN194" s="64">
        <f t="shared" si="37"/>
        <v>1.1030982905982907</v>
      </c>
      <c r="BO194" s="64">
        <f t="shared" si="38"/>
        <v>1.108974358974359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1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153</v>
      </c>
      <c r="X198" s="381">
        <f t="shared" si="34"/>
        <v>153.6</v>
      </c>
      <c r="Y198" s="36">
        <f t="shared" si="39"/>
        <v>0.48192000000000002</v>
      </c>
      <c r="Z198" s="56"/>
      <c r="AA198" s="57"/>
      <c r="AE198" s="64"/>
      <c r="BB198" s="178" t="s">
        <v>1</v>
      </c>
      <c r="BL198" s="64">
        <f t="shared" si="35"/>
        <v>170.34000000000003</v>
      </c>
      <c r="BM198" s="64">
        <f t="shared" si="36"/>
        <v>171.00800000000001</v>
      </c>
      <c r="BN198" s="64">
        <f t="shared" si="37"/>
        <v>0.40865384615384615</v>
      </c>
      <c r="BO198" s="64">
        <f t="shared" si="38"/>
        <v>0.41025641025641024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126</v>
      </c>
      <c r="X200" s="381">
        <f t="shared" si="34"/>
        <v>127.19999999999999</v>
      </c>
      <c r="Y200" s="36">
        <f t="shared" si="39"/>
        <v>0.39909</v>
      </c>
      <c r="Z200" s="56"/>
      <c r="AA200" s="57"/>
      <c r="AE200" s="64"/>
      <c r="BB200" s="180" t="s">
        <v>1</v>
      </c>
      <c r="BL200" s="64">
        <f t="shared" si="35"/>
        <v>140.595</v>
      </c>
      <c r="BM200" s="64">
        <f t="shared" si="36"/>
        <v>141.934</v>
      </c>
      <c r="BN200" s="64">
        <f t="shared" si="37"/>
        <v>0.33653846153846151</v>
      </c>
      <c r="BO200" s="64">
        <f t="shared" si="38"/>
        <v>0.33974358974358976</v>
      </c>
    </row>
    <row r="201" spans="1:67" x14ac:dyDescent="0.2">
      <c r="A201" s="402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3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551.07758620689663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554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4.2427200000000003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3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2">
        <f>IFERROR(SUM(W181:W200),"0")</f>
        <v>1353</v>
      </c>
      <c r="X202" s="382">
        <f>IFERROR(SUM(X181:X200),"0")</f>
        <v>1361.1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15</v>
      </c>
      <c r="X208" s="381">
        <f t="shared" si="40"/>
        <v>16.8</v>
      </c>
      <c r="Y208" s="36">
        <f>IFERROR(IF(X208=0,"",ROUNDUP(X208/H208,0)*0.00753),"")</f>
        <v>5.271E-2</v>
      </c>
      <c r="Z208" s="56"/>
      <c r="AA208" s="57"/>
      <c r="AE208" s="64"/>
      <c r="BB208" s="185" t="s">
        <v>1</v>
      </c>
      <c r="BL208" s="64">
        <f t="shared" si="41"/>
        <v>16.700000000000003</v>
      </c>
      <c r="BM208" s="64">
        <f t="shared" si="42"/>
        <v>18.704000000000001</v>
      </c>
      <c r="BN208" s="64">
        <f t="shared" si="43"/>
        <v>4.0064102564102561E-2</v>
      </c>
      <c r="BO208" s="64">
        <f t="shared" si="44"/>
        <v>4.4871794871794879E-2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0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02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3"/>
      <c r="O210" s="411" t="s">
        <v>70</v>
      </c>
      <c r="P210" s="412"/>
      <c r="Q210" s="412"/>
      <c r="R210" s="412"/>
      <c r="S210" s="412"/>
      <c r="T210" s="412"/>
      <c r="U210" s="413"/>
      <c r="V210" s="37" t="s">
        <v>71</v>
      </c>
      <c r="W210" s="382">
        <f>IFERROR(W204/H204,"0")+IFERROR(W205/H205,"0")+IFERROR(W206/H206,"0")+IFERROR(W207/H207,"0")+IFERROR(W208/H208,"0")+IFERROR(W209/H209,"0")</f>
        <v>6.25</v>
      </c>
      <c r="X210" s="382">
        <f>IFERROR(X204/H204,"0")+IFERROR(X205/H205,"0")+IFERROR(X206/H206,"0")+IFERROR(X207/H207,"0")+IFERROR(X208/H208,"0")+IFERROR(X209/H209,"0")</f>
        <v>7.0000000000000009</v>
      </c>
      <c r="Y210" s="382">
        <f>IFERROR(IF(Y204="",0,Y204),"0")+IFERROR(IF(Y205="",0,Y205),"0")+IFERROR(IF(Y206="",0,Y206),"0")+IFERROR(IF(Y207="",0,Y207),"0")+IFERROR(IF(Y208="",0,Y208),"0")+IFERROR(IF(Y209="",0,Y209),"0")</f>
        <v>5.271E-2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3"/>
      <c r="O211" s="411" t="s">
        <v>70</v>
      </c>
      <c r="P211" s="412"/>
      <c r="Q211" s="412"/>
      <c r="R211" s="412"/>
      <c r="S211" s="412"/>
      <c r="T211" s="412"/>
      <c r="U211" s="413"/>
      <c r="V211" s="37" t="s">
        <v>66</v>
      </c>
      <c r="W211" s="382">
        <f>IFERROR(SUM(W204:W209),"0")</f>
        <v>15</v>
      </c>
      <c r="X211" s="382">
        <f>IFERROR(SUM(X204:X209),"0")</f>
        <v>16.8</v>
      </c>
      <c r="Y211" s="37"/>
      <c r="Z211" s="383"/>
      <c r="AA211" s="383"/>
    </row>
    <row r="212" spans="1:67" ht="16.5" customHeight="1" x14ac:dyDescent="0.25">
      <c r="A212" s="44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22</v>
      </c>
      <c r="X216" s="381">
        <f t="shared" si="45"/>
        <v>23.2</v>
      </c>
      <c r="Y216" s="36">
        <f>IFERROR(IF(X216=0,"",ROUNDUP(X216/H216,0)*0.02175),"")</f>
        <v>4.3499999999999997E-2</v>
      </c>
      <c r="Z216" s="56"/>
      <c r="AA216" s="57"/>
      <c r="AE216" s="64"/>
      <c r="BB216" s="189" t="s">
        <v>1</v>
      </c>
      <c r="BL216" s="64">
        <f t="shared" si="46"/>
        <v>22.910344827586208</v>
      </c>
      <c r="BM216" s="64">
        <f t="shared" si="47"/>
        <v>24.159999999999997</v>
      </c>
      <c r="BN216" s="64">
        <f t="shared" si="48"/>
        <v>3.3866995073891626E-2</v>
      </c>
      <c r="BO216" s="64">
        <f t="shared" si="49"/>
        <v>3.5714285714285712E-2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02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3"/>
      <c r="O220" s="411" t="s">
        <v>70</v>
      </c>
      <c r="P220" s="412"/>
      <c r="Q220" s="412"/>
      <c r="R220" s="412"/>
      <c r="S220" s="412"/>
      <c r="T220" s="412"/>
      <c r="U220" s="413"/>
      <c r="V220" s="37" t="s">
        <v>71</v>
      </c>
      <c r="W220" s="382">
        <f>IFERROR(W214/H214,"0")+IFERROR(W215/H215,"0")+IFERROR(W216/H216,"0")+IFERROR(W217/H217,"0")+IFERROR(W218/H218,"0")+IFERROR(W219/H219,"0")</f>
        <v>1.896551724137931</v>
      </c>
      <c r="X220" s="382">
        <f>IFERROR(X214/H214,"0")+IFERROR(X215/H215,"0")+IFERROR(X216/H216,"0")+IFERROR(X217/H217,"0")+IFERROR(X218/H218,"0")+IFERROR(X219/H219,"0")</f>
        <v>2</v>
      </c>
      <c r="Y220" s="382">
        <f>IFERROR(IF(Y214="",0,Y214),"0")+IFERROR(IF(Y215="",0,Y215),"0")+IFERROR(IF(Y216="",0,Y216),"0")+IFERROR(IF(Y217="",0,Y217),"0")+IFERROR(IF(Y218="",0,Y218),"0")+IFERROR(IF(Y219="",0,Y219),"0")</f>
        <v>4.3499999999999997E-2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3"/>
      <c r="O221" s="411" t="s">
        <v>70</v>
      </c>
      <c r="P221" s="412"/>
      <c r="Q221" s="412"/>
      <c r="R221" s="412"/>
      <c r="S221" s="412"/>
      <c r="T221" s="412"/>
      <c r="U221" s="413"/>
      <c r="V221" s="37" t="s">
        <v>66</v>
      </c>
      <c r="W221" s="382">
        <f>IFERROR(SUM(W214:W219),"0")</f>
        <v>22</v>
      </c>
      <c r="X221" s="382">
        <f>IFERROR(SUM(X214:X219),"0")</f>
        <v>23.2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02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3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3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02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3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3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customHeight="1" x14ac:dyDescent="0.25">
      <c r="A237" s="44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02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3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3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2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3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3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402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3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3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140</v>
      </c>
      <c r="X275" s="381">
        <f>IFERROR(IF(W275="",0,CEILING((W275/$H275),1)*$H275),"")</f>
        <v>140.4</v>
      </c>
      <c r="Y275" s="36">
        <f>IFERROR(IF(X275=0,"",ROUNDUP(X275/H275,0)*0.02175),"")</f>
        <v>0.39149999999999996</v>
      </c>
      <c r="Z275" s="56"/>
      <c r="AA275" s="57"/>
      <c r="AE275" s="64"/>
      <c r="BB275" s="228" t="s">
        <v>1</v>
      </c>
      <c r="BL275" s="64">
        <f>IFERROR(W275*I275/H275,"0")</f>
        <v>150.12307692307692</v>
      </c>
      <c r="BM275" s="64">
        <f>IFERROR(X275*I275/H275,"0")</f>
        <v>150.55200000000002</v>
      </c>
      <c r="BN275" s="64">
        <f>IFERROR(1/J275*(W275/H275),"0")</f>
        <v>0.32051282051282048</v>
      </c>
      <c r="BO275" s="64">
        <f>IFERROR(1/J275*(X275/H275),"0")</f>
        <v>0.3214285714285714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31</v>
      </c>
      <c r="X276" s="381">
        <f>IFERROR(IF(W276="",0,CEILING((W276/$H276),1)*$H276),"")</f>
        <v>33.6</v>
      </c>
      <c r="Y276" s="36">
        <f>IFERROR(IF(X276=0,"",ROUNDUP(X276/H276,0)*0.02175),"")</f>
        <v>8.6999999999999994E-2</v>
      </c>
      <c r="Z276" s="56"/>
      <c r="AA276" s="57"/>
      <c r="AE276" s="64"/>
      <c r="BB276" s="229" t="s">
        <v>1</v>
      </c>
      <c r="BL276" s="64">
        <f>IFERROR(W276*I276/H276,"0")</f>
        <v>33.081428571428575</v>
      </c>
      <c r="BM276" s="64">
        <f>IFERROR(X276*I276/H276,"0")</f>
        <v>35.856000000000002</v>
      </c>
      <c r="BN276" s="64">
        <f>IFERROR(1/J276*(W276/H276),"0")</f>
        <v>6.5901360544217677E-2</v>
      </c>
      <c r="BO276" s="64">
        <f>IFERROR(1/J276*(X276/H276),"0")</f>
        <v>7.1428571428571425E-2</v>
      </c>
    </row>
    <row r="277" spans="1:67" x14ac:dyDescent="0.2">
      <c r="A277" s="402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3"/>
      <c r="O277" s="411" t="s">
        <v>70</v>
      </c>
      <c r="P277" s="412"/>
      <c r="Q277" s="412"/>
      <c r="R277" s="412"/>
      <c r="S277" s="412"/>
      <c r="T277" s="412"/>
      <c r="U277" s="413"/>
      <c r="V277" s="37" t="s">
        <v>71</v>
      </c>
      <c r="W277" s="382">
        <f>IFERROR(W274/H274,"0")+IFERROR(W275/H275,"0")+IFERROR(W276/H276,"0")</f>
        <v>21.639194139194139</v>
      </c>
      <c r="X277" s="382">
        <f>IFERROR(X274/H274,"0")+IFERROR(X275/H275,"0")+IFERROR(X276/H276,"0")</f>
        <v>22</v>
      </c>
      <c r="Y277" s="382">
        <f>IFERROR(IF(Y274="",0,Y274),"0")+IFERROR(IF(Y275="",0,Y275),"0")+IFERROR(IF(Y276="",0,Y276),"0")</f>
        <v>0.47849999999999993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3"/>
      <c r="O278" s="411" t="s">
        <v>70</v>
      </c>
      <c r="P278" s="412"/>
      <c r="Q278" s="412"/>
      <c r="R278" s="412"/>
      <c r="S278" s="412"/>
      <c r="T278" s="412"/>
      <c r="U278" s="413"/>
      <c r="V278" s="37" t="s">
        <v>66</v>
      </c>
      <c r="W278" s="382">
        <f>IFERROR(SUM(W274:W276),"0")</f>
        <v>171</v>
      </c>
      <c r="X278" s="382">
        <f>IFERROR(SUM(X274:X276),"0")</f>
        <v>174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5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1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4</v>
      </c>
      <c r="X282" s="381">
        <f>IFERROR(IF(W282="",0,CEILING((W282/$H282),1)*$H282),"")</f>
        <v>5.0999999999999996</v>
      </c>
      <c r="Y282" s="36">
        <f>IFERROR(IF(X282=0,"",ROUNDUP(X282/H282,0)*0.00753),"")</f>
        <v>1.506E-2</v>
      </c>
      <c r="Z282" s="56"/>
      <c r="AA282" s="57"/>
      <c r="AE282" s="64"/>
      <c r="BB282" s="232" t="s">
        <v>1</v>
      </c>
      <c r="BL282" s="64">
        <f>IFERROR(W282*I282/H282,"0")</f>
        <v>4.5490196078431371</v>
      </c>
      <c r="BM282" s="64">
        <f>IFERROR(X282*I282/H282,"0")</f>
        <v>5.8</v>
      </c>
      <c r="BN282" s="64">
        <f>IFERROR(1/J282*(W282/H282),"0")</f>
        <v>1.0055304172951232E-2</v>
      </c>
      <c r="BO282" s="64">
        <f>IFERROR(1/J282*(X282/H282),"0")</f>
        <v>1.282051282051282E-2</v>
      </c>
    </row>
    <row r="283" spans="1:67" x14ac:dyDescent="0.2">
      <c r="A283" s="402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3"/>
      <c r="O283" s="411" t="s">
        <v>70</v>
      </c>
      <c r="P283" s="412"/>
      <c r="Q283" s="412"/>
      <c r="R283" s="412"/>
      <c r="S283" s="412"/>
      <c r="T283" s="412"/>
      <c r="U283" s="413"/>
      <c r="V283" s="37" t="s">
        <v>71</v>
      </c>
      <c r="W283" s="382">
        <f>IFERROR(W280/H280,"0")+IFERROR(W281/H281,"0")+IFERROR(W282/H282,"0")</f>
        <v>1.5686274509803924</v>
      </c>
      <c r="X283" s="382">
        <f>IFERROR(X280/H280,"0")+IFERROR(X281/H281,"0")+IFERROR(X282/H282,"0")</f>
        <v>2</v>
      </c>
      <c r="Y283" s="382">
        <f>IFERROR(IF(Y280="",0,Y280),"0")+IFERROR(IF(Y281="",0,Y281),"0")+IFERROR(IF(Y282="",0,Y282),"0")</f>
        <v>1.506E-2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3"/>
      <c r="O284" s="411" t="s">
        <v>70</v>
      </c>
      <c r="P284" s="412"/>
      <c r="Q284" s="412"/>
      <c r="R284" s="412"/>
      <c r="S284" s="412"/>
      <c r="T284" s="412"/>
      <c r="U284" s="413"/>
      <c r="V284" s="37" t="s">
        <v>66</v>
      </c>
      <c r="W284" s="382">
        <f>IFERROR(SUM(W280:W282),"0")</f>
        <v>4</v>
      </c>
      <c r="X284" s="382">
        <f>IFERROR(SUM(X280:X282),"0")</f>
        <v>5.0999999999999996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2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3"/>
      <c r="O289" s="411" t="s">
        <v>70</v>
      </c>
      <c r="P289" s="412"/>
      <c r="Q289" s="412"/>
      <c r="R289" s="412"/>
      <c r="S289" s="412"/>
      <c r="T289" s="412"/>
      <c r="U289" s="413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3"/>
      <c r="O290" s="411" t="s">
        <v>70</v>
      </c>
      <c r="P290" s="412"/>
      <c r="Q290" s="412"/>
      <c r="R290" s="412"/>
      <c r="S290" s="412"/>
      <c r="T290" s="412"/>
      <c r="U290" s="413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02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3"/>
      <c r="O300" s="411" t="s">
        <v>70</v>
      </c>
      <c r="P300" s="412"/>
      <c r="Q300" s="412"/>
      <c r="R300" s="412"/>
      <c r="S300" s="412"/>
      <c r="T300" s="412"/>
      <c r="U300" s="413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3"/>
      <c r="O301" s="411" t="s">
        <v>70</v>
      </c>
      <c r="P301" s="412"/>
      <c r="Q301" s="412"/>
      <c r="R301" s="412"/>
      <c r="S301" s="412"/>
      <c r="T301" s="412"/>
      <c r="U301" s="413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2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3"/>
      <c r="O305" s="411" t="s">
        <v>70</v>
      </c>
      <c r="P305" s="412"/>
      <c r="Q305" s="412"/>
      <c r="R305" s="412"/>
      <c r="S305" s="412"/>
      <c r="T305" s="412"/>
      <c r="U305" s="413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3"/>
      <c r="O306" s="411" t="s">
        <v>70</v>
      </c>
      <c r="P306" s="412"/>
      <c r="Q306" s="412"/>
      <c r="R306" s="412"/>
      <c r="S306" s="412"/>
      <c r="T306" s="412"/>
      <c r="U306" s="413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2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3"/>
      <c r="O310" s="411" t="s">
        <v>70</v>
      </c>
      <c r="P310" s="412"/>
      <c r="Q310" s="412"/>
      <c r="R310" s="412"/>
      <c r="S310" s="412"/>
      <c r="T310" s="412"/>
      <c r="U310" s="413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3"/>
      <c r="O311" s="411" t="s">
        <v>70</v>
      </c>
      <c r="P311" s="412"/>
      <c r="Q311" s="412"/>
      <c r="R311" s="412"/>
      <c r="S311" s="412"/>
      <c r="T311" s="412"/>
      <c r="U311" s="413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2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3"/>
      <c r="O316" s="411" t="s">
        <v>70</v>
      </c>
      <c r="P316" s="412"/>
      <c r="Q316" s="412"/>
      <c r="R316" s="412"/>
      <c r="S316" s="412"/>
      <c r="T316" s="412"/>
      <c r="U316" s="413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3"/>
      <c r="O317" s="411" t="s">
        <v>70</v>
      </c>
      <c r="P317" s="412"/>
      <c r="Q317" s="412"/>
      <c r="R317" s="412"/>
      <c r="S317" s="412"/>
      <c r="T317" s="412"/>
      <c r="U317" s="413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2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3"/>
      <c r="O320" s="411" t="s">
        <v>70</v>
      </c>
      <c r="P320" s="412"/>
      <c r="Q320" s="412"/>
      <c r="R320" s="412"/>
      <c r="S320" s="412"/>
      <c r="T320" s="412"/>
      <c r="U320" s="413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3"/>
      <c r="O321" s="411" t="s">
        <v>70</v>
      </c>
      <c r="P321" s="412"/>
      <c r="Q321" s="412"/>
      <c r="R321" s="412"/>
      <c r="S321" s="412"/>
      <c r="T321" s="412"/>
      <c r="U321" s="413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2</v>
      </c>
      <c r="X323" s="381">
        <f>IFERROR(IF(W323="",0,CEILING((W323/$H323),1)*$H323),"")</f>
        <v>2.5499999999999998</v>
      </c>
      <c r="Y323" s="36">
        <f>IFERROR(IF(X323=0,"",ROUNDUP(X323/H323,0)*0.00753),"")</f>
        <v>7.5300000000000002E-3</v>
      </c>
      <c r="Z323" s="56"/>
      <c r="AA323" s="57"/>
      <c r="AE323" s="64"/>
      <c r="BB323" s="250" t="s">
        <v>1</v>
      </c>
      <c r="BL323" s="64">
        <f>IFERROR(W323*I323/H323,"0")</f>
        <v>2.3333333333333335</v>
      </c>
      <c r="BM323" s="64">
        <f>IFERROR(X323*I323/H323,"0")</f>
        <v>2.9750000000000001</v>
      </c>
      <c r="BN323" s="64">
        <f>IFERROR(1/J323*(W323/H323),"0")</f>
        <v>5.0276520864756162E-3</v>
      </c>
      <c r="BO323" s="64">
        <f>IFERROR(1/J323*(X323/H323),"0")</f>
        <v>6.41025641025641E-3</v>
      </c>
    </row>
    <row r="324" spans="1:67" x14ac:dyDescent="0.2">
      <c r="A324" s="402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3"/>
      <c r="O324" s="411" t="s">
        <v>70</v>
      </c>
      <c r="P324" s="412"/>
      <c r="Q324" s="412"/>
      <c r="R324" s="412"/>
      <c r="S324" s="412"/>
      <c r="T324" s="412"/>
      <c r="U324" s="413"/>
      <c r="V324" s="37" t="s">
        <v>71</v>
      </c>
      <c r="W324" s="382">
        <f>IFERROR(W323/H323,"0")</f>
        <v>0.78431372549019618</v>
      </c>
      <c r="X324" s="382">
        <f>IFERROR(X323/H323,"0")</f>
        <v>1</v>
      </c>
      <c r="Y324" s="382">
        <f>IFERROR(IF(Y323="",0,Y323),"0")</f>
        <v>7.5300000000000002E-3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3"/>
      <c r="O325" s="411" t="s">
        <v>70</v>
      </c>
      <c r="P325" s="412"/>
      <c r="Q325" s="412"/>
      <c r="R325" s="412"/>
      <c r="S325" s="412"/>
      <c r="T325" s="412"/>
      <c r="U325" s="413"/>
      <c r="V325" s="37" t="s">
        <v>66</v>
      </c>
      <c r="W325" s="382">
        <f>IFERROR(SUM(W323:W323),"0")</f>
        <v>2</v>
      </c>
      <c r="X325" s="382">
        <f>IFERROR(SUM(X323:X323),"0")</f>
        <v>2.5499999999999998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926</v>
      </c>
      <c r="X330" s="381">
        <f t="shared" si="71"/>
        <v>930</v>
      </c>
      <c r="Y330" s="36">
        <f>IFERROR(IF(X330=0,"",ROUNDUP(X330/H330,0)*0.02175),"")</f>
        <v>1.3484999999999998</v>
      </c>
      <c r="Z330" s="56"/>
      <c r="AA330" s="57"/>
      <c r="AE330" s="64"/>
      <c r="BB330" s="252" t="s">
        <v>1</v>
      </c>
      <c r="BL330" s="64">
        <f t="shared" si="72"/>
        <v>955.63199999999995</v>
      </c>
      <c r="BM330" s="64">
        <f t="shared" si="73"/>
        <v>959.76</v>
      </c>
      <c r="BN330" s="64">
        <f t="shared" si="74"/>
        <v>1.286111111111111</v>
      </c>
      <c r="BO330" s="64">
        <f t="shared" si="75"/>
        <v>1.2916666666666665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1783</v>
      </c>
      <c r="X331" s="381">
        <f t="shared" si="71"/>
        <v>1785</v>
      </c>
      <c r="Y331" s="36">
        <f>IFERROR(IF(X331=0,"",ROUNDUP(X331/H331,0)*0.02175),"")</f>
        <v>2.5882499999999999</v>
      </c>
      <c r="Z331" s="56"/>
      <c r="AA331" s="57"/>
      <c r="AE331" s="64"/>
      <c r="BB331" s="253" t="s">
        <v>1</v>
      </c>
      <c r="BL331" s="64">
        <f t="shared" si="72"/>
        <v>1840.056</v>
      </c>
      <c r="BM331" s="64">
        <f t="shared" si="73"/>
        <v>1842.12</v>
      </c>
      <c r="BN331" s="64">
        <f t="shared" si="74"/>
        <v>2.4763888888888888</v>
      </c>
      <c r="BO331" s="64">
        <f t="shared" si="75"/>
        <v>2.4791666666666665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01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903</v>
      </c>
      <c r="X334" s="381">
        <f t="shared" si="71"/>
        <v>915</v>
      </c>
      <c r="Y334" s="36">
        <f>IFERROR(IF(X334=0,"",ROUNDUP(X334/H334,0)*0.02175),"")</f>
        <v>1.3267499999999999</v>
      </c>
      <c r="Z334" s="56"/>
      <c r="AA334" s="57"/>
      <c r="AE334" s="64"/>
      <c r="BB334" s="256" t="s">
        <v>1</v>
      </c>
      <c r="BL334" s="64">
        <f t="shared" si="72"/>
        <v>931.89600000000007</v>
      </c>
      <c r="BM334" s="64">
        <f t="shared" si="73"/>
        <v>944.28000000000009</v>
      </c>
      <c r="BN334" s="64">
        <f t="shared" si="74"/>
        <v>1.2541666666666667</v>
      </c>
      <c r="BO334" s="64">
        <f t="shared" si="75"/>
        <v>1.2708333333333333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02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3"/>
      <c r="O338" s="411" t="s">
        <v>70</v>
      </c>
      <c r="P338" s="412"/>
      <c r="Q338" s="412"/>
      <c r="R338" s="412"/>
      <c r="S338" s="412"/>
      <c r="T338" s="412"/>
      <c r="U338" s="413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240.8</v>
      </c>
      <c r="X338" s="382">
        <f>IFERROR(X329/H329,"0")+IFERROR(X330/H330,"0")+IFERROR(X331/H331,"0")+IFERROR(X332/H332,"0")+IFERROR(X333/H333,"0")+IFERROR(X334/H334,"0")+IFERROR(X335/H335,"0")+IFERROR(X336/H336,"0")+IFERROR(X337/H337,"0")</f>
        <v>242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5.2634999999999996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3"/>
      <c r="O339" s="411" t="s">
        <v>70</v>
      </c>
      <c r="P339" s="412"/>
      <c r="Q339" s="412"/>
      <c r="R339" s="412"/>
      <c r="S339" s="412"/>
      <c r="T339" s="412"/>
      <c r="U339" s="413"/>
      <c r="V339" s="37" t="s">
        <v>66</v>
      </c>
      <c r="W339" s="382">
        <f>IFERROR(SUM(W329:W337),"0")</f>
        <v>3612</v>
      </c>
      <c r="X339" s="382">
        <f>IFERROR(SUM(X329:X337),"0")</f>
        <v>3630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1267</v>
      </c>
      <c r="X341" s="381">
        <f>IFERROR(IF(W341="",0,CEILING((W341/$H341),1)*$H341),"")</f>
        <v>1275</v>
      </c>
      <c r="Y341" s="36">
        <f>IFERROR(IF(X341=0,"",ROUNDUP(X341/H341,0)*0.02175),"")</f>
        <v>1.8487499999999999</v>
      </c>
      <c r="Z341" s="56"/>
      <c r="AA341" s="57"/>
      <c r="AE341" s="64"/>
      <c r="BB341" s="260" t="s">
        <v>1</v>
      </c>
      <c r="BL341" s="64">
        <f>IFERROR(W341*I341/H341,"0")</f>
        <v>1307.5440000000001</v>
      </c>
      <c r="BM341" s="64">
        <f>IFERROR(X341*I341/H341,"0")</f>
        <v>1315.8</v>
      </c>
      <c r="BN341" s="64">
        <f>IFERROR(1/J341*(W341/H341),"0")</f>
        <v>1.7597222222222222</v>
      </c>
      <c r="BO341" s="64">
        <f>IFERROR(1/J341*(X341/H341),"0")</f>
        <v>1.7708333333333333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2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3"/>
      <c r="O345" s="411" t="s">
        <v>70</v>
      </c>
      <c r="P345" s="412"/>
      <c r="Q345" s="412"/>
      <c r="R345" s="412"/>
      <c r="S345" s="412"/>
      <c r="T345" s="412"/>
      <c r="U345" s="413"/>
      <c r="V345" s="37" t="s">
        <v>71</v>
      </c>
      <c r="W345" s="382">
        <f>IFERROR(W341/H341,"0")+IFERROR(W342/H342,"0")+IFERROR(W343/H343,"0")+IFERROR(W344/H344,"0")</f>
        <v>84.466666666666669</v>
      </c>
      <c r="X345" s="382">
        <f>IFERROR(X341/H341,"0")+IFERROR(X342/H342,"0")+IFERROR(X343/H343,"0")+IFERROR(X344/H344,"0")</f>
        <v>85</v>
      </c>
      <c r="Y345" s="382">
        <f>IFERROR(IF(Y341="",0,Y341),"0")+IFERROR(IF(Y342="",0,Y342),"0")+IFERROR(IF(Y343="",0,Y343),"0")+IFERROR(IF(Y344="",0,Y344),"0")</f>
        <v>1.8487499999999999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3"/>
      <c r="O346" s="411" t="s">
        <v>70</v>
      </c>
      <c r="P346" s="412"/>
      <c r="Q346" s="412"/>
      <c r="R346" s="412"/>
      <c r="S346" s="412"/>
      <c r="T346" s="412"/>
      <c r="U346" s="413"/>
      <c r="V346" s="37" t="s">
        <v>66</v>
      </c>
      <c r="W346" s="382">
        <f>IFERROR(SUM(W341:W344),"0")</f>
        <v>1267</v>
      </c>
      <c r="X346" s="382">
        <f>IFERROR(SUM(X341:X344),"0")</f>
        <v>1275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6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02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3"/>
      <c r="O351" s="411" t="s">
        <v>70</v>
      </c>
      <c r="P351" s="412"/>
      <c r="Q351" s="412"/>
      <c r="R351" s="412"/>
      <c r="S351" s="412"/>
      <c r="T351" s="412"/>
      <c r="U351" s="413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3"/>
      <c r="O352" s="411" t="s">
        <v>70</v>
      </c>
      <c r="P352" s="412"/>
      <c r="Q352" s="412"/>
      <c r="R352" s="412"/>
      <c r="S352" s="412"/>
      <c r="T352" s="412"/>
      <c r="U352" s="413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91</v>
      </c>
      <c r="X354" s="381">
        <f>IFERROR(IF(W354="",0,CEILING((W354/$H354),1)*$H354),"")</f>
        <v>93.6</v>
      </c>
      <c r="Y354" s="36">
        <f>IFERROR(IF(X354=0,"",ROUNDUP(X354/H354,0)*0.02175),"")</f>
        <v>0.26100000000000001</v>
      </c>
      <c r="Z354" s="56"/>
      <c r="AA354" s="57"/>
      <c r="AE354" s="64"/>
      <c r="BB354" s="267" t="s">
        <v>1</v>
      </c>
      <c r="BL354" s="64">
        <f>IFERROR(W354*I354/H354,"0")</f>
        <v>97.58</v>
      </c>
      <c r="BM354" s="64">
        <f>IFERROR(X354*I354/H354,"0")</f>
        <v>100.36800000000001</v>
      </c>
      <c r="BN354" s="64">
        <f>IFERROR(1/J354*(W354/H354),"0")</f>
        <v>0.20833333333333331</v>
      </c>
      <c r="BO354" s="64">
        <f>IFERROR(1/J354*(X354/H354),"0")</f>
        <v>0.21428571428571427</v>
      </c>
    </row>
    <row r="355" spans="1:67" x14ac:dyDescent="0.2">
      <c r="A355" s="402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3"/>
      <c r="O355" s="411" t="s">
        <v>70</v>
      </c>
      <c r="P355" s="412"/>
      <c r="Q355" s="412"/>
      <c r="R355" s="412"/>
      <c r="S355" s="412"/>
      <c r="T355" s="412"/>
      <c r="U355" s="413"/>
      <c r="V355" s="37" t="s">
        <v>71</v>
      </c>
      <c r="W355" s="382">
        <f>IFERROR(W354/H354,"0")</f>
        <v>11.666666666666666</v>
      </c>
      <c r="X355" s="382">
        <f>IFERROR(X354/H354,"0")</f>
        <v>12</v>
      </c>
      <c r="Y355" s="382">
        <f>IFERROR(IF(Y354="",0,Y354),"0")</f>
        <v>0.26100000000000001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3"/>
      <c r="O356" s="411" t="s">
        <v>70</v>
      </c>
      <c r="P356" s="412"/>
      <c r="Q356" s="412"/>
      <c r="R356" s="412"/>
      <c r="S356" s="412"/>
      <c r="T356" s="412"/>
      <c r="U356" s="413"/>
      <c r="V356" s="37" t="s">
        <v>66</v>
      </c>
      <c r="W356" s="382">
        <f>IFERROR(SUM(W354:W354),"0")</f>
        <v>91</v>
      </c>
      <c r="X356" s="382">
        <f>IFERROR(SUM(X354:X354),"0")</f>
        <v>93.6</v>
      </c>
      <c r="Y356" s="37"/>
      <c r="Z356" s="383"/>
      <c r="AA356" s="383"/>
    </row>
    <row r="357" spans="1:67" ht="16.5" customHeight="1" x14ac:dyDescent="0.25">
      <c r="A357" s="44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02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3"/>
      <c r="O364" s="411" t="s">
        <v>70</v>
      </c>
      <c r="P364" s="412"/>
      <c r="Q364" s="412"/>
      <c r="R364" s="412"/>
      <c r="S364" s="412"/>
      <c r="T364" s="412"/>
      <c r="U364" s="413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3"/>
      <c r="O365" s="411" t="s">
        <v>70</v>
      </c>
      <c r="P365" s="412"/>
      <c r="Q365" s="412"/>
      <c r="R365" s="412"/>
      <c r="S365" s="412"/>
      <c r="T365" s="412"/>
      <c r="U365" s="413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02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3"/>
      <c r="O369" s="411" t="s">
        <v>70</v>
      </c>
      <c r="P369" s="412"/>
      <c r="Q369" s="412"/>
      <c r="R369" s="412"/>
      <c r="S369" s="412"/>
      <c r="T369" s="412"/>
      <c r="U369" s="413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3"/>
      <c r="O370" s="411" t="s">
        <v>70</v>
      </c>
      <c r="P370" s="412"/>
      <c r="Q370" s="412"/>
      <c r="R370" s="412"/>
      <c r="S370" s="412"/>
      <c r="T370" s="412"/>
      <c r="U370" s="413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323</v>
      </c>
      <c r="X372" s="381">
        <f>IFERROR(IF(W372="",0,CEILING((W372/$H372),1)*$H372),"")</f>
        <v>327.59999999999997</v>
      </c>
      <c r="Y372" s="36">
        <f>IFERROR(IF(X372=0,"",ROUNDUP(X372/H372,0)*0.02175),"")</f>
        <v>0.91349999999999998</v>
      </c>
      <c r="Z372" s="56"/>
      <c r="AA372" s="57"/>
      <c r="AE372" s="64"/>
      <c r="BB372" s="275" t="s">
        <v>1</v>
      </c>
      <c r="BL372" s="64">
        <f>IFERROR(W372*I372/H372,"0")</f>
        <v>346.35538461538465</v>
      </c>
      <c r="BM372" s="64">
        <f>IFERROR(X372*I372/H372,"0")</f>
        <v>351.28800000000001</v>
      </c>
      <c r="BN372" s="64">
        <f>IFERROR(1/J372*(W372/H372),"0")</f>
        <v>0.7394688644688644</v>
      </c>
      <c r="BO372" s="64">
        <f>IFERROR(1/J372*(X372/H372),"0")</f>
        <v>0.75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02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3"/>
      <c r="O376" s="411" t="s">
        <v>70</v>
      </c>
      <c r="P376" s="412"/>
      <c r="Q376" s="412"/>
      <c r="R376" s="412"/>
      <c r="S376" s="412"/>
      <c r="T376" s="412"/>
      <c r="U376" s="413"/>
      <c r="V376" s="37" t="s">
        <v>71</v>
      </c>
      <c r="W376" s="382">
        <f>IFERROR(W372/H372,"0")+IFERROR(W373/H373,"0")+IFERROR(W374/H374,"0")+IFERROR(W375/H375,"0")</f>
        <v>41.410256410256409</v>
      </c>
      <c r="X376" s="382">
        <f>IFERROR(X372/H372,"0")+IFERROR(X373/H373,"0")+IFERROR(X374/H374,"0")+IFERROR(X375/H375,"0")</f>
        <v>42</v>
      </c>
      <c r="Y376" s="382">
        <f>IFERROR(IF(Y372="",0,Y372),"0")+IFERROR(IF(Y373="",0,Y373),"0")+IFERROR(IF(Y374="",0,Y374),"0")+IFERROR(IF(Y375="",0,Y375),"0")</f>
        <v>0.91349999999999998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3"/>
      <c r="O377" s="411" t="s">
        <v>70</v>
      </c>
      <c r="P377" s="412"/>
      <c r="Q377" s="412"/>
      <c r="R377" s="412"/>
      <c r="S377" s="412"/>
      <c r="T377" s="412"/>
      <c r="U377" s="413"/>
      <c r="V377" s="37" t="s">
        <v>66</v>
      </c>
      <c r="W377" s="382">
        <f>IFERROR(SUM(W372:W375),"0")</f>
        <v>323</v>
      </c>
      <c r="X377" s="382">
        <f>IFERROR(SUM(X372:X375),"0")</f>
        <v>327.59999999999997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02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3"/>
      <c r="O380" s="411" t="s">
        <v>70</v>
      </c>
      <c r="P380" s="412"/>
      <c r="Q380" s="412"/>
      <c r="R380" s="412"/>
      <c r="S380" s="412"/>
      <c r="T380" s="412"/>
      <c r="U380" s="413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3"/>
      <c r="O381" s="411" t="s">
        <v>70</v>
      </c>
      <c r="P381" s="412"/>
      <c r="Q381" s="412"/>
      <c r="R381" s="412"/>
      <c r="S381" s="412"/>
      <c r="T381" s="412"/>
      <c r="U381" s="413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02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3"/>
      <c r="O387" s="411" t="s">
        <v>70</v>
      </c>
      <c r="P387" s="412"/>
      <c r="Q387" s="412"/>
      <c r="R387" s="412"/>
      <c r="S387" s="412"/>
      <c r="T387" s="412"/>
      <c r="U387" s="413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3"/>
      <c r="O388" s="411" t="s">
        <v>70</v>
      </c>
      <c r="P388" s="412"/>
      <c r="Q388" s="412"/>
      <c r="R388" s="412"/>
      <c r="S388" s="412"/>
      <c r="T388" s="412"/>
      <c r="U388" s="413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16</v>
      </c>
      <c r="X390" s="381">
        <f t="shared" ref="X390:X402" si="76">IFERROR(IF(W390="",0,CEILING((W390/$H390),1)*$H390),"")</f>
        <v>16.8</v>
      </c>
      <c r="Y390" s="36">
        <f>IFERROR(IF(X390=0,"",ROUNDUP(X390/H390,0)*0.00753),"")</f>
        <v>3.0120000000000001E-2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16.876190476190473</v>
      </c>
      <c r="BM390" s="64">
        <f t="shared" ref="BM390:BM402" si="78">IFERROR(X390*I390/H390,"0")</f>
        <v>17.72</v>
      </c>
      <c r="BN390" s="64">
        <f t="shared" ref="BN390:BN402" si="79">IFERROR(1/J390*(W390/H390),"0")</f>
        <v>2.4420024420024417E-2</v>
      </c>
      <c r="BO390" s="64">
        <f t="shared" ref="BO390:BO402" si="80">IFERROR(1/J390*(X390/H390),"0")</f>
        <v>2.564102564102564E-2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168</v>
      </c>
      <c r="X392" s="381">
        <f t="shared" si="76"/>
        <v>168</v>
      </c>
      <c r="Y392" s="36">
        <f>IFERROR(IF(X392=0,"",ROUNDUP(X392/H392,0)*0.00753),"")</f>
        <v>0.30120000000000002</v>
      </c>
      <c r="Z392" s="56"/>
      <c r="AA392" s="57"/>
      <c r="AE392" s="64"/>
      <c r="BB392" s="284" t="s">
        <v>1</v>
      </c>
      <c r="BL392" s="64">
        <f t="shared" si="77"/>
        <v>177.2</v>
      </c>
      <c r="BM392" s="64">
        <f t="shared" si="78"/>
        <v>177.2</v>
      </c>
      <c r="BN392" s="64">
        <f t="shared" si="79"/>
        <v>0.25641025641025639</v>
      </c>
      <c r="BO392" s="64">
        <f t="shared" si="80"/>
        <v>0.25641025641025639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02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3"/>
      <c r="O403" s="411" t="s">
        <v>70</v>
      </c>
      <c r="P403" s="412"/>
      <c r="Q403" s="412"/>
      <c r="R403" s="412"/>
      <c r="S403" s="412"/>
      <c r="T403" s="412"/>
      <c r="U403" s="413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43.80952380952381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44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0.33132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3"/>
      <c r="O404" s="411" t="s">
        <v>70</v>
      </c>
      <c r="P404" s="412"/>
      <c r="Q404" s="412"/>
      <c r="R404" s="412"/>
      <c r="S404" s="412"/>
      <c r="T404" s="412"/>
      <c r="U404" s="413"/>
      <c r="V404" s="37" t="s">
        <v>66</v>
      </c>
      <c r="W404" s="382">
        <f>IFERROR(SUM(W390:W402),"0")</f>
        <v>184</v>
      </c>
      <c r="X404" s="382">
        <f>IFERROR(SUM(X390:X402),"0")</f>
        <v>184.8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02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3"/>
      <c r="O409" s="411" t="s">
        <v>70</v>
      </c>
      <c r="P409" s="412"/>
      <c r="Q409" s="412"/>
      <c r="R409" s="412"/>
      <c r="S409" s="412"/>
      <c r="T409" s="412"/>
      <c r="U409" s="413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3"/>
      <c r="O410" s="411" t="s">
        <v>70</v>
      </c>
      <c r="P410" s="412"/>
      <c r="Q410" s="412"/>
      <c r="R410" s="412"/>
      <c r="S410" s="412"/>
      <c r="T410" s="412"/>
      <c r="U410" s="413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02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3"/>
      <c r="O413" s="411" t="s">
        <v>70</v>
      </c>
      <c r="P413" s="412"/>
      <c r="Q413" s="412"/>
      <c r="R413" s="412"/>
      <c r="S413" s="412"/>
      <c r="T413" s="412"/>
      <c r="U413" s="413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3"/>
      <c r="O414" s="411" t="s">
        <v>70</v>
      </c>
      <c r="P414" s="412"/>
      <c r="Q414" s="412"/>
      <c r="R414" s="412"/>
      <c r="S414" s="412"/>
      <c r="T414" s="412"/>
      <c r="U414" s="413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02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3"/>
      <c r="O419" s="411" t="s">
        <v>70</v>
      </c>
      <c r="P419" s="412"/>
      <c r="Q419" s="412"/>
      <c r="R419" s="412"/>
      <c r="S419" s="412"/>
      <c r="T419" s="412"/>
      <c r="U419" s="413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3"/>
      <c r="O420" s="411" t="s">
        <v>70</v>
      </c>
      <c r="P420" s="412"/>
      <c r="Q420" s="412"/>
      <c r="R420" s="412"/>
      <c r="S420" s="412"/>
      <c r="T420" s="412"/>
      <c r="U420" s="413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4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02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3"/>
      <c r="O425" s="411" t="s">
        <v>70</v>
      </c>
      <c r="P425" s="412"/>
      <c r="Q425" s="412"/>
      <c r="R425" s="412"/>
      <c r="S425" s="412"/>
      <c r="T425" s="412"/>
      <c r="U425" s="413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3"/>
      <c r="O426" s="411" t="s">
        <v>70</v>
      </c>
      <c r="P426" s="412"/>
      <c r="Q426" s="412"/>
      <c r="R426" s="412"/>
      <c r="S426" s="412"/>
      <c r="T426" s="412"/>
      <c r="U426" s="413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248</v>
      </c>
      <c r="X428" s="381">
        <f t="shared" ref="X428:X434" si="82">IFERROR(IF(W428="",0,CEILING((W428/$H428),1)*$H428),"")</f>
        <v>252</v>
      </c>
      <c r="Y428" s="36">
        <f>IFERROR(IF(X428=0,"",ROUNDUP(X428/H428,0)*0.00753),"")</f>
        <v>0.45180000000000003</v>
      </c>
      <c r="Z428" s="56"/>
      <c r="AA428" s="57"/>
      <c r="AE428" s="64"/>
      <c r="BB428" s="304" t="s">
        <v>1</v>
      </c>
      <c r="BL428" s="64">
        <f t="shared" ref="BL428:BL434" si="83">IFERROR(W428*I428/H428,"0")</f>
        <v>261.58095238095234</v>
      </c>
      <c r="BM428" s="64">
        <f t="shared" ref="BM428:BM434" si="84">IFERROR(X428*I428/H428,"0")</f>
        <v>265.79999999999995</v>
      </c>
      <c r="BN428" s="64">
        <f t="shared" ref="BN428:BN434" si="85">IFERROR(1/J428*(W428/H428),"0")</f>
        <v>0.3785103785103785</v>
      </c>
      <c r="BO428" s="64">
        <f t="shared" ref="BO428:BO434" si="86">IFERROR(1/J428*(X428/H428),"0")</f>
        <v>0.38461538461538458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02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3"/>
      <c r="O435" s="411" t="s">
        <v>70</v>
      </c>
      <c r="P435" s="412"/>
      <c r="Q435" s="412"/>
      <c r="R435" s="412"/>
      <c r="S435" s="412"/>
      <c r="T435" s="412"/>
      <c r="U435" s="413"/>
      <c r="V435" s="37" t="s">
        <v>71</v>
      </c>
      <c r="W435" s="382">
        <f>IFERROR(W428/H428,"0")+IFERROR(W429/H429,"0")+IFERROR(W430/H430,"0")+IFERROR(W431/H431,"0")+IFERROR(W432/H432,"0")+IFERROR(W433/H433,"0")+IFERROR(W434/H434,"0")</f>
        <v>59.047619047619044</v>
      </c>
      <c r="X435" s="382">
        <f>IFERROR(X428/H428,"0")+IFERROR(X429/H429,"0")+IFERROR(X430/H430,"0")+IFERROR(X431/H431,"0")+IFERROR(X432/H432,"0")+IFERROR(X433/H433,"0")+IFERROR(X434/H434,"0")</f>
        <v>60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0.45180000000000003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3"/>
      <c r="O436" s="411" t="s">
        <v>70</v>
      </c>
      <c r="P436" s="412"/>
      <c r="Q436" s="412"/>
      <c r="R436" s="412"/>
      <c r="S436" s="412"/>
      <c r="T436" s="412"/>
      <c r="U436" s="413"/>
      <c r="V436" s="37" t="s">
        <v>66</v>
      </c>
      <c r="W436" s="382">
        <f>IFERROR(SUM(W428:W434),"0")</f>
        <v>248</v>
      </c>
      <c r="X436" s="382">
        <f>IFERROR(SUM(X428:X434),"0")</f>
        <v>252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5</v>
      </c>
      <c r="X439" s="381">
        <f>IFERROR(IF(W439="",0,CEILING((W439/$H439),1)*$H439),"")</f>
        <v>6</v>
      </c>
      <c r="Y439" s="36">
        <f>IFERROR(IF(X439=0,"",ROUNDUP(X439/H439,0)*0.00627),"")</f>
        <v>1.881E-2</v>
      </c>
      <c r="Z439" s="56"/>
      <c r="AA439" s="57"/>
      <c r="AE439" s="64"/>
      <c r="BB439" s="312" t="s">
        <v>1</v>
      </c>
      <c r="BL439" s="64">
        <f>IFERROR(W439*I439/H439,"0")</f>
        <v>6.5</v>
      </c>
      <c r="BM439" s="64">
        <f>IFERROR(X439*I439/H439,"0")</f>
        <v>7.8000000000000007</v>
      </c>
      <c r="BN439" s="64">
        <f>IFERROR(1/J439*(W439/H439),"0")</f>
        <v>1.2500000000000001E-2</v>
      </c>
      <c r="BO439" s="64">
        <f>IFERROR(1/J439*(X439/H439),"0")</f>
        <v>1.4999999999999999E-2</v>
      </c>
    </row>
    <row r="440" spans="1:67" x14ac:dyDescent="0.2">
      <c r="A440" s="402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3"/>
      <c r="O440" s="411" t="s">
        <v>70</v>
      </c>
      <c r="P440" s="412"/>
      <c r="Q440" s="412"/>
      <c r="R440" s="412"/>
      <c r="S440" s="412"/>
      <c r="T440" s="412"/>
      <c r="U440" s="413"/>
      <c r="V440" s="37" t="s">
        <v>71</v>
      </c>
      <c r="W440" s="382">
        <f>IFERROR(W438/H438,"0")+IFERROR(W439/H439,"0")</f>
        <v>2.5</v>
      </c>
      <c r="X440" s="382">
        <f>IFERROR(X438/H438,"0")+IFERROR(X439/H439,"0")</f>
        <v>3</v>
      </c>
      <c r="Y440" s="382">
        <f>IFERROR(IF(Y438="",0,Y438),"0")+IFERROR(IF(Y439="",0,Y439),"0")</f>
        <v>1.881E-2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3"/>
      <c r="O441" s="411" t="s">
        <v>70</v>
      </c>
      <c r="P441" s="412"/>
      <c r="Q441" s="412"/>
      <c r="R441" s="412"/>
      <c r="S441" s="412"/>
      <c r="T441" s="412"/>
      <c r="U441" s="413"/>
      <c r="V441" s="37" t="s">
        <v>66</v>
      </c>
      <c r="W441" s="382">
        <f>IFERROR(SUM(W438:W439),"0")</f>
        <v>5</v>
      </c>
      <c r="X441" s="382">
        <f>IFERROR(SUM(X438:X439),"0")</f>
        <v>6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02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3"/>
      <c r="O444" s="411" t="s">
        <v>70</v>
      </c>
      <c r="P444" s="412"/>
      <c r="Q444" s="412"/>
      <c r="R444" s="412"/>
      <c r="S444" s="412"/>
      <c r="T444" s="412"/>
      <c r="U444" s="413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3"/>
      <c r="O445" s="411" t="s">
        <v>70</v>
      </c>
      <c r="P445" s="412"/>
      <c r="Q445" s="412"/>
      <c r="R445" s="412"/>
      <c r="S445" s="412"/>
      <c r="T445" s="412"/>
      <c r="U445" s="413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4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02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3"/>
      <c r="O451" s="411" t="s">
        <v>70</v>
      </c>
      <c r="P451" s="412"/>
      <c r="Q451" s="412"/>
      <c r="R451" s="412"/>
      <c r="S451" s="412"/>
      <c r="T451" s="412"/>
      <c r="U451" s="413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3"/>
      <c r="O452" s="411" t="s">
        <v>70</v>
      </c>
      <c r="P452" s="412"/>
      <c r="Q452" s="412"/>
      <c r="R452" s="412"/>
      <c r="S452" s="412"/>
      <c r="T452" s="412"/>
      <c r="U452" s="413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02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3"/>
      <c r="O456" s="411" t="s">
        <v>70</v>
      </c>
      <c r="P456" s="412"/>
      <c r="Q456" s="412"/>
      <c r="R456" s="412"/>
      <c r="S456" s="412"/>
      <c r="T456" s="412"/>
      <c r="U456" s="413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3"/>
      <c r="O457" s="411" t="s">
        <v>70</v>
      </c>
      <c r="P457" s="412"/>
      <c r="Q457" s="412"/>
      <c r="R457" s="412"/>
      <c r="S457" s="412"/>
      <c r="T457" s="412"/>
      <c r="U457" s="413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283</v>
      </c>
      <c r="X463" s="381">
        <f t="shared" si="87"/>
        <v>285.12</v>
      </c>
      <c r="Y463" s="36">
        <f t="shared" si="88"/>
        <v>0.64583999999999997</v>
      </c>
      <c r="Z463" s="56"/>
      <c r="AA463" s="57"/>
      <c r="AE463" s="64"/>
      <c r="BB463" s="320" t="s">
        <v>1</v>
      </c>
      <c r="BL463" s="64">
        <f t="shared" si="89"/>
        <v>302.2954545454545</v>
      </c>
      <c r="BM463" s="64">
        <f t="shared" si="90"/>
        <v>304.55999999999995</v>
      </c>
      <c r="BN463" s="64">
        <f t="shared" si="91"/>
        <v>0.5153700466200466</v>
      </c>
      <c r="BO463" s="64">
        <f t="shared" si="92"/>
        <v>0.51923076923076927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12</v>
      </c>
      <c r="X464" s="381">
        <f t="shared" si="87"/>
        <v>15.84</v>
      </c>
      <c r="Y464" s="36">
        <f t="shared" si="88"/>
        <v>3.5880000000000002E-2</v>
      </c>
      <c r="Z464" s="56"/>
      <c r="AA464" s="57"/>
      <c r="AE464" s="64"/>
      <c r="BB464" s="321" t="s">
        <v>1</v>
      </c>
      <c r="BL464" s="64">
        <f t="shared" si="89"/>
        <v>12.818181818181817</v>
      </c>
      <c r="BM464" s="64">
        <f t="shared" si="90"/>
        <v>16.919999999999998</v>
      </c>
      <c r="BN464" s="64">
        <f t="shared" si="91"/>
        <v>2.1853146853146852E-2</v>
      </c>
      <c r="BO464" s="64">
        <f t="shared" si="92"/>
        <v>2.8846153846153848E-2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185</v>
      </c>
      <c r="X466" s="381">
        <f t="shared" si="87"/>
        <v>190.08</v>
      </c>
      <c r="Y466" s="36">
        <f t="shared" si="88"/>
        <v>0.43056</v>
      </c>
      <c r="Z466" s="56"/>
      <c r="AA466" s="57"/>
      <c r="AE466" s="64"/>
      <c r="BB466" s="323" t="s">
        <v>1</v>
      </c>
      <c r="BL466" s="64">
        <f t="shared" si="89"/>
        <v>197.61363636363632</v>
      </c>
      <c r="BM466" s="64">
        <f t="shared" si="90"/>
        <v>203.04000000000002</v>
      </c>
      <c r="BN466" s="64">
        <f t="shared" si="91"/>
        <v>0.3369026806526807</v>
      </c>
      <c r="BO466" s="64">
        <f t="shared" si="92"/>
        <v>0.34615384615384615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6</v>
      </c>
      <c r="X468" s="381">
        <f t="shared" si="87"/>
        <v>7.2</v>
      </c>
      <c r="Y468" s="36">
        <f>IFERROR(IF(X468=0,"",ROUNDUP(X468/H468,0)*0.00937),"")</f>
        <v>1.874E-2</v>
      </c>
      <c r="Z468" s="56"/>
      <c r="AA468" s="57"/>
      <c r="AE468" s="64"/>
      <c r="BB468" s="325" t="s">
        <v>1</v>
      </c>
      <c r="BL468" s="64">
        <f t="shared" si="89"/>
        <v>6.3999999999999995</v>
      </c>
      <c r="BM468" s="64">
        <f t="shared" si="90"/>
        <v>7.68</v>
      </c>
      <c r="BN468" s="64">
        <f t="shared" si="91"/>
        <v>1.3888888888888888E-2</v>
      </c>
      <c r="BO468" s="64">
        <f t="shared" si="92"/>
        <v>1.6666666666666666E-2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02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3"/>
      <c r="O473" s="411" t="s">
        <v>70</v>
      </c>
      <c r="P473" s="412"/>
      <c r="Q473" s="412"/>
      <c r="R473" s="412"/>
      <c r="S473" s="412"/>
      <c r="T473" s="412"/>
      <c r="U473" s="413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92.575757575757578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95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1.1310199999999999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3"/>
      <c r="O474" s="411" t="s">
        <v>70</v>
      </c>
      <c r="P474" s="412"/>
      <c r="Q474" s="412"/>
      <c r="R474" s="412"/>
      <c r="S474" s="412"/>
      <c r="T474" s="412"/>
      <c r="U474" s="413"/>
      <c r="V474" s="37" t="s">
        <v>66</v>
      </c>
      <c r="W474" s="382">
        <f>IFERROR(SUM(W461:W472),"0")</f>
        <v>486</v>
      </c>
      <c r="X474" s="382">
        <f>IFERROR(SUM(X461:X472),"0")</f>
        <v>498.23999999999995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136</v>
      </c>
      <c r="X476" s="381">
        <f>IFERROR(IF(W476="",0,CEILING((W476/$H476),1)*$H476),"")</f>
        <v>137.28</v>
      </c>
      <c r="Y476" s="36">
        <f>IFERROR(IF(X476=0,"",ROUNDUP(X476/H476,0)*0.01196),"")</f>
        <v>0.31096000000000001</v>
      </c>
      <c r="Z476" s="56"/>
      <c r="AA476" s="57"/>
      <c r="AE476" s="64"/>
      <c r="BB476" s="330" t="s">
        <v>1</v>
      </c>
      <c r="BL476" s="64">
        <f>IFERROR(W476*I476/H476,"0")</f>
        <v>145.27272727272725</v>
      </c>
      <c r="BM476" s="64">
        <f>IFERROR(X476*I476/H476,"0")</f>
        <v>146.63999999999999</v>
      </c>
      <c r="BN476" s="64">
        <f>IFERROR(1/J476*(W476/H476),"0")</f>
        <v>0.24766899766899769</v>
      </c>
      <c r="BO476" s="64">
        <f>IFERROR(1/J476*(X476/H476),"0")</f>
        <v>0.25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02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3"/>
      <c r="O478" s="411" t="s">
        <v>70</v>
      </c>
      <c r="P478" s="412"/>
      <c r="Q478" s="412"/>
      <c r="R478" s="412"/>
      <c r="S478" s="412"/>
      <c r="T478" s="412"/>
      <c r="U478" s="413"/>
      <c r="V478" s="37" t="s">
        <v>71</v>
      </c>
      <c r="W478" s="382">
        <f>IFERROR(W476/H476,"0")+IFERROR(W477/H477,"0")</f>
        <v>25.757575757575758</v>
      </c>
      <c r="X478" s="382">
        <f>IFERROR(X476/H476,"0")+IFERROR(X477/H477,"0")</f>
        <v>26</v>
      </c>
      <c r="Y478" s="382">
        <f>IFERROR(IF(Y476="",0,Y476),"0")+IFERROR(IF(Y477="",0,Y477),"0")</f>
        <v>0.31096000000000001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3"/>
      <c r="O479" s="411" t="s">
        <v>70</v>
      </c>
      <c r="P479" s="412"/>
      <c r="Q479" s="412"/>
      <c r="R479" s="412"/>
      <c r="S479" s="412"/>
      <c r="T479" s="412"/>
      <c r="U479" s="413"/>
      <c r="V479" s="37" t="s">
        <v>66</v>
      </c>
      <c r="W479" s="382">
        <f>IFERROR(SUM(W476:W477),"0")</f>
        <v>136</v>
      </c>
      <c r="X479" s="382">
        <f>IFERROR(SUM(X476:X477),"0")</f>
        <v>137.28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122</v>
      </c>
      <c r="X481" s="381">
        <f t="shared" ref="X481:X486" si="93">IFERROR(IF(W481="",0,CEILING((W481/$H481),1)*$H481),"")</f>
        <v>126.72</v>
      </c>
      <c r="Y481" s="36">
        <f>IFERROR(IF(X481=0,"",ROUNDUP(X481/H481,0)*0.01196),"")</f>
        <v>0.28704000000000002</v>
      </c>
      <c r="Z481" s="56"/>
      <c r="AA481" s="57"/>
      <c r="AE481" s="64"/>
      <c r="BB481" s="332" t="s">
        <v>1</v>
      </c>
      <c r="BL481" s="64">
        <f t="shared" ref="BL481:BL486" si="94">IFERROR(W481*I481/H481,"0")</f>
        <v>130.31818181818178</v>
      </c>
      <c r="BM481" s="64">
        <f t="shared" ref="BM481:BM486" si="95">IFERROR(X481*I481/H481,"0")</f>
        <v>135.35999999999999</v>
      </c>
      <c r="BN481" s="64">
        <f t="shared" ref="BN481:BN486" si="96">IFERROR(1/J481*(W481/H481),"0")</f>
        <v>0.22217365967365968</v>
      </c>
      <c r="BO481" s="64">
        <f t="shared" ref="BO481:BO486" si="97">IFERROR(1/J481*(X481/H481),"0")</f>
        <v>0.23076923076923078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11</v>
      </c>
      <c r="X482" s="381">
        <f t="shared" si="93"/>
        <v>15.84</v>
      </c>
      <c r="Y482" s="36">
        <f>IFERROR(IF(X482=0,"",ROUNDUP(X482/H482,0)*0.01196),"")</f>
        <v>3.5880000000000002E-2</v>
      </c>
      <c r="Z482" s="56"/>
      <c r="AA482" s="57"/>
      <c r="AE482" s="64"/>
      <c r="BB482" s="333" t="s">
        <v>1</v>
      </c>
      <c r="BL482" s="64">
        <f t="shared" si="94"/>
        <v>11.75</v>
      </c>
      <c r="BM482" s="64">
        <f t="shared" si="95"/>
        <v>16.919999999999998</v>
      </c>
      <c r="BN482" s="64">
        <f t="shared" si="96"/>
        <v>2.003205128205128E-2</v>
      </c>
      <c r="BO482" s="64">
        <f t="shared" si="97"/>
        <v>2.8846153846153848E-2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129</v>
      </c>
      <c r="X483" s="381">
        <f t="shared" si="93"/>
        <v>132</v>
      </c>
      <c r="Y483" s="36">
        <f>IFERROR(IF(X483=0,"",ROUNDUP(X483/H483,0)*0.01196),"")</f>
        <v>0.29899999999999999</v>
      </c>
      <c r="Z483" s="56"/>
      <c r="AA483" s="57"/>
      <c r="AE483" s="64"/>
      <c r="BB483" s="334" t="s">
        <v>1</v>
      </c>
      <c r="BL483" s="64">
        <f t="shared" si="94"/>
        <v>137.79545454545453</v>
      </c>
      <c r="BM483" s="64">
        <f t="shared" si="95"/>
        <v>140.99999999999997</v>
      </c>
      <c r="BN483" s="64">
        <f t="shared" si="96"/>
        <v>0.23492132867132867</v>
      </c>
      <c r="BO483" s="64">
        <f t="shared" si="97"/>
        <v>0.24038461538461539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02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3"/>
      <c r="O487" s="411" t="s">
        <v>70</v>
      </c>
      <c r="P487" s="412"/>
      <c r="Q487" s="412"/>
      <c r="R487" s="412"/>
      <c r="S487" s="412"/>
      <c r="T487" s="412"/>
      <c r="U487" s="413"/>
      <c r="V487" s="37" t="s">
        <v>71</v>
      </c>
      <c r="W487" s="382">
        <f>IFERROR(W481/H481,"0")+IFERROR(W482/H482,"0")+IFERROR(W483/H483,"0")+IFERROR(W484/H484,"0")+IFERROR(W485/H485,"0")+IFERROR(W486/H486,"0")</f>
        <v>49.621212121212118</v>
      </c>
      <c r="X487" s="382">
        <f>IFERROR(X481/H481,"0")+IFERROR(X482/H482,"0")+IFERROR(X483/H483,"0")+IFERROR(X484/H484,"0")+IFERROR(X485/H485,"0")+IFERROR(X486/H486,"0")</f>
        <v>52</v>
      </c>
      <c r="Y487" s="382">
        <f>IFERROR(IF(Y481="",0,Y481),"0")+IFERROR(IF(Y482="",0,Y482),"0")+IFERROR(IF(Y483="",0,Y483),"0")+IFERROR(IF(Y484="",0,Y484),"0")+IFERROR(IF(Y485="",0,Y485),"0")+IFERROR(IF(Y486="",0,Y486),"0")</f>
        <v>0.62192000000000003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3"/>
      <c r="O488" s="411" t="s">
        <v>70</v>
      </c>
      <c r="P488" s="412"/>
      <c r="Q488" s="412"/>
      <c r="R488" s="412"/>
      <c r="S488" s="412"/>
      <c r="T488" s="412"/>
      <c r="U488" s="413"/>
      <c r="V488" s="37" t="s">
        <v>66</v>
      </c>
      <c r="W488" s="382">
        <f>IFERROR(SUM(W481:W486),"0")</f>
        <v>262</v>
      </c>
      <c r="X488" s="382">
        <f>IFERROR(SUM(X481:X486),"0")</f>
        <v>274.56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02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3"/>
      <c r="O493" s="411" t="s">
        <v>70</v>
      </c>
      <c r="P493" s="412"/>
      <c r="Q493" s="412"/>
      <c r="R493" s="412"/>
      <c r="S493" s="412"/>
      <c r="T493" s="412"/>
      <c r="U493" s="413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3"/>
      <c r="O494" s="411" t="s">
        <v>70</v>
      </c>
      <c r="P494" s="412"/>
      <c r="Q494" s="412"/>
      <c r="R494" s="412"/>
      <c r="S494" s="412"/>
      <c r="T494" s="412"/>
      <c r="U494" s="413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402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3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3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5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9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5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5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02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3"/>
      <c r="O511" s="411" t="s">
        <v>70</v>
      </c>
      <c r="P511" s="412"/>
      <c r="Q511" s="412"/>
      <c r="R511" s="412"/>
      <c r="S511" s="412"/>
      <c r="T511" s="412"/>
      <c r="U511" s="413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3"/>
      <c r="O512" s="411" t="s">
        <v>70</v>
      </c>
      <c r="P512" s="412"/>
      <c r="Q512" s="412"/>
      <c r="R512" s="412"/>
      <c r="S512" s="412"/>
      <c r="T512" s="412"/>
      <c r="U512" s="413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3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8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0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402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3"/>
      <c r="O519" s="411" t="s">
        <v>70</v>
      </c>
      <c r="P519" s="412"/>
      <c r="Q519" s="412"/>
      <c r="R519" s="412"/>
      <c r="S519" s="412"/>
      <c r="T519" s="412"/>
      <c r="U519" s="413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3"/>
      <c r="O520" s="411" t="s">
        <v>70</v>
      </c>
      <c r="P520" s="412"/>
      <c r="Q520" s="412"/>
      <c r="R520" s="412"/>
      <c r="S520" s="412"/>
      <c r="T520" s="412"/>
      <c r="U520" s="413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7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1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1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4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02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3"/>
      <c r="O528" s="411" t="s">
        <v>70</v>
      </c>
      <c r="P528" s="412"/>
      <c r="Q528" s="412"/>
      <c r="R528" s="412"/>
      <c r="S528" s="412"/>
      <c r="T528" s="412"/>
      <c r="U528" s="413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3"/>
      <c r="O529" s="411" t="s">
        <v>70</v>
      </c>
      <c r="P529" s="412"/>
      <c r="Q529" s="412"/>
      <c r="R529" s="412"/>
      <c r="S529" s="412"/>
      <c r="T529" s="412"/>
      <c r="U529" s="413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700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265</v>
      </c>
      <c r="X531" s="381">
        <f>IFERROR(IF(W531="",0,CEILING((W531/$H531),1)*$H531),"")</f>
        <v>265.2</v>
      </c>
      <c r="Y531" s="36">
        <f>IFERROR(IF(X531=0,"",ROUNDUP(X531/H531,0)*0.02175),"")</f>
        <v>0.73949999999999994</v>
      </c>
      <c r="Z531" s="56"/>
      <c r="AA531" s="57"/>
      <c r="AE531" s="64"/>
      <c r="BB531" s="362" t="s">
        <v>1</v>
      </c>
      <c r="BL531" s="64">
        <f>IFERROR(W531*I531/H531,"0")</f>
        <v>284.1615384615385</v>
      </c>
      <c r="BM531" s="64">
        <f>IFERROR(X531*I531/H531,"0")</f>
        <v>284.37600000000003</v>
      </c>
      <c r="BN531" s="64">
        <f>IFERROR(1/J531*(W531/H531),"0")</f>
        <v>0.60668498168498175</v>
      </c>
      <c r="BO531" s="64">
        <f>IFERROR(1/J531*(X531/H531),"0")</f>
        <v>0.6071428571428571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6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3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02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3"/>
      <c r="O536" s="411" t="s">
        <v>70</v>
      </c>
      <c r="P536" s="412"/>
      <c r="Q536" s="412"/>
      <c r="R536" s="412"/>
      <c r="S536" s="412"/>
      <c r="T536" s="412"/>
      <c r="U536" s="413"/>
      <c r="V536" s="37" t="s">
        <v>71</v>
      </c>
      <c r="W536" s="382">
        <f>IFERROR(W531/H531,"0")+IFERROR(W532/H532,"0")+IFERROR(W533/H533,"0")+IFERROR(W534/H534,"0")+IFERROR(W535/H535,"0")</f>
        <v>33.974358974358978</v>
      </c>
      <c r="X536" s="382">
        <f>IFERROR(X531/H531,"0")+IFERROR(X532/H532,"0")+IFERROR(X533/H533,"0")+IFERROR(X534/H534,"0")+IFERROR(X535/H535,"0")</f>
        <v>34</v>
      </c>
      <c r="Y536" s="382">
        <f>IFERROR(IF(Y531="",0,Y531),"0")+IFERROR(IF(Y532="",0,Y532),"0")+IFERROR(IF(Y533="",0,Y533),"0")+IFERROR(IF(Y534="",0,Y534),"0")+IFERROR(IF(Y535="",0,Y535),"0")</f>
        <v>0.73949999999999994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3"/>
      <c r="O537" s="411" t="s">
        <v>70</v>
      </c>
      <c r="P537" s="412"/>
      <c r="Q537" s="412"/>
      <c r="R537" s="412"/>
      <c r="S537" s="412"/>
      <c r="T537" s="412"/>
      <c r="U537" s="413"/>
      <c r="V537" s="37" t="s">
        <v>66</v>
      </c>
      <c r="W537" s="382">
        <f>IFERROR(SUM(W531:W535),"0")</f>
        <v>265</v>
      </c>
      <c r="X537" s="382">
        <f>IFERROR(SUM(X531:X535),"0")</f>
        <v>265.2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9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6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402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3"/>
      <c r="O543" s="411" t="s">
        <v>70</v>
      </c>
      <c r="P543" s="412"/>
      <c r="Q543" s="412"/>
      <c r="R543" s="412"/>
      <c r="S543" s="412"/>
      <c r="T543" s="412"/>
      <c r="U543" s="413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3"/>
      <c r="O544" s="411" t="s">
        <v>70</v>
      </c>
      <c r="P544" s="412"/>
      <c r="Q544" s="412"/>
      <c r="R544" s="412"/>
      <c r="S544" s="412"/>
      <c r="T544" s="412"/>
      <c r="U544" s="413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9"/>
      <c r="O545" s="549" t="s">
        <v>742</v>
      </c>
      <c r="P545" s="530"/>
      <c r="Q545" s="530"/>
      <c r="R545" s="530"/>
      <c r="S545" s="530"/>
      <c r="T545" s="530"/>
      <c r="U545" s="531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9011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9106.7300000000032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9"/>
      <c r="O546" s="549" t="s">
        <v>743</v>
      </c>
      <c r="P546" s="530"/>
      <c r="Q546" s="530"/>
      <c r="R546" s="530"/>
      <c r="S546" s="530"/>
      <c r="T546" s="530"/>
      <c r="U546" s="531"/>
      <c r="V546" s="37" t="s">
        <v>66</v>
      </c>
      <c r="W546" s="382">
        <f>IFERROR(SUM(BL22:BL542),"0")</f>
        <v>9495.1609022768971</v>
      </c>
      <c r="X546" s="382">
        <f>IFERROR(SUM(BM22:BM542),"0")</f>
        <v>9596.991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9"/>
      <c r="O547" s="549" t="s">
        <v>744</v>
      </c>
      <c r="P547" s="530"/>
      <c r="Q547" s="530"/>
      <c r="R547" s="530"/>
      <c r="S547" s="530"/>
      <c r="T547" s="530"/>
      <c r="U547" s="531"/>
      <c r="V547" s="37" t="s">
        <v>745</v>
      </c>
      <c r="W547" s="38">
        <f>ROUNDUP(SUM(BN22:BN542),0)</f>
        <v>16</v>
      </c>
      <c r="X547" s="38">
        <f>ROUNDUP(SUM(BO22:BO542),0)</f>
        <v>16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9"/>
      <c r="O548" s="549" t="s">
        <v>746</v>
      </c>
      <c r="P548" s="530"/>
      <c r="Q548" s="530"/>
      <c r="R548" s="530"/>
      <c r="S548" s="530"/>
      <c r="T548" s="530"/>
      <c r="U548" s="531"/>
      <c r="V548" s="37" t="s">
        <v>66</v>
      </c>
      <c r="W548" s="382">
        <f>GrossWeightTotal+PalletQtyTotal*25</f>
        <v>9895.1609022768971</v>
      </c>
      <c r="X548" s="382">
        <f>GrossWeightTotalR+PalletQtyTotalR*25</f>
        <v>9996.991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9"/>
      <c r="O549" s="549" t="s">
        <v>747</v>
      </c>
      <c r="P549" s="530"/>
      <c r="Q549" s="530"/>
      <c r="R549" s="530"/>
      <c r="S549" s="530"/>
      <c r="T549" s="530"/>
      <c r="U549" s="531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1403.1792436096696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1421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9"/>
      <c r="O550" s="549" t="s">
        <v>748</v>
      </c>
      <c r="P550" s="530"/>
      <c r="Q550" s="530"/>
      <c r="R550" s="530"/>
      <c r="S550" s="530"/>
      <c r="T550" s="530"/>
      <c r="U550" s="531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18.006769999999999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27" t="s">
        <v>98</v>
      </c>
      <c r="D552" s="650"/>
      <c r="E552" s="650"/>
      <c r="F552" s="615"/>
      <c r="G552" s="427" t="s">
        <v>229</v>
      </c>
      <c r="H552" s="650"/>
      <c r="I552" s="650"/>
      <c r="J552" s="650"/>
      <c r="K552" s="650"/>
      <c r="L552" s="650"/>
      <c r="M552" s="650"/>
      <c r="N552" s="650"/>
      <c r="O552" s="650"/>
      <c r="P552" s="615"/>
      <c r="Q552" s="427" t="s">
        <v>461</v>
      </c>
      <c r="R552" s="615"/>
      <c r="S552" s="427" t="s">
        <v>522</v>
      </c>
      <c r="T552" s="650"/>
      <c r="U552" s="650"/>
      <c r="V552" s="615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67" t="s">
        <v>751</v>
      </c>
      <c r="B553" s="427" t="s">
        <v>60</v>
      </c>
      <c r="C553" s="427" t="s">
        <v>99</v>
      </c>
      <c r="D553" s="427" t="s">
        <v>107</v>
      </c>
      <c r="E553" s="427" t="s">
        <v>98</v>
      </c>
      <c r="F553" s="427" t="s">
        <v>219</v>
      </c>
      <c r="G553" s="427" t="s">
        <v>230</v>
      </c>
      <c r="H553" s="427" t="s">
        <v>237</v>
      </c>
      <c r="I553" s="427" t="s">
        <v>256</v>
      </c>
      <c r="J553" s="427" t="s">
        <v>326</v>
      </c>
      <c r="K553" s="372"/>
      <c r="L553" s="427" t="s">
        <v>356</v>
      </c>
      <c r="M553" s="372"/>
      <c r="N553" s="427" t="s">
        <v>356</v>
      </c>
      <c r="O553" s="427" t="s">
        <v>431</v>
      </c>
      <c r="P553" s="427" t="s">
        <v>448</v>
      </c>
      <c r="Q553" s="427" t="s">
        <v>462</v>
      </c>
      <c r="R553" s="427" t="s">
        <v>497</v>
      </c>
      <c r="S553" s="427" t="s">
        <v>523</v>
      </c>
      <c r="T553" s="427" t="s">
        <v>570</v>
      </c>
      <c r="U553" s="427" t="s">
        <v>596</v>
      </c>
      <c r="V553" s="427" t="s">
        <v>603</v>
      </c>
      <c r="W553" s="427" t="s">
        <v>607</v>
      </c>
      <c r="X553" s="427" t="s">
        <v>657</v>
      </c>
      <c r="AA553" s="52"/>
      <c r="AD553" s="372"/>
    </row>
    <row r="554" spans="1:30" ht="13.5" customHeight="1" thickBot="1" x14ac:dyDescent="0.25">
      <c r="A554" s="768"/>
      <c r="B554" s="428"/>
      <c r="C554" s="428"/>
      <c r="D554" s="428"/>
      <c r="E554" s="428"/>
      <c r="F554" s="428"/>
      <c r="G554" s="428"/>
      <c r="H554" s="428"/>
      <c r="I554" s="428"/>
      <c r="J554" s="428"/>
      <c r="K554" s="372"/>
      <c r="L554" s="428"/>
      <c r="M554" s="372"/>
      <c r="N554" s="428"/>
      <c r="O554" s="428"/>
      <c r="P554" s="428"/>
      <c r="Q554" s="428"/>
      <c r="R554" s="428"/>
      <c r="S554" s="428"/>
      <c r="T554" s="428"/>
      <c r="U554" s="428"/>
      <c r="V554" s="428"/>
      <c r="W554" s="428"/>
      <c r="X554" s="428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16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152.4</v>
      </c>
      <c r="F555" s="46">
        <f>IFERROR(X134*1,"0")+IFERROR(X135*1,"0")+IFERROR(X136*1,"0")+IFERROR(X137*1,"0")+IFERROR(X138*1,"0")</f>
        <v>102.60000000000001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81.900000000000006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1604.7</v>
      </c>
      <c r="J555" s="46">
        <f>IFERROR(X214*1,"0")+IFERROR(X215*1,"0")+IFERROR(X216*1,"0")+IFERROR(X217*1,"0")+IFERROR(X218*1,"0")+IFERROR(X219*1,"0")+IFERROR(X223*1,"0")+IFERROR(X224*1,"0")</f>
        <v>23.2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179.1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179.1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2.5499999999999998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4998.6000000000004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327.59999999999997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184.8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258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910.08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265.2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543:U543"/>
    <mergeCell ref="O24:U24"/>
    <mergeCell ref="A261:Y261"/>
    <mergeCell ref="O69:S69"/>
    <mergeCell ref="D244:E244"/>
    <mergeCell ref="O456:U456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D522:E522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A427:Y427"/>
    <mergeCell ref="O257:S257"/>
    <mergeCell ref="A61:N62"/>
    <mergeCell ref="O232:S232"/>
    <mergeCell ref="O359:S359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O27:S27"/>
    <mergeCell ref="O511:U511"/>
    <mergeCell ref="A422:Y422"/>
    <mergeCell ref="O54:U54"/>
    <mergeCell ref="D74:E74"/>
    <mergeCell ref="D68:E68"/>
    <mergeCell ref="D335:E335"/>
    <mergeCell ref="O35:U35"/>
    <mergeCell ref="D372:E372"/>
    <mergeCell ref="O277:U277"/>
    <mergeCell ref="D188:E188"/>
    <mergeCell ref="D424:E424"/>
    <mergeCell ref="O252:U252"/>
    <mergeCell ref="D286:E286"/>
    <mergeCell ref="O478:U478"/>
    <mergeCell ref="D241:E241"/>
    <mergeCell ref="D508:E508"/>
    <mergeCell ref="D76:E76"/>
    <mergeCell ref="O403:U403"/>
    <mergeCell ref="O299:S299"/>
    <mergeCell ref="O274:S274"/>
    <mergeCell ref="O470:S470"/>
    <mergeCell ref="O249:S249"/>
    <mergeCell ref="D218:E218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O493:U493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A487:N488"/>
    <mergeCell ref="A307:Y307"/>
    <mergeCell ref="D90:E90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429:S429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O502:S502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A415:Y415"/>
    <mergeCell ref="O391:S391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O91:S91"/>
    <mergeCell ref="O362:S362"/>
    <mergeCell ref="O85:S85"/>
    <mergeCell ref="O305:U305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D281:E281"/>
    <mergeCell ref="O334:S334"/>
    <mergeCell ref="A409:N410"/>
    <mergeCell ref="O434:S434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2024-05-30T08:18:48Z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