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1 машина Мелитополь\"/>
    </mc:Choice>
  </mc:AlternateContent>
  <xr:revisionPtr revIDLastSave="0" documentId="13_ncr:1_{0B4AC2F5-3374-4C2A-A74F-0A05942610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Y304" i="1" s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Y279" i="1" s="1"/>
  <c r="X275" i="1"/>
  <c r="X280" i="1" s="1"/>
  <c r="W273" i="1"/>
  <c r="Y272" i="1"/>
  <c r="W272" i="1"/>
  <c r="BN271" i="1"/>
  <c r="BL271" i="1"/>
  <c r="Y271" i="1"/>
  <c r="X271" i="1"/>
  <c r="BN270" i="1"/>
  <c r="BL270" i="1"/>
  <c r="Y270" i="1"/>
  <c r="X270" i="1"/>
  <c r="W268" i="1"/>
  <c r="X267" i="1"/>
  <c r="W267" i="1"/>
  <c r="BO266" i="1"/>
  <c r="BN266" i="1"/>
  <c r="BM266" i="1"/>
  <c r="BL266" i="1"/>
  <c r="Y266" i="1"/>
  <c r="Y267" i="1" s="1"/>
  <c r="X266" i="1"/>
  <c r="X268" i="1" s="1"/>
  <c r="X263" i="1"/>
  <c r="W263" i="1"/>
  <c r="Y262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X259" i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O236" i="1"/>
  <c r="BN236" i="1"/>
  <c r="BM236" i="1"/>
  <c r="BL236" i="1"/>
  <c r="Y236" i="1"/>
  <c r="X236" i="1"/>
  <c r="O236" i="1"/>
  <c r="BN235" i="1"/>
  <c r="BL235" i="1"/>
  <c r="Y235" i="1"/>
  <c r="Y237" i="1" s="1"/>
  <c r="X235" i="1"/>
  <c r="O235" i="1"/>
  <c r="W232" i="1"/>
  <c r="Y231" i="1"/>
  <c r="W231" i="1"/>
  <c r="BN230" i="1"/>
  <c r="BL230" i="1"/>
  <c r="Y230" i="1"/>
  <c r="X230" i="1"/>
  <c r="O230" i="1"/>
  <c r="W227" i="1"/>
  <c r="W226" i="1"/>
  <c r="BN225" i="1"/>
  <c r="BL225" i="1"/>
  <c r="Y225" i="1"/>
  <c r="X225" i="1"/>
  <c r="O225" i="1"/>
  <c r="BO224" i="1"/>
  <c r="BN224" i="1"/>
  <c r="BM224" i="1"/>
  <c r="BL224" i="1"/>
  <c r="Y224" i="1"/>
  <c r="X224" i="1"/>
  <c r="O224" i="1"/>
  <c r="BN223" i="1"/>
  <c r="BL223" i="1"/>
  <c r="Y223" i="1"/>
  <c r="X223" i="1"/>
  <c r="X227" i="1" s="1"/>
  <c r="O223" i="1"/>
  <c r="BO222" i="1"/>
  <c r="BN222" i="1"/>
  <c r="BM222" i="1"/>
  <c r="BL222" i="1"/>
  <c r="Y222" i="1"/>
  <c r="Y226" i="1" s="1"/>
  <c r="X222" i="1"/>
  <c r="X226" i="1" s="1"/>
  <c r="O222" i="1"/>
  <c r="W219" i="1"/>
  <c r="W218" i="1"/>
  <c r="BO217" i="1"/>
  <c r="BN217" i="1"/>
  <c r="BM217" i="1"/>
  <c r="BL217" i="1"/>
  <c r="Y217" i="1"/>
  <c r="X217" i="1"/>
  <c r="O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X209" i="1"/>
  <c r="W209" i="1"/>
  <c r="Y208" i="1"/>
  <c r="W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W202" i="1"/>
  <c r="W201" i="1"/>
  <c r="BN200" i="1"/>
  <c r="BL200" i="1"/>
  <c r="Y200" i="1"/>
  <c r="X200" i="1"/>
  <c r="X202" i="1" s="1"/>
  <c r="O200" i="1"/>
  <c r="BO199" i="1"/>
  <c r="BN199" i="1"/>
  <c r="BM199" i="1"/>
  <c r="BL199" i="1"/>
  <c r="Y199" i="1"/>
  <c r="Y201" i="1" s="1"/>
  <c r="X199" i="1"/>
  <c r="O199" i="1"/>
  <c r="W195" i="1"/>
  <c r="X194" i="1"/>
  <c r="W194" i="1"/>
  <c r="BO193" i="1"/>
  <c r="BN193" i="1"/>
  <c r="BM193" i="1"/>
  <c r="BL193" i="1"/>
  <c r="Y193" i="1"/>
  <c r="Y194" i="1" s="1"/>
  <c r="X193" i="1"/>
  <c r="X195" i="1" s="1"/>
  <c r="O193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X177" i="1"/>
  <c r="O177" i="1"/>
  <c r="W173" i="1"/>
  <c r="W172" i="1"/>
  <c r="BN171" i="1"/>
  <c r="BL171" i="1"/>
  <c r="Y171" i="1"/>
  <c r="Y172" i="1" s="1"/>
  <c r="X171" i="1"/>
  <c r="O171" i="1"/>
  <c r="BN170" i="1"/>
  <c r="BL170" i="1"/>
  <c r="Y170" i="1"/>
  <c r="X170" i="1"/>
  <c r="X172" i="1" s="1"/>
  <c r="O170" i="1"/>
  <c r="W168" i="1"/>
  <c r="W167" i="1"/>
  <c r="BN166" i="1"/>
  <c r="BL166" i="1"/>
  <c r="Y166" i="1"/>
  <c r="X166" i="1"/>
  <c r="BO166" i="1" s="1"/>
  <c r="BN165" i="1"/>
  <c r="BL165" i="1"/>
  <c r="Y165" i="1"/>
  <c r="X165" i="1"/>
  <c r="X168" i="1" s="1"/>
  <c r="O165" i="1"/>
  <c r="BO164" i="1"/>
  <c r="BN164" i="1"/>
  <c r="BM164" i="1"/>
  <c r="BL164" i="1"/>
  <c r="Y164" i="1"/>
  <c r="X164" i="1"/>
  <c r="BO163" i="1"/>
  <c r="BN163" i="1"/>
  <c r="BM163" i="1"/>
  <c r="BL163" i="1"/>
  <c r="Y163" i="1"/>
  <c r="Y167" i="1" s="1"/>
  <c r="X163" i="1"/>
  <c r="X167" i="1" s="1"/>
  <c r="W160" i="1"/>
  <c r="Y159" i="1"/>
  <c r="W159" i="1"/>
  <c r="BN158" i="1"/>
  <c r="BL158" i="1"/>
  <c r="Y158" i="1"/>
  <c r="X158" i="1"/>
  <c r="X160" i="1" s="1"/>
  <c r="O158" i="1"/>
  <c r="W155" i="1"/>
  <c r="Y154" i="1"/>
  <c r="W154" i="1"/>
  <c r="BN153" i="1"/>
  <c r="BL153" i="1"/>
  <c r="Y153" i="1"/>
  <c r="X153" i="1"/>
  <c r="BO153" i="1" s="1"/>
  <c r="BN152" i="1"/>
  <c r="BL152" i="1"/>
  <c r="Y152" i="1"/>
  <c r="X152" i="1"/>
  <c r="X155" i="1" s="1"/>
  <c r="O152" i="1"/>
  <c r="W150" i="1"/>
  <c r="W149" i="1"/>
  <c r="BN148" i="1"/>
  <c r="BL148" i="1"/>
  <c r="Y148" i="1"/>
  <c r="X148" i="1"/>
  <c r="X150" i="1" s="1"/>
  <c r="O148" i="1"/>
  <c r="BO147" i="1"/>
  <c r="BN147" i="1"/>
  <c r="BM147" i="1"/>
  <c r="BL147" i="1"/>
  <c r="Y147" i="1"/>
  <c r="Y149" i="1" s="1"/>
  <c r="X147" i="1"/>
  <c r="X149" i="1" s="1"/>
  <c r="O147" i="1"/>
  <c r="W145" i="1"/>
  <c r="X144" i="1"/>
  <c r="W144" i="1"/>
  <c r="BO143" i="1"/>
  <c r="BN143" i="1"/>
  <c r="BM143" i="1"/>
  <c r="BL143" i="1"/>
  <c r="Y143" i="1"/>
  <c r="Y144" i="1" s="1"/>
  <c r="X143" i="1"/>
  <c r="X145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3" i="1" s="1"/>
  <c r="O131" i="1"/>
  <c r="W128" i="1"/>
  <c r="Y127" i="1"/>
  <c r="W127" i="1"/>
  <c r="BN126" i="1"/>
  <c r="BL126" i="1"/>
  <c r="Y126" i="1"/>
  <c r="X126" i="1"/>
  <c r="X128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Y119" i="1"/>
  <c r="X119" i="1"/>
  <c r="X123" i="1" s="1"/>
  <c r="O119" i="1"/>
  <c r="BO118" i="1"/>
  <c r="BN118" i="1"/>
  <c r="BM118" i="1"/>
  <c r="BL118" i="1"/>
  <c r="Y118" i="1"/>
  <c r="Y122" i="1" s="1"/>
  <c r="X118" i="1"/>
  <c r="X122" i="1" s="1"/>
  <c r="O118" i="1"/>
  <c r="W115" i="1"/>
  <c r="X114" i="1"/>
  <c r="W114" i="1"/>
  <c r="BO113" i="1"/>
  <c r="BN113" i="1"/>
  <c r="BM113" i="1"/>
  <c r="BL113" i="1"/>
  <c r="Y113" i="1"/>
  <c r="Y114" i="1" s="1"/>
  <c r="X113" i="1"/>
  <c r="X115" i="1" s="1"/>
  <c r="O113" i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09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4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X88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306" i="1" s="1"/>
  <c r="Y23" i="1"/>
  <c r="W23" i="1"/>
  <c r="W310" i="1" s="1"/>
  <c r="BN22" i="1"/>
  <c r="W308" i="1" s="1"/>
  <c r="BL22" i="1"/>
  <c r="W307" i="1" s="1"/>
  <c r="Y22" i="1"/>
  <c r="X22" i="1"/>
  <c r="X23" i="1" s="1"/>
  <c r="O22" i="1"/>
  <c r="H10" i="1"/>
  <c r="A9" i="1"/>
  <c r="F10" i="1" s="1"/>
  <c r="D7" i="1"/>
  <c r="P6" i="1"/>
  <c r="O2" i="1"/>
  <c r="W309" i="1" l="1"/>
  <c r="H9" i="1"/>
  <c r="A10" i="1"/>
  <c r="X24" i="1"/>
  <c r="X32" i="1"/>
  <c r="X310" i="1" s="1"/>
  <c r="X40" i="1"/>
  <c r="X51" i="1"/>
  <c r="X60" i="1"/>
  <c r="X67" i="1"/>
  <c r="X77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X71" i="1"/>
  <c r="BM75" i="1"/>
  <c r="BO75" i="1"/>
  <c r="BM82" i="1"/>
  <c r="BO82" i="1"/>
  <c r="BM84" i="1"/>
  <c r="BM86" i="1"/>
  <c r="BM91" i="1"/>
  <c r="BO91" i="1"/>
  <c r="BM93" i="1"/>
  <c r="X94" i="1"/>
  <c r="BM98" i="1"/>
  <c r="BO98" i="1"/>
  <c r="BM100" i="1"/>
  <c r="BM102" i="1"/>
  <c r="X103" i="1"/>
  <c r="BM107" i="1"/>
  <c r="BO107" i="1"/>
  <c r="X110" i="1"/>
  <c r="BM119" i="1"/>
  <c r="BO119" i="1"/>
  <c r="BM121" i="1"/>
  <c r="BM126" i="1"/>
  <c r="BO126" i="1"/>
  <c r="X127" i="1"/>
  <c r="BM131" i="1"/>
  <c r="BO131" i="1"/>
  <c r="X134" i="1"/>
  <c r="BM148" i="1"/>
  <c r="BO148" i="1"/>
  <c r="BM152" i="1"/>
  <c r="BO152" i="1"/>
  <c r="BM153" i="1"/>
  <c r="X154" i="1"/>
  <c r="BM158" i="1"/>
  <c r="BO158" i="1"/>
  <c r="X159" i="1"/>
  <c r="BM165" i="1"/>
  <c r="BO165" i="1"/>
  <c r="BM166" i="1"/>
  <c r="BM170" i="1"/>
  <c r="BO170" i="1"/>
  <c r="BO171" i="1"/>
  <c r="BM171" i="1"/>
  <c r="Y179" i="1"/>
  <c r="Y311" i="1" s="1"/>
  <c r="X201" i="1"/>
  <c r="X208" i="1"/>
  <c r="BO205" i="1"/>
  <c r="BM205" i="1"/>
  <c r="BO207" i="1"/>
  <c r="BM207" i="1"/>
  <c r="Y218" i="1"/>
  <c r="X231" i="1"/>
  <c r="BO230" i="1"/>
  <c r="BM230" i="1"/>
  <c r="X272" i="1"/>
  <c r="BO270" i="1"/>
  <c r="BM270" i="1"/>
  <c r="BO271" i="1"/>
  <c r="BM271" i="1"/>
  <c r="X173" i="1"/>
  <c r="X180" i="1"/>
  <c r="BO177" i="1"/>
  <c r="BM177" i="1"/>
  <c r="X179" i="1"/>
  <c r="BO200" i="1"/>
  <c r="BM200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X308" i="1" l="1"/>
  <c r="X306" i="1"/>
  <c r="B319" i="1" s="1"/>
  <c r="X307" i="1"/>
  <c r="X309" i="1" s="1"/>
  <c r="A319" i="1" l="1"/>
  <c r="C319" i="1"/>
</calcChain>
</file>

<file path=xl/sharedStrings.xml><?xml version="1.0" encoding="utf-8"?>
<sst xmlns="http://schemas.openxmlformats.org/spreadsheetml/2006/main" count="1158" uniqueCount="432">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</sst>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9"/>
  <sheetViews>
    <sheetView showGridLines="0" tabSelected="1" topLeftCell="A296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98" t="s">
        <v>0</v>
      </c>
      <c r="E1" s="235"/>
      <c r="F1" s="235"/>
      <c r="G1" s="12" t="s">
        <v>1</v>
      </c>
      <c r="H1" s="298" t="s">
        <v>2</v>
      </c>
      <c r="I1" s="235"/>
      <c r="J1" s="235"/>
      <c r="K1" s="235"/>
      <c r="L1" s="235"/>
      <c r="M1" s="235"/>
      <c r="N1" s="235"/>
      <c r="O1" s="235"/>
      <c r="P1" s="235"/>
      <c r="Q1" s="234" t="s">
        <v>3</v>
      </c>
      <c r="R1" s="235"/>
      <c r="S1" s="23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8"/>
      <c r="Q2" s="208"/>
      <c r="R2" s="208"/>
      <c r="S2" s="208"/>
      <c r="T2" s="208"/>
      <c r="U2" s="208"/>
      <c r="V2" s="208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8"/>
      <c r="P3" s="208"/>
      <c r="Q3" s="208"/>
      <c r="R3" s="208"/>
      <c r="S3" s="208"/>
      <c r="T3" s="208"/>
      <c r="U3" s="208"/>
      <c r="V3" s="208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392" t="s">
        <v>7</v>
      </c>
      <c r="B5" s="232"/>
      <c r="C5" s="233"/>
      <c r="D5" s="388"/>
      <c r="E5" s="389"/>
      <c r="F5" s="253" t="s">
        <v>8</v>
      </c>
      <c r="G5" s="233"/>
      <c r="H5" s="388"/>
      <c r="I5" s="393"/>
      <c r="J5" s="393"/>
      <c r="K5" s="393"/>
      <c r="L5" s="389"/>
      <c r="M5" s="61"/>
      <c r="O5" s="24" t="s">
        <v>9</v>
      </c>
      <c r="P5" s="226">
        <v>45444</v>
      </c>
      <c r="Q5" s="227"/>
      <c r="S5" s="299" t="s">
        <v>10</v>
      </c>
      <c r="T5" s="238"/>
      <c r="U5" s="301" t="s">
        <v>11</v>
      </c>
      <c r="V5" s="227"/>
      <c r="AA5" s="51"/>
      <c r="AB5" s="51"/>
      <c r="AC5" s="51"/>
    </row>
    <row r="6" spans="1:30" s="191" customFormat="1" ht="24" customHeight="1" x14ac:dyDescent="0.2">
      <c r="A6" s="392" t="s">
        <v>12</v>
      </c>
      <c r="B6" s="232"/>
      <c r="C6" s="233"/>
      <c r="D6" s="278" t="s">
        <v>13</v>
      </c>
      <c r="E6" s="279"/>
      <c r="F6" s="279"/>
      <c r="G6" s="279"/>
      <c r="H6" s="279"/>
      <c r="I6" s="279"/>
      <c r="J6" s="279"/>
      <c r="K6" s="279"/>
      <c r="L6" s="227"/>
      <c r="M6" s="62"/>
      <c r="O6" s="24" t="s">
        <v>14</v>
      </c>
      <c r="P6" s="400" t="str">
        <f>IF(P5=0," ",CHOOSE(WEEKDAY(P5,2),"Понедельник","Вторник","Среда","Четверг","Пятница","Суббота","Воскресенье"))</f>
        <v>Суббота</v>
      </c>
      <c r="Q6" s="206"/>
      <c r="S6" s="382" t="s">
        <v>15</v>
      </c>
      <c r="T6" s="238"/>
      <c r="U6" s="269" t="s">
        <v>16</v>
      </c>
      <c r="V6" s="270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243"/>
      <c r="M7" s="63"/>
      <c r="O7" s="24"/>
      <c r="P7" s="42"/>
      <c r="Q7" s="42"/>
      <c r="S7" s="208"/>
      <c r="T7" s="238"/>
      <c r="U7" s="271"/>
      <c r="V7" s="272"/>
      <c r="AA7" s="51"/>
      <c r="AB7" s="51"/>
      <c r="AC7" s="51"/>
    </row>
    <row r="8" spans="1:30" s="191" customFormat="1" ht="25.5" customHeight="1" x14ac:dyDescent="0.2">
      <c r="A8" s="241" t="s">
        <v>17</v>
      </c>
      <c r="B8" s="214"/>
      <c r="C8" s="215"/>
      <c r="D8" s="357"/>
      <c r="E8" s="358"/>
      <c r="F8" s="358"/>
      <c r="G8" s="358"/>
      <c r="H8" s="358"/>
      <c r="I8" s="358"/>
      <c r="J8" s="358"/>
      <c r="K8" s="358"/>
      <c r="L8" s="359"/>
      <c r="M8" s="64"/>
      <c r="O8" s="24" t="s">
        <v>18</v>
      </c>
      <c r="P8" s="242">
        <v>0.375</v>
      </c>
      <c r="Q8" s="243"/>
      <c r="S8" s="208"/>
      <c r="T8" s="238"/>
      <c r="U8" s="271"/>
      <c r="V8" s="272"/>
      <c r="AA8" s="51"/>
      <c r="AB8" s="51"/>
      <c r="AC8" s="51"/>
    </row>
    <row r="9" spans="1:30" s="191" customFormat="1" ht="39.950000000000003" customHeight="1" x14ac:dyDescent="0.2">
      <c r="A9" s="2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257"/>
      <c r="E9" s="230"/>
      <c r="F9" s="2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29" t="str">
        <f>IF(AND($A$9="Тип доверенности/получателя при получении в адресе перегруза:",$D$9="Разовая доверенность"),"Введите ФИО","")</f>
        <v/>
      </c>
      <c r="I9" s="230"/>
      <c r="J9" s="2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0"/>
      <c r="L9" s="230"/>
      <c r="M9" s="189"/>
      <c r="O9" s="26" t="s">
        <v>19</v>
      </c>
      <c r="P9" s="342"/>
      <c r="Q9" s="240"/>
      <c r="S9" s="208"/>
      <c r="T9" s="238"/>
      <c r="U9" s="273"/>
      <c r="V9" s="274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2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257"/>
      <c r="E10" s="230"/>
      <c r="F10" s="2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14" t="str">
        <f>IFERROR(VLOOKUP($D$10,Proxy,2,FALSE),"")</f>
        <v/>
      </c>
      <c r="I10" s="208"/>
      <c r="J10" s="208"/>
      <c r="K10" s="208"/>
      <c r="L10" s="208"/>
      <c r="M10" s="190"/>
      <c r="O10" s="26" t="s">
        <v>20</v>
      </c>
      <c r="P10" s="303"/>
      <c r="Q10" s="304"/>
      <c r="T10" s="24" t="s">
        <v>21</v>
      </c>
      <c r="U10" s="371" t="s">
        <v>22</v>
      </c>
      <c r="V10" s="270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45"/>
      <c r="Q11" s="227"/>
      <c r="T11" s="24" t="s">
        <v>25</v>
      </c>
      <c r="U11" s="239" t="s">
        <v>26</v>
      </c>
      <c r="V11" s="240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245" t="s">
        <v>27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3"/>
      <c r="M12" s="65"/>
      <c r="O12" s="24" t="s">
        <v>28</v>
      </c>
      <c r="P12" s="242"/>
      <c r="Q12" s="243"/>
      <c r="R12" s="23"/>
      <c r="T12" s="24"/>
      <c r="U12" s="235"/>
      <c r="V12" s="208"/>
      <c r="AA12" s="51"/>
      <c r="AB12" s="51"/>
      <c r="AC12" s="51"/>
    </row>
    <row r="13" spans="1:30" s="191" customFormat="1" ht="23.25" customHeight="1" x14ac:dyDescent="0.2">
      <c r="A13" s="245" t="s">
        <v>29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3"/>
      <c r="M13" s="65"/>
      <c r="N13" s="26"/>
      <c r="O13" s="26" t="s">
        <v>30</v>
      </c>
      <c r="P13" s="239"/>
      <c r="Q13" s="240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245" t="s">
        <v>31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3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251" t="s">
        <v>32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3"/>
      <c r="M15" s="66"/>
      <c r="O15" s="390" t="s">
        <v>33</v>
      </c>
      <c r="P15" s="235"/>
      <c r="Q15" s="235"/>
      <c r="R15" s="235"/>
      <c r="S15" s="23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91"/>
      <c r="P16" s="391"/>
      <c r="Q16" s="391"/>
      <c r="R16" s="391"/>
      <c r="S16" s="39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7" t="s">
        <v>34</v>
      </c>
      <c r="B17" s="217" t="s">
        <v>35</v>
      </c>
      <c r="C17" s="348" t="s">
        <v>36</v>
      </c>
      <c r="D17" s="217" t="s">
        <v>37</v>
      </c>
      <c r="E17" s="218"/>
      <c r="F17" s="217" t="s">
        <v>38</v>
      </c>
      <c r="G17" s="217" t="s">
        <v>39</v>
      </c>
      <c r="H17" s="217" t="s">
        <v>40</v>
      </c>
      <c r="I17" s="217" t="s">
        <v>41</v>
      </c>
      <c r="J17" s="217" t="s">
        <v>42</v>
      </c>
      <c r="K17" s="217" t="s">
        <v>43</v>
      </c>
      <c r="L17" s="217" t="s">
        <v>44</v>
      </c>
      <c r="M17" s="217" t="s">
        <v>45</v>
      </c>
      <c r="N17" s="217" t="s">
        <v>46</v>
      </c>
      <c r="O17" s="217" t="s">
        <v>47</v>
      </c>
      <c r="P17" s="374"/>
      <c r="Q17" s="374"/>
      <c r="R17" s="374"/>
      <c r="S17" s="218"/>
      <c r="T17" s="247" t="s">
        <v>48</v>
      </c>
      <c r="U17" s="233"/>
      <c r="V17" s="217" t="s">
        <v>49</v>
      </c>
      <c r="W17" s="217" t="s">
        <v>50</v>
      </c>
      <c r="X17" s="224" t="s">
        <v>51</v>
      </c>
      <c r="Y17" s="217" t="s">
        <v>52</v>
      </c>
      <c r="Z17" s="283" t="s">
        <v>53</v>
      </c>
      <c r="AA17" s="283" t="s">
        <v>54</v>
      </c>
      <c r="AB17" s="283" t="s">
        <v>55</v>
      </c>
      <c r="AC17" s="376"/>
      <c r="AD17" s="377"/>
      <c r="AE17" s="354"/>
      <c r="BB17" s="246" t="s">
        <v>56</v>
      </c>
    </row>
    <row r="18" spans="1:67" ht="14.25" customHeight="1" x14ac:dyDescent="0.2">
      <c r="A18" s="223"/>
      <c r="B18" s="223"/>
      <c r="C18" s="223"/>
      <c r="D18" s="219"/>
      <c r="E18" s="220"/>
      <c r="F18" s="223"/>
      <c r="G18" s="223"/>
      <c r="H18" s="223"/>
      <c r="I18" s="223"/>
      <c r="J18" s="223"/>
      <c r="K18" s="223"/>
      <c r="L18" s="223"/>
      <c r="M18" s="223"/>
      <c r="N18" s="223"/>
      <c r="O18" s="219"/>
      <c r="P18" s="375"/>
      <c r="Q18" s="375"/>
      <c r="R18" s="375"/>
      <c r="S18" s="220"/>
      <c r="T18" s="192" t="s">
        <v>57</v>
      </c>
      <c r="U18" s="192" t="s">
        <v>58</v>
      </c>
      <c r="V18" s="223"/>
      <c r="W18" s="223"/>
      <c r="X18" s="225"/>
      <c r="Y18" s="223"/>
      <c r="Z18" s="284"/>
      <c r="AA18" s="284"/>
      <c r="AB18" s="378"/>
      <c r="AC18" s="379"/>
      <c r="AD18" s="380"/>
      <c r="AE18" s="355"/>
      <c r="BB18" s="208"/>
    </row>
    <row r="19" spans="1:67" ht="27.75" customHeight="1" x14ac:dyDescent="0.2">
      <c r="A19" s="248" t="s">
        <v>59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48"/>
      <c r="AA19" s="48"/>
    </row>
    <row r="20" spans="1:67" ht="16.5" customHeight="1" x14ac:dyDescent="0.25">
      <c r="A20" s="207" t="s">
        <v>59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193"/>
      <c r="AA20" s="193"/>
    </row>
    <row r="21" spans="1:67" ht="14.25" customHeight="1" x14ac:dyDescent="0.25">
      <c r="A21" s="216" t="s">
        <v>60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194"/>
      <c r="AA21" s="194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12">
        <v>4607111035752</v>
      </c>
      <c r="E22" s="206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5"/>
      <c r="Q22" s="205"/>
      <c r="R22" s="205"/>
      <c r="S22" s="206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1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22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22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customHeight="1" x14ac:dyDescent="0.2">
      <c r="A25" s="248" t="s">
        <v>68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48"/>
      <c r="AA25" s="48"/>
    </row>
    <row r="26" spans="1:67" ht="16.5" customHeight="1" x14ac:dyDescent="0.25">
      <c r="A26" s="207" t="s">
        <v>69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193"/>
      <c r="AA26" s="193"/>
    </row>
    <row r="27" spans="1:67" ht="14.25" customHeight="1" x14ac:dyDescent="0.25">
      <c r="A27" s="216" t="s">
        <v>70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194"/>
      <c r="AA27" s="194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2">
        <v>4607111036520</v>
      </c>
      <c r="E28" s="206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1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5"/>
      <c r="Q28" s="205"/>
      <c r="R28" s="205"/>
      <c r="S28" s="206"/>
      <c r="T28" s="34"/>
      <c r="U28" s="34"/>
      <c r="V28" s="35" t="s">
        <v>65</v>
      </c>
      <c r="W28" s="198">
        <v>0</v>
      </c>
      <c r="X28" s="199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2">
        <v>4607111036605</v>
      </c>
      <c r="E29" s="206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40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5"/>
      <c r="Q29" s="205"/>
      <c r="R29" s="205"/>
      <c r="S29" s="206"/>
      <c r="T29" s="34"/>
      <c r="U29" s="34"/>
      <c r="V29" s="35" t="s">
        <v>65</v>
      </c>
      <c r="W29" s="198">
        <v>0</v>
      </c>
      <c r="X29" s="199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2">
        <v>4607111036537</v>
      </c>
      <c r="E30" s="206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5"/>
      <c r="Q30" s="205"/>
      <c r="R30" s="205"/>
      <c r="S30" s="206"/>
      <c r="T30" s="34"/>
      <c r="U30" s="34"/>
      <c r="V30" s="35" t="s">
        <v>65</v>
      </c>
      <c r="W30" s="198">
        <v>28</v>
      </c>
      <c r="X30" s="199">
        <f>IFERROR(IF(W30="","",W30),"")</f>
        <v>28</v>
      </c>
      <c r="Y30" s="36">
        <f>IFERROR(IF(W30="","",W30*0.00936),"")</f>
        <v>0.26207999999999998</v>
      </c>
      <c r="Z30" s="56"/>
      <c r="AA30" s="57"/>
      <c r="AE30" s="67"/>
      <c r="BB30" s="71" t="s">
        <v>74</v>
      </c>
      <c r="BL30" s="67">
        <f>IFERROR(W30*I30,"0")</f>
        <v>53.810400000000001</v>
      </c>
      <c r="BM30" s="67">
        <f>IFERROR(X30*I30,"0")</f>
        <v>53.810400000000001</v>
      </c>
      <c r="BN30" s="67">
        <f>IFERROR(W30/J30,"0")</f>
        <v>0.22222222222222221</v>
      </c>
      <c r="BO30" s="67">
        <f>IFERROR(X30/J30,"0")</f>
        <v>0.22222222222222221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2">
        <v>4607111036599</v>
      </c>
      <c r="E31" s="206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5"/>
      <c r="Q31" s="205"/>
      <c r="R31" s="205"/>
      <c r="S31" s="206"/>
      <c r="T31" s="34"/>
      <c r="U31" s="34"/>
      <c r="V31" s="35" t="s">
        <v>65</v>
      </c>
      <c r="W31" s="198">
        <v>0</v>
      </c>
      <c r="X31" s="199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1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22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200">
        <f>IFERROR(SUM(W28:W31),"0")</f>
        <v>28</v>
      </c>
      <c r="X32" s="200">
        <f>IFERROR(SUM(X28:X31),"0")</f>
        <v>28</v>
      </c>
      <c r="Y32" s="200">
        <f>IFERROR(IF(Y28="",0,Y28),"0")+IFERROR(IF(Y29="",0,Y29),"0")+IFERROR(IF(Y30="",0,Y30),"0")+IFERROR(IF(Y31="",0,Y31),"0")</f>
        <v>0.26207999999999998</v>
      </c>
      <c r="Z32" s="201"/>
      <c r="AA32" s="201"/>
    </row>
    <row r="33" spans="1:67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22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200">
        <f>IFERROR(SUMPRODUCT(W28:W31*H28:H31),"0")</f>
        <v>42</v>
      </c>
      <c r="X33" s="200">
        <f>IFERROR(SUMPRODUCT(X28:X31*H28:H31),"0")</f>
        <v>42</v>
      </c>
      <c r="Y33" s="37"/>
      <c r="Z33" s="201"/>
      <c r="AA33" s="201"/>
    </row>
    <row r="34" spans="1:67" ht="16.5" customHeight="1" x14ac:dyDescent="0.25">
      <c r="A34" s="207" t="s">
        <v>81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193"/>
      <c r="AA34" s="193"/>
    </row>
    <row r="35" spans="1:67" ht="14.25" customHeight="1" x14ac:dyDescent="0.25">
      <c r="A35" s="216" t="s">
        <v>60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194"/>
      <c r="AA35" s="194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12">
        <v>4607111036285</v>
      </c>
      <c r="E36" s="206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1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5"/>
      <c r="Q36" s="205"/>
      <c r="R36" s="205"/>
      <c r="S36" s="206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12">
        <v>4607111036308</v>
      </c>
      <c r="E37" s="206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1" t="s">
        <v>86</v>
      </c>
      <c r="P37" s="205"/>
      <c r="Q37" s="205"/>
      <c r="R37" s="205"/>
      <c r="S37" s="206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12">
        <v>4607111036315</v>
      </c>
      <c r="E38" s="206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5"/>
      <c r="Q38" s="205"/>
      <c r="R38" s="205"/>
      <c r="S38" s="206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2">
        <v>4607111036292</v>
      </c>
      <c r="E39" s="206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5"/>
      <c r="Q39" s="205"/>
      <c r="R39" s="205"/>
      <c r="S39" s="206"/>
      <c r="T39" s="34"/>
      <c r="U39" s="34"/>
      <c r="V39" s="35" t="s">
        <v>65</v>
      </c>
      <c r="W39" s="198">
        <v>40</v>
      </c>
      <c r="X39" s="199">
        <f>IFERROR(IF(W39="","",W39),"")</f>
        <v>40</v>
      </c>
      <c r="Y39" s="36">
        <f>IFERROR(IF(W39="","",W39*0.0155),"")</f>
        <v>0.62</v>
      </c>
      <c r="Z39" s="56"/>
      <c r="AA39" s="57"/>
      <c r="AE39" s="67"/>
      <c r="BB39" s="76" t="s">
        <v>1</v>
      </c>
      <c r="BL39" s="67">
        <f>IFERROR(W39*I39,"0")</f>
        <v>250.79999999999998</v>
      </c>
      <c r="BM39" s="67">
        <f>IFERROR(X39*I39,"0")</f>
        <v>250.79999999999998</v>
      </c>
      <c r="BN39" s="67">
        <f>IFERROR(W39/J39,"0")</f>
        <v>0.47619047619047616</v>
      </c>
      <c r="BO39" s="67">
        <f>IFERROR(X39/J39,"0")</f>
        <v>0.47619047619047616</v>
      </c>
    </row>
    <row r="40" spans="1:67" x14ac:dyDescent="0.2">
      <c r="A40" s="221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22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200">
        <f>IFERROR(SUM(W36:W39),"0")</f>
        <v>40</v>
      </c>
      <c r="X40" s="200">
        <f>IFERROR(SUM(X36:X39),"0")</f>
        <v>40</v>
      </c>
      <c r="Y40" s="200">
        <f>IFERROR(IF(Y36="",0,Y36),"0")+IFERROR(IF(Y37="",0,Y37),"0")+IFERROR(IF(Y38="",0,Y38),"0")+IFERROR(IF(Y39="",0,Y39),"0")</f>
        <v>0.62</v>
      </c>
      <c r="Z40" s="201"/>
      <c r="AA40" s="201"/>
    </row>
    <row r="41" spans="1:67" x14ac:dyDescent="0.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22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200">
        <f>IFERROR(SUMPRODUCT(W36:W39*H36:H39),"0")</f>
        <v>240</v>
      </c>
      <c r="X41" s="200">
        <f>IFERROR(SUMPRODUCT(X36:X39*H36:H39),"0")</f>
        <v>240</v>
      </c>
      <c r="Y41" s="37"/>
      <c r="Z41" s="201"/>
      <c r="AA41" s="201"/>
    </row>
    <row r="42" spans="1:67" ht="16.5" customHeight="1" x14ac:dyDescent="0.25">
      <c r="A42" s="207" t="s">
        <v>91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193"/>
      <c r="AA42" s="193"/>
    </row>
    <row r="43" spans="1:67" ht="14.25" customHeight="1" x14ac:dyDescent="0.25">
      <c r="A43" s="216" t="s">
        <v>92</v>
      </c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194"/>
      <c r="AA43" s="194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2">
        <v>4607111038951</v>
      </c>
      <c r="E44" s="206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4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5"/>
      <c r="Q44" s="205"/>
      <c r="R44" s="205"/>
      <c r="S44" s="206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12">
        <v>4607111037596</v>
      </c>
      <c r="E45" s="206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1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5"/>
      <c r="Q45" s="205"/>
      <c r="R45" s="205"/>
      <c r="S45" s="206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12">
        <v>4607111038579</v>
      </c>
      <c r="E46" s="206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9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5"/>
      <c r="Q46" s="205"/>
      <c r="R46" s="205"/>
      <c r="S46" s="206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2">
        <v>4607111037053</v>
      </c>
      <c r="E47" s="206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0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5"/>
      <c r="Q47" s="205"/>
      <c r="R47" s="205"/>
      <c r="S47" s="206"/>
      <c r="T47" s="34"/>
      <c r="U47" s="34"/>
      <c r="V47" s="35" t="s">
        <v>65</v>
      </c>
      <c r="W47" s="198">
        <v>0</v>
      </c>
      <c r="X47" s="199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2">
        <v>4607111037060</v>
      </c>
      <c r="E48" s="206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9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5"/>
      <c r="Q48" s="205"/>
      <c r="R48" s="205"/>
      <c r="S48" s="206"/>
      <c r="T48" s="34"/>
      <c r="U48" s="34"/>
      <c r="V48" s="35" t="s">
        <v>65</v>
      </c>
      <c r="W48" s="198">
        <v>0</v>
      </c>
      <c r="X48" s="199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12">
        <v>4607111038968</v>
      </c>
      <c r="E49" s="206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3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5"/>
      <c r="Q49" s="205"/>
      <c r="R49" s="205"/>
      <c r="S49" s="206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1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22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200">
        <f>IFERROR(SUM(W44:W49),"0")</f>
        <v>0</v>
      </c>
      <c r="X50" s="200">
        <f>IFERROR(SUM(X44:X49),"0")</f>
        <v>0</v>
      </c>
      <c r="Y50" s="200">
        <f>IFERROR(IF(Y44="",0,Y44),"0")+IFERROR(IF(Y45="",0,Y45),"0")+IFERROR(IF(Y46="",0,Y46),"0")+IFERROR(IF(Y47="",0,Y47),"0")+IFERROR(IF(Y48="",0,Y48),"0")+IFERROR(IF(Y49="",0,Y49),"0")</f>
        <v>0</v>
      </c>
      <c r="Z50" s="201"/>
      <c r="AA50" s="201"/>
    </row>
    <row r="51" spans="1:67" x14ac:dyDescent="0.2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22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200">
        <f>IFERROR(SUMPRODUCT(W44:W49*H44:H49),"0")</f>
        <v>0</v>
      </c>
      <c r="X51" s="200">
        <f>IFERROR(SUMPRODUCT(X44:X49*H44:H49),"0")</f>
        <v>0</v>
      </c>
      <c r="Y51" s="37"/>
      <c r="Z51" s="201"/>
      <c r="AA51" s="201"/>
    </row>
    <row r="52" spans="1:67" ht="16.5" customHeight="1" x14ac:dyDescent="0.25">
      <c r="A52" s="207" t="s">
        <v>106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193"/>
      <c r="AA52" s="193"/>
    </row>
    <row r="53" spans="1:67" ht="14.25" customHeight="1" x14ac:dyDescent="0.25">
      <c r="A53" s="216" t="s">
        <v>60</v>
      </c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194"/>
      <c r="AA53" s="194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2">
        <v>4607111037190</v>
      </c>
      <c r="E54" s="206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5"/>
      <c r="Q54" s="205"/>
      <c r="R54" s="205"/>
      <c r="S54" s="206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2">
        <v>4607111037183</v>
      </c>
      <c r="E55" s="206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5"/>
      <c r="Q55" s="205"/>
      <c r="R55" s="205"/>
      <c r="S55" s="206"/>
      <c r="T55" s="34"/>
      <c r="U55" s="34"/>
      <c r="V55" s="35" t="s">
        <v>65</v>
      </c>
      <c r="W55" s="198">
        <v>0</v>
      </c>
      <c r="X55" s="199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2">
        <v>4607111037091</v>
      </c>
      <c r="E56" s="206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5"/>
      <c r="Q56" s="205"/>
      <c r="R56" s="205"/>
      <c r="S56" s="206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2">
        <v>4607111036902</v>
      </c>
      <c r="E57" s="206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9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5"/>
      <c r="Q57" s="205"/>
      <c r="R57" s="205"/>
      <c r="S57" s="206"/>
      <c r="T57" s="34"/>
      <c r="U57" s="34"/>
      <c r="V57" s="35" t="s">
        <v>65</v>
      </c>
      <c r="W57" s="198">
        <v>0</v>
      </c>
      <c r="X57" s="199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2">
        <v>4607111036858</v>
      </c>
      <c r="E58" s="206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6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5"/>
      <c r="Q58" s="205"/>
      <c r="R58" s="205"/>
      <c r="S58" s="206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2">
        <v>4607111036889</v>
      </c>
      <c r="E59" s="206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29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5"/>
      <c r="Q59" s="205"/>
      <c r="R59" s="205"/>
      <c r="S59" s="206"/>
      <c r="T59" s="34"/>
      <c r="U59" s="34"/>
      <c r="V59" s="35" t="s">
        <v>65</v>
      </c>
      <c r="W59" s="198">
        <v>32</v>
      </c>
      <c r="X59" s="199">
        <f t="shared" si="6"/>
        <v>32</v>
      </c>
      <c r="Y59" s="36">
        <f t="shared" si="7"/>
        <v>0.496</v>
      </c>
      <c r="Z59" s="56"/>
      <c r="AA59" s="57"/>
      <c r="AE59" s="67"/>
      <c r="BB59" s="88" t="s">
        <v>1</v>
      </c>
      <c r="BL59" s="67">
        <f t="shared" si="8"/>
        <v>239.55199999999999</v>
      </c>
      <c r="BM59" s="67">
        <f t="shared" si="9"/>
        <v>239.55199999999999</v>
      </c>
      <c r="BN59" s="67">
        <f t="shared" si="10"/>
        <v>0.38095238095238093</v>
      </c>
      <c r="BO59" s="67">
        <f t="shared" si="11"/>
        <v>0.38095238095238093</v>
      </c>
    </row>
    <row r="60" spans="1:67" x14ac:dyDescent="0.2">
      <c r="A60" s="221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22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200">
        <f>IFERROR(SUM(W54:W59),"0")</f>
        <v>32</v>
      </c>
      <c r="X60" s="200">
        <f>IFERROR(SUM(X54:X59),"0")</f>
        <v>32</v>
      </c>
      <c r="Y60" s="200">
        <f>IFERROR(IF(Y54="",0,Y54),"0")+IFERROR(IF(Y55="",0,Y55),"0")+IFERROR(IF(Y56="",0,Y56),"0")+IFERROR(IF(Y57="",0,Y57),"0")+IFERROR(IF(Y58="",0,Y58),"0")+IFERROR(IF(Y59="",0,Y59),"0")</f>
        <v>0.496</v>
      </c>
      <c r="Z60" s="201"/>
      <c r="AA60" s="201"/>
    </row>
    <row r="61" spans="1:67" x14ac:dyDescent="0.2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22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200">
        <f>IFERROR(SUMPRODUCT(W54:W59*H54:H59),"0")</f>
        <v>230.4</v>
      </c>
      <c r="X61" s="200">
        <f>IFERROR(SUMPRODUCT(X54:X59*H54:H59),"0")</f>
        <v>230.4</v>
      </c>
      <c r="Y61" s="37"/>
      <c r="Z61" s="201"/>
      <c r="AA61" s="201"/>
    </row>
    <row r="62" spans="1:67" ht="16.5" customHeight="1" x14ac:dyDescent="0.25">
      <c r="A62" s="207" t="s">
        <v>119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193"/>
      <c r="AA62" s="193"/>
    </row>
    <row r="63" spans="1:67" ht="14.25" customHeight="1" x14ac:dyDescent="0.25">
      <c r="A63" s="216" t="s">
        <v>60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194"/>
      <c r="AA63" s="194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12">
        <v>4607111037411</v>
      </c>
      <c r="E64" s="206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5"/>
      <c r="Q64" s="205"/>
      <c r="R64" s="205"/>
      <c r="S64" s="206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2">
        <v>4607111036728</v>
      </c>
      <c r="E65" s="206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4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5"/>
      <c r="Q65" s="205"/>
      <c r="R65" s="205"/>
      <c r="S65" s="206"/>
      <c r="T65" s="34"/>
      <c r="U65" s="34"/>
      <c r="V65" s="35" t="s">
        <v>65</v>
      </c>
      <c r="W65" s="198">
        <v>400</v>
      </c>
      <c r="X65" s="199">
        <f>IFERROR(IF(W65="","",W65),"")</f>
        <v>400</v>
      </c>
      <c r="Y65" s="36">
        <f>IFERROR(IF(W65="","",W65*0.00866),"")</f>
        <v>3.4639999999999995</v>
      </c>
      <c r="Z65" s="56"/>
      <c r="AA65" s="57"/>
      <c r="AE65" s="67"/>
      <c r="BB65" s="90" t="s">
        <v>1</v>
      </c>
      <c r="BL65" s="67">
        <f>IFERROR(W65*I65,"0")</f>
        <v>2085.2799999999997</v>
      </c>
      <c r="BM65" s="67">
        <f>IFERROR(X65*I65,"0")</f>
        <v>2085.2799999999997</v>
      </c>
      <c r="BN65" s="67">
        <f>IFERROR(W65/J65,"0")</f>
        <v>2.7777777777777777</v>
      </c>
      <c r="BO65" s="67">
        <f>IFERROR(X65/J65,"0")</f>
        <v>2.7777777777777777</v>
      </c>
    </row>
    <row r="66" spans="1:67" x14ac:dyDescent="0.2">
      <c r="A66" s="221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22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200">
        <f>IFERROR(SUM(W64:W65),"0")</f>
        <v>400</v>
      </c>
      <c r="X66" s="200">
        <f>IFERROR(SUM(X64:X65),"0")</f>
        <v>400</v>
      </c>
      <c r="Y66" s="200">
        <f>IFERROR(IF(Y64="",0,Y64),"0")+IFERROR(IF(Y65="",0,Y65),"0")</f>
        <v>3.4639999999999995</v>
      </c>
      <c r="Z66" s="201"/>
      <c r="AA66" s="201"/>
    </row>
    <row r="67" spans="1:67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22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200">
        <f>IFERROR(SUMPRODUCT(W64:W65*H64:H65),"0")</f>
        <v>2000</v>
      </c>
      <c r="X67" s="200">
        <f>IFERROR(SUMPRODUCT(X64:X65*H64:H65),"0")</f>
        <v>2000</v>
      </c>
      <c r="Y67" s="37"/>
      <c r="Z67" s="201"/>
      <c r="AA67" s="201"/>
    </row>
    <row r="68" spans="1:67" ht="16.5" customHeight="1" x14ac:dyDescent="0.25">
      <c r="A68" s="207" t="s">
        <v>125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193"/>
      <c r="AA68" s="193"/>
    </row>
    <row r="69" spans="1:67" ht="14.25" customHeight="1" x14ac:dyDescent="0.25">
      <c r="A69" s="216" t="s">
        <v>126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194"/>
      <c r="AA69" s="194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2">
        <v>4607111033659</v>
      </c>
      <c r="E70" s="206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6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5"/>
      <c r="Q70" s="205"/>
      <c r="R70" s="205"/>
      <c r="S70" s="206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21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22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x14ac:dyDescent="0.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22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customHeight="1" x14ac:dyDescent="0.25">
      <c r="A73" s="207" t="s">
        <v>129</v>
      </c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193"/>
      <c r="AA73" s="193"/>
    </row>
    <row r="74" spans="1:67" ht="14.25" customHeight="1" x14ac:dyDescent="0.25">
      <c r="A74" s="216" t="s">
        <v>130</v>
      </c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2">
        <v>4607111034137</v>
      </c>
      <c r="E75" s="206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5"/>
      <c r="Q75" s="205"/>
      <c r="R75" s="205"/>
      <c r="S75" s="206"/>
      <c r="T75" s="34"/>
      <c r="U75" s="34"/>
      <c r="V75" s="35" t="s">
        <v>65</v>
      </c>
      <c r="W75" s="198">
        <v>0</v>
      </c>
      <c r="X75" s="199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2">
        <v>4607111034120</v>
      </c>
      <c r="E76" s="206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5"/>
      <c r="Q76" s="205"/>
      <c r="R76" s="205"/>
      <c r="S76" s="206"/>
      <c r="T76" s="34"/>
      <c r="U76" s="34"/>
      <c r="V76" s="35" t="s">
        <v>65</v>
      </c>
      <c r="W76" s="198">
        <v>0</v>
      </c>
      <c r="X76" s="199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21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22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200">
        <f>IFERROR(SUM(W75:W76),"0")</f>
        <v>0</v>
      </c>
      <c r="X77" s="200">
        <f>IFERROR(SUM(X75:X76),"0")</f>
        <v>0</v>
      </c>
      <c r="Y77" s="200">
        <f>IFERROR(IF(Y75="",0,Y75),"0")+IFERROR(IF(Y76="",0,Y76),"0")</f>
        <v>0</v>
      </c>
      <c r="Z77" s="201"/>
      <c r="AA77" s="201"/>
    </row>
    <row r="78" spans="1:67" x14ac:dyDescent="0.2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22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200">
        <f>IFERROR(SUMPRODUCT(W75:W76*H75:H76),"0")</f>
        <v>0</v>
      </c>
      <c r="X78" s="200">
        <f>IFERROR(SUMPRODUCT(X75:X76*H75:H76),"0")</f>
        <v>0</v>
      </c>
      <c r="Y78" s="37"/>
      <c r="Z78" s="201"/>
      <c r="AA78" s="201"/>
    </row>
    <row r="79" spans="1:67" ht="16.5" customHeight="1" x14ac:dyDescent="0.25">
      <c r="A79" s="207" t="s">
        <v>135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193"/>
      <c r="AA79" s="193"/>
    </row>
    <row r="80" spans="1:67" ht="14.25" customHeight="1" x14ac:dyDescent="0.25">
      <c r="A80" s="216" t="s">
        <v>126</v>
      </c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194"/>
      <c r="AA80" s="194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2">
        <v>4607111036407</v>
      </c>
      <c r="E81" s="206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5"/>
      <c r="Q81" s="205"/>
      <c r="R81" s="205"/>
      <c r="S81" s="206"/>
      <c r="T81" s="34"/>
      <c r="U81" s="34"/>
      <c r="V81" s="35" t="s">
        <v>65</v>
      </c>
      <c r="W81" s="198">
        <v>0</v>
      </c>
      <c r="X81" s="199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2">
        <v>4607111033628</v>
      </c>
      <c r="E82" s="206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5"/>
      <c r="Q82" s="205"/>
      <c r="R82" s="205"/>
      <c r="S82" s="206"/>
      <c r="T82" s="34"/>
      <c r="U82" s="34"/>
      <c r="V82" s="35" t="s">
        <v>65</v>
      </c>
      <c r="W82" s="198">
        <v>0</v>
      </c>
      <c r="X82" s="199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2">
        <v>4607111033451</v>
      </c>
      <c r="E83" s="206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6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5"/>
      <c r="Q83" s="205"/>
      <c r="R83" s="205"/>
      <c r="S83" s="206"/>
      <c r="T83" s="34"/>
      <c r="U83" s="34"/>
      <c r="V83" s="35" t="s">
        <v>65</v>
      </c>
      <c r="W83" s="198">
        <v>33</v>
      </c>
      <c r="X83" s="199">
        <f t="shared" si="12"/>
        <v>33</v>
      </c>
      <c r="Y83" s="36">
        <f t="shared" si="13"/>
        <v>0.59004000000000001</v>
      </c>
      <c r="Z83" s="56"/>
      <c r="AA83" s="57"/>
      <c r="AE83" s="67"/>
      <c r="BB83" s="96" t="s">
        <v>74</v>
      </c>
      <c r="BL83" s="67">
        <f t="shared" si="14"/>
        <v>142.0188</v>
      </c>
      <c r="BM83" s="67">
        <f t="shared" si="15"/>
        <v>142.0188</v>
      </c>
      <c r="BN83" s="67">
        <f t="shared" si="16"/>
        <v>0.47142857142857142</v>
      </c>
      <c r="BO83" s="67">
        <f t="shared" si="17"/>
        <v>0.47142857142857142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2">
        <v>4607111035141</v>
      </c>
      <c r="E84" s="206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8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5"/>
      <c r="Q84" s="205"/>
      <c r="R84" s="205"/>
      <c r="S84" s="206"/>
      <c r="T84" s="34"/>
      <c r="U84" s="34"/>
      <c r="V84" s="35" t="s">
        <v>65</v>
      </c>
      <c r="W84" s="198">
        <v>0</v>
      </c>
      <c r="X84" s="199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12">
        <v>4607111035028</v>
      </c>
      <c r="E85" s="206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41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5"/>
      <c r="Q85" s="205"/>
      <c r="R85" s="205"/>
      <c r="S85" s="206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2">
        <v>4607111033444</v>
      </c>
      <c r="E86" s="206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8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5"/>
      <c r="Q86" s="205"/>
      <c r="R86" s="205"/>
      <c r="S86" s="206"/>
      <c r="T86" s="34"/>
      <c r="U86" s="34"/>
      <c r="V86" s="35" t="s">
        <v>65</v>
      </c>
      <c r="W86" s="198">
        <v>129</v>
      </c>
      <c r="X86" s="199">
        <f t="shared" si="12"/>
        <v>129</v>
      </c>
      <c r="Y86" s="36">
        <f t="shared" si="13"/>
        <v>2.3065199999999999</v>
      </c>
      <c r="Z86" s="56"/>
      <c r="AA86" s="57"/>
      <c r="AE86" s="67"/>
      <c r="BB86" s="99" t="s">
        <v>74</v>
      </c>
      <c r="BL86" s="67">
        <f t="shared" si="14"/>
        <v>555.1644</v>
      </c>
      <c r="BM86" s="67">
        <f t="shared" si="15"/>
        <v>555.1644</v>
      </c>
      <c r="BN86" s="67">
        <f t="shared" si="16"/>
        <v>1.8428571428571427</v>
      </c>
      <c r="BO86" s="67">
        <f t="shared" si="17"/>
        <v>1.8428571428571427</v>
      </c>
    </row>
    <row r="87" spans="1:67" x14ac:dyDescent="0.2">
      <c r="A87" s="221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22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200">
        <f>IFERROR(SUM(W81:W86),"0")</f>
        <v>162</v>
      </c>
      <c r="X87" s="200">
        <f>IFERROR(SUM(X81:X86),"0")</f>
        <v>162</v>
      </c>
      <c r="Y87" s="200">
        <f>IFERROR(IF(Y81="",0,Y81),"0")+IFERROR(IF(Y82="",0,Y82),"0")+IFERROR(IF(Y83="",0,Y83),"0")+IFERROR(IF(Y84="",0,Y84),"0")+IFERROR(IF(Y85="",0,Y85),"0")+IFERROR(IF(Y86="",0,Y86),"0")</f>
        <v>2.89656</v>
      </c>
      <c r="Z87" s="201"/>
      <c r="AA87" s="201"/>
    </row>
    <row r="88" spans="1:67" x14ac:dyDescent="0.2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22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200">
        <f>IFERROR(SUMPRODUCT(W81:W86*H81:H86),"0")</f>
        <v>583.20000000000005</v>
      </c>
      <c r="X88" s="200">
        <f>IFERROR(SUMPRODUCT(X81:X86*H81:H86),"0")</f>
        <v>583.20000000000005</v>
      </c>
      <c r="Y88" s="37"/>
      <c r="Z88" s="201"/>
      <c r="AA88" s="201"/>
    </row>
    <row r="89" spans="1:67" ht="16.5" customHeight="1" x14ac:dyDescent="0.25">
      <c r="A89" s="207" t="s">
        <v>148</v>
      </c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193"/>
      <c r="AA89" s="193"/>
    </row>
    <row r="90" spans="1:67" ht="14.25" customHeight="1" x14ac:dyDescent="0.25">
      <c r="A90" s="216" t="s">
        <v>148</v>
      </c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2">
        <v>4607025784012</v>
      </c>
      <c r="E91" s="206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40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5"/>
      <c r="Q91" s="205"/>
      <c r="R91" s="205"/>
      <c r="S91" s="206"/>
      <c r="T91" s="34"/>
      <c r="U91" s="34"/>
      <c r="V91" s="35" t="s">
        <v>65</v>
      </c>
      <c r="W91" s="198">
        <v>0</v>
      </c>
      <c r="X91" s="199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2">
        <v>4607025784319</v>
      </c>
      <c r="E92" s="206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5"/>
      <c r="Q92" s="205"/>
      <c r="R92" s="205"/>
      <c r="S92" s="206"/>
      <c r="T92" s="34"/>
      <c r="U92" s="34"/>
      <c r="V92" s="35" t="s">
        <v>65</v>
      </c>
      <c r="W92" s="198">
        <v>0</v>
      </c>
      <c r="X92" s="199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2">
        <v>4607111035370</v>
      </c>
      <c r="E93" s="206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3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5"/>
      <c r="Q93" s="205"/>
      <c r="R93" s="205"/>
      <c r="S93" s="206"/>
      <c r="T93" s="34"/>
      <c r="U93" s="34"/>
      <c r="V93" s="35" t="s">
        <v>65</v>
      </c>
      <c r="W93" s="198">
        <v>0</v>
      </c>
      <c r="X93" s="199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21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22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200">
        <f>IFERROR(SUM(W91:W93),"0")</f>
        <v>0</v>
      </c>
      <c r="X94" s="200">
        <f>IFERROR(SUM(X91:X93),"0")</f>
        <v>0</v>
      </c>
      <c r="Y94" s="200">
        <f>IFERROR(IF(Y91="",0,Y91),"0")+IFERROR(IF(Y92="",0,Y92),"0")+IFERROR(IF(Y93="",0,Y93),"0")</f>
        <v>0</v>
      </c>
      <c r="Z94" s="201"/>
      <c r="AA94" s="201"/>
    </row>
    <row r="95" spans="1:67" x14ac:dyDescent="0.2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22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200">
        <f>IFERROR(SUMPRODUCT(W91:W93*H91:H93),"0")</f>
        <v>0</v>
      </c>
      <c r="X95" s="200">
        <f>IFERROR(SUMPRODUCT(X91:X93*H91:H93),"0")</f>
        <v>0</v>
      </c>
      <c r="Y95" s="37"/>
      <c r="Z95" s="201"/>
      <c r="AA95" s="201"/>
    </row>
    <row r="96" spans="1:67" ht="16.5" customHeight="1" x14ac:dyDescent="0.25">
      <c r="A96" s="207" t="s">
        <v>155</v>
      </c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193"/>
      <c r="AA96" s="193"/>
    </row>
    <row r="97" spans="1:67" ht="14.25" customHeight="1" x14ac:dyDescent="0.25">
      <c r="A97" s="216" t="s">
        <v>60</v>
      </c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2">
        <v>4607111033970</v>
      </c>
      <c r="E98" s="206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2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5"/>
      <c r="Q98" s="205"/>
      <c r="R98" s="205"/>
      <c r="S98" s="206"/>
      <c r="T98" s="34"/>
      <c r="U98" s="34"/>
      <c r="V98" s="35" t="s">
        <v>65</v>
      </c>
      <c r="W98" s="198">
        <v>0</v>
      </c>
      <c r="X98" s="199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2">
        <v>4607111034144</v>
      </c>
      <c r="E99" s="206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5"/>
      <c r="Q99" s="205"/>
      <c r="R99" s="205"/>
      <c r="S99" s="206"/>
      <c r="T99" s="34"/>
      <c r="U99" s="34"/>
      <c r="V99" s="35" t="s">
        <v>65</v>
      </c>
      <c r="W99" s="198">
        <v>92</v>
      </c>
      <c r="X99" s="199">
        <f>IFERROR(IF(W99="","",W99),"")</f>
        <v>92</v>
      </c>
      <c r="Y99" s="36">
        <f>IFERROR(IF(W99="","",W99*0.0155),"")</f>
        <v>1.4259999999999999</v>
      </c>
      <c r="Z99" s="56"/>
      <c r="AA99" s="57"/>
      <c r="AE99" s="67"/>
      <c r="BB99" s="104" t="s">
        <v>1</v>
      </c>
      <c r="BL99" s="67">
        <f>IFERROR(W99*I99,"0")</f>
        <v>688.71199999999999</v>
      </c>
      <c r="BM99" s="67">
        <f>IFERROR(X99*I99,"0")</f>
        <v>688.71199999999999</v>
      </c>
      <c r="BN99" s="67">
        <f>IFERROR(W99/J99,"0")</f>
        <v>1.0952380952380953</v>
      </c>
      <c r="BO99" s="67">
        <f>IFERROR(X99/J99,"0")</f>
        <v>1.0952380952380953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2">
        <v>4607111033987</v>
      </c>
      <c r="E100" s="206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5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5"/>
      <c r="Q100" s="205"/>
      <c r="R100" s="205"/>
      <c r="S100" s="206"/>
      <c r="T100" s="34"/>
      <c r="U100" s="34"/>
      <c r="V100" s="35" t="s">
        <v>65</v>
      </c>
      <c r="W100" s="198">
        <v>0</v>
      </c>
      <c r="X100" s="199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2">
        <v>4607111034151</v>
      </c>
      <c r="E101" s="206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5"/>
      <c r="Q101" s="205"/>
      <c r="R101" s="205"/>
      <c r="S101" s="206"/>
      <c r="T101" s="34"/>
      <c r="U101" s="34"/>
      <c r="V101" s="35" t="s">
        <v>65</v>
      </c>
      <c r="W101" s="198">
        <v>186</v>
      </c>
      <c r="X101" s="199">
        <f>IFERROR(IF(W101="","",W101),"")</f>
        <v>186</v>
      </c>
      <c r="Y101" s="36">
        <f>IFERROR(IF(W101="","",W101*0.0155),"")</f>
        <v>2.883</v>
      </c>
      <c r="Z101" s="56"/>
      <c r="AA101" s="57"/>
      <c r="AE101" s="67"/>
      <c r="BB101" s="106" t="s">
        <v>1</v>
      </c>
      <c r="BL101" s="67">
        <f>IFERROR(W101*I101,"0")</f>
        <v>1392.396</v>
      </c>
      <c r="BM101" s="67">
        <f>IFERROR(X101*I101,"0")</f>
        <v>1392.396</v>
      </c>
      <c r="BN101" s="67">
        <f>IFERROR(W101/J101,"0")</f>
        <v>2.2142857142857144</v>
      </c>
      <c r="BO101" s="67">
        <f>IFERROR(X101/J101,"0")</f>
        <v>2.2142857142857144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2">
        <v>4607111038098</v>
      </c>
      <c r="E102" s="206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5"/>
      <c r="Q102" s="205"/>
      <c r="R102" s="205"/>
      <c r="S102" s="206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21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22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200">
        <f>IFERROR(SUM(W98:W102),"0")</f>
        <v>278</v>
      </c>
      <c r="X103" s="200">
        <f>IFERROR(SUM(X98:X102),"0")</f>
        <v>278</v>
      </c>
      <c r="Y103" s="200">
        <f>IFERROR(IF(Y98="",0,Y98),"0")+IFERROR(IF(Y99="",0,Y99),"0")+IFERROR(IF(Y100="",0,Y100),"0")+IFERROR(IF(Y101="",0,Y101),"0")+IFERROR(IF(Y102="",0,Y102),"0")</f>
        <v>4.3090000000000002</v>
      </c>
      <c r="Z103" s="201"/>
      <c r="AA103" s="201"/>
    </row>
    <row r="104" spans="1:67" x14ac:dyDescent="0.2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22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200">
        <f>IFERROR(SUMPRODUCT(W98:W102*H98:H102),"0")</f>
        <v>2001.6</v>
      </c>
      <c r="X104" s="200">
        <f>IFERROR(SUMPRODUCT(X98:X102*H98:H102),"0")</f>
        <v>2001.6</v>
      </c>
      <c r="Y104" s="37"/>
      <c r="Z104" s="201"/>
      <c r="AA104" s="201"/>
    </row>
    <row r="105" spans="1:67" ht="16.5" customHeight="1" x14ac:dyDescent="0.25">
      <c r="A105" s="207" t="s">
        <v>166</v>
      </c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193"/>
      <c r="AA105" s="193"/>
    </row>
    <row r="106" spans="1:67" ht="14.25" customHeight="1" x14ac:dyDescent="0.25">
      <c r="A106" s="216" t="s">
        <v>126</v>
      </c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2">
        <v>4607111034014</v>
      </c>
      <c r="E107" s="206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5"/>
      <c r="Q107" s="205"/>
      <c r="R107" s="205"/>
      <c r="S107" s="206"/>
      <c r="T107" s="34"/>
      <c r="U107" s="34"/>
      <c r="V107" s="35" t="s">
        <v>65</v>
      </c>
      <c r="W107" s="198">
        <v>86</v>
      </c>
      <c r="X107" s="199">
        <f>IFERROR(IF(W107="","",W107),"")</f>
        <v>86</v>
      </c>
      <c r="Y107" s="36">
        <f>IFERROR(IF(W107="","",W107*0.01788),"")</f>
        <v>1.5376799999999999</v>
      </c>
      <c r="Z107" s="56"/>
      <c r="AA107" s="57"/>
      <c r="AE107" s="67"/>
      <c r="BB107" s="108" t="s">
        <v>74</v>
      </c>
      <c r="BL107" s="67">
        <f>IFERROR(W107*I107,"0")</f>
        <v>318.50959999999998</v>
      </c>
      <c r="BM107" s="67">
        <f>IFERROR(X107*I107,"0")</f>
        <v>318.50959999999998</v>
      </c>
      <c r="BN107" s="67">
        <f>IFERROR(W107/J107,"0")</f>
        <v>1.2285714285714286</v>
      </c>
      <c r="BO107" s="67">
        <f>IFERROR(X107/J107,"0")</f>
        <v>1.2285714285714286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2">
        <v>4607111033994</v>
      </c>
      <c r="E108" s="206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3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5"/>
      <c r="Q108" s="205"/>
      <c r="R108" s="205"/>
      <c r="S108" s="206"/>
      <c r="T108" s="34"/>
      <c r="U108" s="34"/>
      <c r="V108" s="35" t="s">
        <v>65</v>
      </c>
      <c r="W108" s="198">
        <v>47</v>
      </c>
      <c r="X108" s="199">
        <f>IFERROR(IF(W108="","",W108),"")</f>
        <v>47</v>
      </c>
      <c r="Y108" s="36">
        <f>IFERROR(IF(W108="","",W108*0.01788),"")</f>
        <v>0.84036</v>
      </c>
      <c r="Z108" s="56"/>
      <c r="AA108" s="57"/>
      <c r="AE108" s="67"/>
      <c r="BB108" s="109" t="s">
        <v>74</v>
      </c>
      <c r="BL108" s="67">
        <f>IFERROR(W108*I108,"0")</f>
        <v>174.0692</v>
      </c>
      <c r="BM108" s="67">
        <f>IFERROR(X108*I108,"0")</f>
        <v>174.0692</v>
      </c>
      <c r="BN108" s="67">
        <f>IFERROR(W108/J108,"0")</f>
        <v>0.67142857142857137</v>
      </c>
      <c r="BO108" s="67">
        <f>IFERROR(X108/J108,"0")</f>
        <v>0.67142857142857137</v>
      </c>
    </row>
    <row r="109" spans="1:67" x14ac:dyDescent="0.2">
      <c r="A109" s="221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22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200">
        <f>IFERROR(SUM(W107:W108),"0")</f>
        <v>133</v>
      </c>
      <c r="X109" s="200">
        <f>IFERROR(SUM(X107:X108),"0")</f>
        <v>133</v>
      </c>
      <c r="Y109" s="200">
        <f>IFERROR(IF(Y107="",0,Y107),"0")+IFERROR(IF(Y108="",0,Y108),"0")</f>
        <v>2.3780399999999999</v>
      </c>
      <c r="Z109" s="201"/>
      <c r="AA109" s="201"/>
    </row>
    <row r="110" spans="1:67" x14ac:dyDescent="0.2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22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200">
        <f>IFERROR(SUMPRODUCT(W107:W108*H107:H108),"0")</f>
        <v>399</v>
      </c>
      <c r="X110" s="200">
        <f>IFERROR(SUMPRODUCT(X107:X108*H107:H108),"0")</f>
        <v>399</v>
      </c>
      <c r="Y110" s="37"/>
      <c r="Z110" s="201"/>
      <c r="AA110" s="201"/>
    </row>
    <row r="111" spans="1:67" ht="16.5" customHeight="1" x14ac:dyDescent="0.25">
      <c r="A111" s="207" t="s">
        <v>171</v>
      </c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193"/>
      <c r="AA111" s="193"/>
    </row>
    <row r="112" spans="1:67" ht="14.25" customHeight="1" x14ac:dyDescent="0.25">
      <c r="A112" s="216" t="s">
        <v>126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2">
        <v>4607111034199</v>
      </c>
      <c r="E113" s="206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5"/>
      <c r="Q113" s="205"/>
      <c r="R113" s="205"/>
      <c r="S113" s="206"/>
      <c r="T113" s="34"/>
      <c r="U113" s="34"/>
      <c r="V113" s="35" t="s">
        <v>65</v>
      </c>
      <c r="W113" s="198">
        <v>39</v>
      </c>
      <c r="X113" s="199">
        <f>IFERROR(IF(W113="","",W113),"")</f>
        <v>39</v>
      </c>
      <c r="Y113" s="36">
        <f>IFERROR(IF(W113="","",W113*0.01788),"")</f>
        <v>0.69732000000000005</v>
      </c>
      <c r="Z113" s="56"/>
      <c r="AA113" s="57"/>
      <c r="AE113" s="67"/>
      <c r="BB113" s="110" t="s">
        <v>74</v>
      </c>
      <c r="BL113" s="67">
        <f>IFERROR(W113*I113,"0")</f>
        <v>144.44039999999998</v>
      </c>
      <c r="BM113" s="67">
        <f>IFERROR(X113*I113,"0")</f>
        <v>144.44039999999998</v>
      </c>
      <c r="BN113" s="67">
        <f>IFERROR(W113/J113,"0")</f>
        <v>0.55714285714285716</v>
      </c>
      <c r="BO113" s="67">
        <f>IFERROR(X113/J113,"0")</f>
        <v>0.55714285714285716</v>
      </c>
    </row>
    <row r="114" spans="1:67" x14ac:dyDescent="0.2">
      <c r="A114" s="221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22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200">
        <f>IFERROR(SUM(W113:W113),"0")</f>
        <v>39</v>
      </c>
      <c r="X114" s="200">
        <f>IFERROR(SUM(X113:X113),"0")</f>
        <v>39</v>
      </c>
      <c r="Y114" s="200">
        <f>IFERROR(IF(Y113="",0,Y113),"0")</f>
        <v>0.69732000000000005</v>
      </c>
      <c r="Z114" s="201"/>
      <c r="AA114" s="201"/>
    </row>
    <row r="115" spans="1:67" x14ac:dyDescent="0.2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22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200">
        <f>IFERROR(SUMPRODUCT(W113:W113*H113:H113),"0")</f>
        <v>117</v>
      </c>
      <c r="X115" s="200">
        <f>IFERROR(SUMPRODUCT(X113:X113*H113:H113),"0")</f>
        <v>117</v>
      </c>
      <c r="Y115" s="37"/>
      <c r="Z115" s="201"/>
      <c r="AA115" s="201"/>
    </row>
    <row r="116" spans="1:67" ht="16.5" customHeight="1" x14ac:dyDescent="0.25">
      <c r="A116" s="207" t="s">
        <v>174</v>
      </c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193"/>
      <c r="AA116" s="193"/>
    </row>
    <row r="117" spans="1:67" ht="14.25" customHeight="1" x14ac:dyDescent="0.25">
      <c r="A117" s="216" t="s">
        <v>126</v>
      </c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194"/>
      <c r="AA117" s="194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12">
        <v>4607111034670</v>
      </c>
      <c r="E118" s="206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4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5"/>
      <c r="Q118" s="205"/>
      <c r="R118" s="205"/>
      <c r="S118" s="206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12">
        <v>4607111034687</v>
      </c>
      <c r="E119" s="206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5"/>
      <c r="Q119" s="205"/>
      <c r="R119" s="205"/>
      <c r="S119" s="206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2">
        <v>4607111034380</v>
      </c>
      <c r="E120" s="206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5"/>
      <c r="Q120" s="205"/>
      <c r="R120" s="205"/>
      <c r="S120" s="206"/>
      <c r="T120" s="34"/>
      <c r="U120" s="34"/>
      <c r="V120" s="35" t="s">
        <v>65</v>
      </c>
      <c r="W120" s="198">
        <v>0</v>
      </c>
      <c r="X120" s="199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2">
        <v>4607111034397</v>
      </c>
      <c r="E121" s="206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9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5"/>
      <c r="Q121" s="205"/>
      <c r="R121" s="205"/>
      <c r="S121" s="206"/>
      <c r="T121" s="34"/>
      <c r="U121" s="34"/>
      <c r="V121" s="35" t="s">
        <v>65</v>
      </c>
      <c r="W121" s="198">
        <v>0</v>
      </c>
      <c r="X121" s="199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21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22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200">
        <f>IFERROR(SUM(W118:W121),"0")</f>
        <v>0</v>
      </c>
      <c r="X122" s="200">
        <f>IFERROR(SUM(X118:X121),"0")</f>
        <v>0</v>
      </c>
      <c r="Y122" s="200">
        <f>IFERROR(IF(Y118="",0,Y118),"0")+IFERROR(IF(Y119="",0,Y119),"0")+IFERROR(IF(Y120="",0,Y120),"0")+IFERROR(IF(Y121="",0,Y121),"0")</f>
        <v>0</v>
      </c>
      <c r="Z122" s="201"/>
      <c r="AA122" s="201"/>
    </row>
    <row r="123" spans="1:67" x14ac:dyDescent="0.2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22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200">
        <f>IFERROR(SUMPRODUCT(W118:W121*H118:H121),"0")</f>
        <v>0</v>
      </c>
      <c r="X123" s="200">
        <f>IFERROR(SUMPRODUCT(X118:X121*H118:H121),"0")</f>
        <v>0</v>
      </c>
      <c r="Y123" s="37"/>
      <c r="Z123" s="201"/>
      <c r="AA123" s="201"/>
    </row>
    <row r="124" spans="1:67" ht="16.5" customHeight="1" x14ac:dyDescent="0.25">
      <c r="A124" s="207" t="s">
        <v>184</v>
      </c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193"/>
      <c r="AA124" s="193"/>
    </row>
    <row r="125" spans="1:67" ht="14.25" customHeight="1" x14ac:dyDescent="0.25">
      <c r="A125" s="216" t="s">
        <v>126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194"/>
      <c r="AA125" s="194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12">
        <v>4607111035806</v>
      </c>
      <c r="E126" s="206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5"/>
      <c r="Q126" s="205"/>
      <c r="R126" s="205"/>
      <c r="S126" s="206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21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22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x14ac:dyDescent="0.2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22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customHeight="1" x14ac:dyDescent="0.25">
      <c r="A129" s="207" t="s">
        <v>187</v>
      </c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193"/>
      <c r="AA129" s="193"/>
    </row>
    <row r="130" spans="1:67" ht="14.25" customHeight="1" x14ac:dyDescent="0.25">
      <c r="A130" s="216" t="s">
        <v>188</v>
      </c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194"/>
      <c r="AA130" s="194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12">
        <v>4607111035639</v>
      </c>
      <c r="E131" s="206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3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5"/>
      <c r="Q131" s="205"/>
      <c r="R131" s="205"/>
      <c r="S131" s="206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12">
        <v>4607111035646</v>
      </c>
      <c r="E132" s="206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5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5"/>
      <c r="Q132" s="205"/>
      <c r="R132" s="205"/>
      <c r="S132" s="206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21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22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x14ac:dyDescent="0.2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22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customHeight="1" x14ac:dyDescent="0.25">
      <c r="A135" s="207" t="s">
        <v>195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193"/>
      <c r="AA135" s="193"/>
    </row>
    <row r="136" spans="1:67" ht="14.25" customHeight="1" x14ac:dyDescent="0.25">
      <c r="A136" s="216" t="s">
        <v>126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194"/>
      <c r="AA136" s="194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12">
        <v>4607111036568</v>
      </c>
      <c r="E137" s="206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5"/>
      <c r="Q137" s="205"/>
      <c r="R137" s="205"/>
      <c r="S137" s="206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21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22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x14ac:dyDescent="0.2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22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customHeight="1" x14ac:dyDescent="0.2">
      <c r="A140" s="248" t="s">
        <v>198</v>
      </c>
      <c r="B140" s="249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48"/>
      <c r="AA140" s="48"/>
    </row>
    <row r="141" spans="1:67" ht="16.5" customHeight="1" x14ac:dyDescent="0.25">
      <c r="A141" s="207" t="s">
        <v>199</v>
      </c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193"/>
      <c r="AA141" s="193"/>
    </row>
    <row r="142" spans="1:67" ht="14.25" customHeight="1" x14ac:dyDescent="0.25">
      <c r="A142" s="216" t="s">
        <v>130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194"/>
      <c r="AA142" s="194"/>
    </row>
    <row r="143" spans="1:67" ht="27" customHeight="1" x14ac:dyDescent="0.25">
      <c r="A143" s="54" t="s">
        <v>200</v>
      </c>
      <c r="B143" s="54" t="s">
        <v>201</v>
      </c>
      <c r="C143" s="31">
        <v>4301131018</v>
      </c>
      <c r="D143" s="212">
        <v>4607111037930</v>
      </c>
      <c r="E143" s="206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28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5"/>
      <c r="Q143" s="205"/>
      <c r="R143" s="205"/>
      <c r="S143" s="206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21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22"/>
      <c r="O144" s="213" t="s">
        <v>66</v>
      </c>
      <c r="P144" s="214"/>
      <c r="Q144" s="214"/>
      <c r="R144" s="214"/>
      <c r="S144" s="214"/>
      <c r="T144" s="214"/>
      <c r="U144" s="215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x14ac:dyDescent="0.2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22"/>
      <c r="O145" s="213" t="s">
        <v>66</v>
      </c>
      <c r="P145" s="214"/>
      <c r="Q145" s="214"/>
      <c r="R145" s="214"/>
      <c r="S145" s="214"/>
      <c r="T145" s="214"/>
      <c r="U145" s="215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customHeight="1" x14ac:dyDescent="0.25">
      <c r="A146" s="216" t="s">
        <v>148</v>
      </c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194"/>
      <c r="AA146" s="194"/>
    </row>
    <row r="147" spans="1:67" ht="27" customHeight="1" x14ac:dyDescent="0.25">
      <c r="A147" s="54" t="s">
        <v>202</v>
      </c>
      <c r="B147" s="54" t="s">
        <v>203</v>
      </c>
      <c r="C147" s="31">
        <v>4301136008</v>
      </c>
      <c r="D147" s="212">
        <v>4607111036438</v>
      </c>
      <c r="E147" s="206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35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5"/>
      <c r="Q147" s="205"/>
      <c r="R147" s="205"/>
      <c r="S147" s="206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customHeight="1" x14ac:dyDescent="0.25">
      <c r="A148" s="54" t="s">
        <v>204</v>
      </c>
      <c r="B148" s="54" t="s">
        <v>205</v>
      </c>
      <c r="C148" s="31">
        <v>4301136007</v>
      </c>
      <c r="D148" s="212">
        <v>4607111036636</v>
      </c>
      <c r="E148" s="206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11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5"/>
      <c r="Q148" s="205"/>
      <c r="R148" s="205"/>
      <c r="S148" s="206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21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22"/>
      <c r="O149" s="213" t="s">
        <v>66</v>
      </c>
      <c r="P149" s="214"/>
      <c r="Q149" s="214"/>
      <c r="R149" s="214"/>
      <c r="S149" s="214"/>
      <c r="T149" s="214"/>
      <c r="U149" s="215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x14ac:dyDescent="0.2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22"/>
      <c r="O150" s="213" t="s">
        <v>66</v>
      </c>
      <c r="P150" s="214"/>
      <c r="Q150" s="214"/>
      <c r="R150" s="214"/>
      <c r="S150" s="214"/>
      <c r="T150" s="214"/>
      <c r="U150" s="215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customHeight="1" x14ac:dyDescent="0.25">
      <c r="A151" s="216" t="s">
        <v>126</v>
      </c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194"/>
      <c r="AA151" s="194"/>
    </row>
    <row r="152" spans="1:67" ht="37.5" customHeight="1" x14ac:dyDescent="0.25">
      <c r="A152" s="54" t="s">
        <v>206</v>
      </c>
      <c r="B152" s="54" t="s">
        <v>207</v>
      </c>
      <c r="C152" s="31">
        <v>4301135129</v>
      </c>
      <c r="D152" s="212">
        <v>4607111036841</v>
      </c>
      <c r="E152" s="206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1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5"/>
      <c r="Q152" s="205"/>
      <c r="R152" s="205"/>
      <c r="S152" s="206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customHeight="1" x14ac:dyDescent="0.25">
      <c r="A153" s="54" t="s">
        <v>208</v>
      </c>
      <c r="B153" s="54" t="s">
        <v>209</v>
      </c>
      <c r="C153" s="31">
        <v>4301135317</v>
      </c>
      <c r="D153" s="212">
        <v>4607111039057</v>
      </c>
      <c r="E153" s="206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297" t="s">
        <v>210</v>
      </c>
      <c r="P153" s="205"/>
      <c r="Q153" s="205"/>
      <c r="R153" s="205"/>
      <c r="S153" s="206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21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22"/>
      <c r="O154" s="213" t="s">
        <v>66</v>
      </c>
      <c r="P154" s="214"/>
      <c r="Q154" s="214"/>
      <c r="R154" s="214"/>
      <c r="S154" s="214"/>
      <c r="T154" s="214"/>
      <c r="U154" s="215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x14ac:dyDescent="0.2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22"/>
      <c r="O155" s="213" t="s">
        <v>66</v>
      </c>
      <c r="P155" s="214"/>
      <c r="Q155" s="214"/>
      <c r="R155" s="214"/>
      <c r="S155" s="214"/>
      <c r="T155" s="214"/>
      <c r="U155" s="215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customHeight="1" x14ac:dyDescent="0.25">
      <c r="A156" s="207" t="s">
        <v>211</v>
      </c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193"/>
      <c r="AA156" s="193"/>
    </row>
    <row r="157" spans="1:67" ht="14.25" customHeight="1" x14ac:dyDescent="0.25">
      <c r="A157" s="216" t="s">
        <v>188</v>
      </c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194"/>
      <c r="AA157" s="194"/>
    </row>
    <row r="158" spans="1:67" ht="16.5" customHeight="1" x14ac:dyDescent="0.25">
      <c r="A158" s="54" t="s">
        <v>212</v>
      </c>
      <c r="B158" s="54" t="s">
        <v>213</v>
      </c>
      <c r="C158" s="31">
        <v>4301071010</v>
      </c>
      <c r="D158" s="212">
        <v>4607111037701</v>
      </c>
      <c r="E158" s="206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29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5"/>
      <c r="Q158" s="205"/>
      <c r="R158" s="205"/>
      <c r="S158" s="206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21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22"/>
      <c r="O159" s="213" t="s">
        <v>66</v>
      </c>
      <c r="P159" s="214"/>
      <c r="Q159" s="214"/>
      <c r="R159" s="214"/>
      <c r="S159" s="214"/>
      <c r="T159" s="214"/>
      <c r="U159" s="215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x14ac:dyDescent="0.2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22"/>
      <c r="O160" s="213" t="s">
        <v>66</v>
      </c>
      <c r="P160" s="214"/>
      <c r="Q160" s="214"/>
      <c r="R160" s="214"/>
      <c r="S160" s="214"/>
      <c r="T160" s="214"/>
      <c r="U160" s="215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customHeight="1" x14ac:dyDescent="0.25">
      <c r="A161" s="207" t="s">
        <v>214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193"/>
      <c r="AA161" s="193"/>
    </row>
    <row r="162" spans="1:67" ht="14.25" customHeight="1" x14ac:dyDescent="0.25">
      <c r="A162" s="216" t="s">
        <v>60</v>
      </c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194"/>
      <c r="AA162" s="194"/>
    </row>
    <row r="163" spans="1:67" ht="16.5" customHeight="1" x14ac:dyDescent="0.25">
      <c r="A163" s="54" t="s">
        <v>215</v>
      </c>
      <c r="B163" s="54" t="s">
        <v>216</v>
      </c>
      <c r="C163" s="31">
        <v>4301071026</v>
      </c>
      <c r="D163" s="212">
        <v>4607111036384</v>
      </c>
      <c r="E163" s="206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10" t="s">
        <v>217</v>
      </c>
      <c r="P163" s="205"/>
      <c r="Q163" s="205"/>
      <c r="R163" s="205"/>
      <c r="S163" s="206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customHeight="1" x14ac:dyDescent="0.25">
      <c r="A164" s="54" t="s">
        <v>218</v>
      </c>
      <c r="B164" s="54" t="s">
        <v>219</v>
      </c>
      <c r="C164" s="31">
        <v>4301070956</v>
      </c>
      <c r="D164" s="212">
        <v>4640242180250</v>
      </c>
      <c r="E164" s="206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266" t="s">
        <v>220</v>
      </c>
      <c r="P164" s="205"/>
      <c r="Q164" s="205"/>
      <c r="R164" s="205"/>
      <c r="S164" s="206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2">
        <v>4607111036216</v>
      </c>
      <c r="E165" s="206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0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5"/>
      <c r="Q165" s="205"/>
      <c r="R165" s="205"/>
      <c r="S165" s="206"/>
      <c r="T165" s="34"/>
      <c r="U165" s="34"/>
      <c r="V165" s="35" t="s">
        <v>65</v>
      </c>
      <c r="W165" s="198">
        <v>512</v>
      </c>
      <c r="X165" s="199">
        <f>IFERROR(IF(W165="","",W165),"")</f>
        <v>512</v>
      </c>
      <c r="Y165" s="36">
        <f>IFERROR(IF(W165="","",W165*0.00866),"")</f>
        <v>4.4339199999999996</v>
      </c>
      <c r="Z165" s="56"/>
      <c r="AA165" s="57"/>
      <c r="AE165" s="67"/>
      <c r="BB165" s="127" t="s">
        <v>1</v>
      </c>
      <c r="BL165" s="67">
        <f>IFERROR(W165*I165,"0")</f>
        <v>2696.192</v>
      </c>
      <c r="BM165" s="67">
        <f>IFERROR(X165*I165,"0")</f>
        <v>2696.192</v>
      </c>
      <c r="BN165" s="67">
        <f>IFERROR(W165/J165,"0")</f>
        <v>3.5555555555555554</v>
      </c>
      <c r="BO165" s="67">
        <f>IFERROR(X165/J165,"0")</f>
        <v>3.5555555555555554</v>
      </c>
    </row>
    <row r="166" spans="1:67" ht="27" customHeight="1" x14ac:dyDescent="0.25">
      <c r="A166" s="54" t="s">
        <v>223</v>
      </c>
      <c r="B166" s="54" t="s">
        <v>224</v>
      </c>
      <c r="C166" s="31">
        <v>4301071027</v>
      </c>
      <c r="D166" s="212">
        <v>4607111036278</v>
      </c>
      <c r="E166" s="206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343" t="s">
        <v>225</v>
      </c>
      <c r="P166" s="205"/>
      <c r="Q166" s="205"/>
      <c r="R166" s="205"/>
      <c r="S166" s="206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21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22"/>
      <c r="O167" s="213" t="s">
        <v>66</v>
      </c>
      <c r="P167" s="214"/>
      <c r="Q167" s="214"/>
      <c r="R167" s="214"/>
      <c r="S167" s="214"/>
      <c r="T167" s="214"/>
      <c r="U167" s="215"/>
      <c r="V167" s="37" t="s">
        <v>65</v>
      </c>
      <c r="W167" s="200">
        <f>IFERROR(SUM(W163:W166),"0")</f>
        <v>512</v>
      </c>
      <c r="X167" s="200">
        <f>IFERROR(SUM(X163:X166),"0")</f>
        <v>512</v>
      </c>
      <c r="Y167" s="200">
        <f>IFERROR(IF(Y163="",0,Y163),"0")+IFERROR(IF(Y164="",0,Y164),"0")+IFERROR(IF(Y165="",0,Y165),"0")+IFERROR(IF(Y166="",0,Y166),"0")</f>
        <v>4.4339199999999996</v>
      </c>
      <c r="Z167" s="201"/>
      <c r="AA167" s="201"/>
    </row>
    <row r="168" spans="1:67" x14ac:dyDescent="0.2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22"/>
      <c r="O168" s="213" t="s">
        <v>66</v>
      </c>
      <c r="P168" s="214"/>
      <c r="Q168" s="214"/>
      <c r="R168" s="214"/>
      <c r="S168" s="214"/>
      <c r="T168" s="214"/>
      <c r="U168" s="215"/>
      <c r="V168" s="37" t="s">
        <v>67</v>
      </c>
      <c r="W168" s="200">
        <f>IFERROR(SUMPRODUCT(W163:W166*H163:H166),"0")</f>
        <v>2560</v>
      </c>
      <c r="X168" s="200">
        <f>IFERROR(SUMPRODUCT(X163:X166*H163:H166),"0")</f>
        <v>2560</v>
      </c>
      <c r="Y168" s="37"/>
      <c r="Z168" s="201"/>
      <c r="AA168" s="201"/>
    </row>
    <row r="169" spans="1:67" ht="14.25" customHeight="1" x14ac:dyDescent="0.25">
      <c r="A169" s="216" t="s">
        <v>226</v>
      </c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194"/>
      <c r="AA169" s="194"/>
    </row>
    <row r="170" spans="1:67" ht="27" customHeight="1" x14ac:dyDescent="0.25">
      <c r="A170" s="54" t="s">
        <v>227</v>
      </c>
      <c r="B170" s="54" t="s">
        <v>228</v>
      </c>
      <c r="C170" s="31">
        <v>4301080153</v>
      </c>
      <c r="D170" s="212">
        <v>4607111036827</v>
      </c>
      <c r="E170" s="206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36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5"/>
      <c r="Q170" s="205"/>
      <c r="R170" s="205"/>
      <c r="S170" s="206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customHeight="1" x14ac:dyDescent="0.25">
      <c r="A171" s="54" t="s">
        <v>229</v>
      </c>
      <c r="B171" s="54" t="s">
        <v>230</v>
      </c>
      <c r="C171" s="31">
        <v>4301080154</v>
      </c>
      <c r="D171" s="212">
        <v>4607111036834</v>
      </c>
      <c r="E171" s="206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5"/>
      <c r="Q171" s="205"/>
      <c r="R171" s="205"/>
      <c r="S171" s="206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21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22"/>
      <c r="O172" s="213" t="s">
        <v>66</v>
      </c>
      <c r="P172" s="214"/>
      <c r="Q172" s="214"/>
      <c r="R172" s="214"/>
      <c r="S172" s="214"/>
      <c r="T172" s="214"/>
      <c r="U172" s="215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x14ac:dyDescent="0.2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22"/>
      <c r="O173" s="213" t="s">
        <v>66</v>
      </c>
      <c r="P173" s="214"/>
      <c r="Q173" s="214"/>
      <c r="R173" s="214"/>
      <c r="S173" s="214"/>
      <c r="T173" s="214"/>
      <c r="U173" s="215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customHeight="1" x14ac:dyDescent="0.2">
      <c r="A174" s="248" t="s">
        <v>231</v>
      </c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48"/>
      <c r="AA174" s="48"/>
    </row>
    <row r="175" spans="1:67" ht="16.5" customHeight="1" x14ac:dyDescent="0.25">
      <c r="A175" s="207" t="s">
        <v>232</v>
      </c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193"/>
      <c r="AA175" s="193"/>
    </row>
    <row r="176" spans="1:67" ht="14.25" customHeight="1" x14ac:dyDescent="0.25">
      <c r="A176" s="216" t="s">
        <v>70</v>
      </c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2">
        <v>4607111035721</v>
      </c>
      <c r="E177" s="206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26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5"/>
      <c r="Q177" s="205"/>
      <c r="R177" s="205"/>
      <c r="S177" s="206"/>
      <c r="T177" s="34"/>
      <c r="U177" s="34"/>
      <c r="V177" s="35" t="s">
        <v>65</v>
      </c>
      <c r="W177" s="198">
        <v>29</v>
      </c>
      <c r="X177" s="199">
        <f>IFERROR(IF(W177="","",W177),"")</f>
        <v>29</v>
      </c>
      <c r="Y177" s="36">
        <f>IFERROR(IF(W177="","",W177*0.01788),"")</f>
        <v>0.51851999999999998</v>
      </c>
      <c r="Z177" s="56"/>
      <c r="AA177" s="57"/>
      <c r="AE177" s="67"/>
      <c r="BB177" s="131" t="s">
        <v>74</v>
      </c>
      <c r="BL177" s="67">
        <f>IFERROR(W177*I177,"0")</f>
        <v>98.251999999999995</v>
      </c>
      <c r="BM177" s="67">
        <f>IFERROR(X177*I177,"0")</f>
        <v>98.251999999999995</v>
      </c>
      <c r="BN177" s="67">
        <f>IFERROR(W177/J177,"0")</f>
        <v>0.41428571428571431</v>
      </c>
      <c r="BO177" s="67">
        <f>IFERROR(X177/J177,"0")</f>
        <v>0.41428571428571431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2">
        <v>4607111035691</v>
      </c>
      <c r="E178" s="206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25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5"/>
      <c r="Q178" s="205"/>
      <c r="R178" s="205"/>
      <c r="S178" s="206"/>
      <c r="T178" s="34"/>
      <c r="U178" s="34"/>
      <c r="V178" s="35" t="s">
        <v>65</v>
      </c>
      <c r="W178" s="198">
        <v>0</v>
      </c>
      <c r="X178" s="199">
        <f>IFERROR(IF(W178="","",W178),"")</f>
        <v>0</v>
      </c>
      <c r="Y178" s="36">
        <f>IFERROR(IF(W178="","",W178*0.01788),"")</f>
        <v>0</v>
      </c>
      <c r="Z178" s="56"/>
      <c r="AA178" s="57"/>
      <c r="AE178" s="67"/>
      <c r="BB178" s="132" t="s">
        <v>74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21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22"/>
      <c r="O179" s="213" t="s">
        <v>66</v>
      </c>
      <c r="P179" s="214"/>
      <c r="Q179" s="214"/>
      <c r="R179" s="214"/>
      <c r="S179" s="214"/>
      <c r="T179" s="214"/>
      <c r="U179" s="215"/>
      <c r="V179" s="37" t="s">
        <v>65</v>
      </c>
      <c r="W179" s="200">
        <f>IFERROR(SUM(W177:W178),"0")</f>
        <v>29</v>
      </c>
      <c r="X179" s="200">
        <f>IFERROR(SUM(X177:X178),"0")</f>
        <v>29</v>
      </c>
      <c r="Y179" s="200">
        <f>IFERROR(IF(Y177="",0,Y177),"0")+IFERROR(IF(Y178="",0,Y178),"0")</f>
        <v>0.51851999999999998</v>
      </c>
      <c r="Z179" s="201"/>
      <c r="AA179" s="201"/>
    </row>
    <row r="180" spans="1:67" x14ac:dyDescent="0.2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22"/>
      <c r="O180" s="213" t="s">
        <v>66</v>
      </c>
      <c r="P180" s="214"/>
      <c r="Q180" s="214"/>
      <c r="R180" s="214"/>
      <c r="S180" s="214"/>
      <c r="T180" s="214"/>
      <c r="U180" s="215"/>
      <c r="V180" s="37" t="s">
        <v>67</v>
      </c>
      <c r="W180" s="200">
        <f>IFERROR(SUMPRODUCT(W177:W178*H177:H178),"0")</f>
        <v>87</v>
      </c>
      <c r="X180" s="200">
        <f>IFERROR(SUMPRODUCT(X177:X178*H177:H178),"0")</f>
        <v>87</v>
      </c>
      <c r="Y180" s="37"/>
      <c r="Z180" s="201"/>
      <c r="AA180" s="201"/>
    </row>
    <row r="181" spans="1:67" ht="16.5" customHeight="1" x14ac:dyDescent="0.25">
      <c r="A181" s="207" t="s">
        <v>237</v>
      </c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193"/>
      <c r="AA181" s="193"/>
    </row>
    <row r="182" spans="1:67" ht="14.25" customHeight="1" x14ac:dyDescent="0.25">
      <c r="A182" s="216" t="s">
        <v>237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194"/>
      <c r="AA182" s="194"/>
    </row>
    <row r="183" spans="1:67" ht="27" customHeight="1" x14ac:dyDescent="0.25">
      <c r="A183" s="54" t="s">
        <v>238</v>
      </c>
      <c r="B183" s="54" t="s">
        <v>239</v>
      </c>
      <c r="C183" s="31">
        <v>4301133002</v>
      </c>
      <c r="D183" s="212">
        <v>4607111035783</v>
      </c>
      <c r="E183" s="206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2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5"/>
      <c r="Q183" s="205"/>
      <c r="R183" s="205"/>
      <c r="S183" s="206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21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22"/>
      <c r="O184" s="213" t="s">
        <v>66</v>
      </c>
      <c r="P184" s="214"/>
      <c r="Q184" s="214"/>
      <c r="R184" s="214"/>
      <c r="S184" s="214"/>
      <c r="T184" s="214"/>
      <c r="U184" s="215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x14ac:dyDescent="0.2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22"/>
      <c r="O185" s="213" t="s">
        <v>66</v>
      </c>
      <c r="P185" s="214"/>
      <c r="Q185" s="214"/>
      <c r="R185" s="214"/>
      <c r="S185" s="214"/>
      <c r="T185" s="214"/>
      <c r="U185" s="215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customHeight="1" x14ac:dyDescent="0.25">
      <c r="A186" s="207" t="s">
        <v>231</v>
      </c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193"/>
      <c r="AA186" s="193"/>
    </row>
    <row r="187" spans="1:67" ht="14.25" customHeight="1" x14ac:dyDescent="0.25">
      <c r="A187" s="216" t="s">
        <v>240</v>
      </c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194"/>
      <c r="AA187" s="194"/>
    </row>
    <row r="188" spans="1:67" ht="27" customHeight="1" x14ac:dyDescent="0.25">
      <c r="A188" s="54" t="s">
        <v>241</v>
      </c>
      <c r="B188" s="54" t="s">
        <v>242</v>
      </c>
      <c r="C188" s="31">
        <v>4301051319</v>
      </c>
      <c r="D188" s="212">
        <v>4680115881204</v>
      </c>
      <c r="E188" s="206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5"/>
      <c r="Q188" s="205"/>
      <c r="R188" s="205"/>
      <c r="S188" s="206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21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22"/>
      <c r="O189" s="213" t="s">
        <v>66</v>
      </c>
      <c r="P189" s="214"/>
      <c r="Q189" s="214"/>
      <c r="R189" s="214"/>
      <c r="S189" s="214"/>
      <c r="T189" s="214"/>
      <c r="U189" s="215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x14ac:dyDescent="0.2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22"/>
      <c r="O190" s="213" t="s">
        <v>66</v>
      </c>
      <c r="P190" s="214"/>
      <c r="Q190" s="214"/>
      <c r="R190" s="214"/>
      <c r="S190" s="214"/>
      <c r="T190" s="214"/>
      <c r="U190" s="215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customHeight="1" x14ac:dyDescent="0.25">
      <c r="A191" s="207" t="s">
        <v>245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193"/>
      <c r="AA191" s="193"/>
    </row>
    <row r="192" spans="1:67" ht="14.25" customHeight="1" x14ac:dyDescent="0.25">
      <c r="A192" s="216" t="s">
        <v>70</v>
      </c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2">
        <v>4607111038487</v>
      </c>
      <c r="E193" s="206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0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5"/>
      <c r="Q193" s="205"/>
      <c r="R193" s="205"/>
      <c r="S193" s="206"/>
      <c r="T193" s="34"/>
      <c r="U193" s="34"/>
      <c r="V193" s="35" t="s">
        <v>65</v>
      </c>
      <c r="W193" s="198">
        <v>0</v>
      </c>
      <c r="X193" s="199">
        <f>IFERROR(IF(W193="","",W193),"")</f>
        <v>0</v>
      </c>
      <c r="Y193" s="36">
        <f>IFERROR(IF(W193="","",W193*0.01788),"")</f>
        <v>0</v>
      </c>
      <c r="Z193" s="56"/>
      <c r="AA193" s="57"/>
      <c r="AE193" s="67"/>
      <c r="BB193" s="135" t="s">
        <v>74</v>
      </c>
      <c r="BL193" s="67">
        <f>IFERROR(W193*I193,"0")</f>
        <v>0</v>
      </c>
      <c r="BM193" s="67">
        <f>IFERROR(X193*I193,"0")</f>
        <v>0</v>
      </c>
      <c r="BN193" s="67">
        <f>IFERROR(W193/J193,"0")</f>
        <v>0</v>
      </c>
      <c r="BO193" s="67">
        <f>IFERROR(X193/J193,"0")</f>
        <v>0</v>
      </c>
    </row>
    <row r="194" spans="1:67" x14ac:dyDescent="0.2">
      <c r="A194" s="221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22"/>
      <c r="O194" s="213" t="s">
        <v>66</v>
      </c>
      <c r="P194" s="214"/>
      <c r="Q194" s="214"/>
      <c r="R194" s="214"/>
      <c r="S194" s="214"/>
      <c r="T194" s="214"/>
      <c r="U194" s="215"/>
      <c r="V194" s="37" t="s">
        <v>65</v>
      </c>
      <c r="W194" s="200">
        <f>IFERROR(SUM(W193:W193),"0")</f>
        <v>0</v>
      </c>
      <c r="X194" s="200">
        <f>IFERROR(SUM(X193:X193),"0")</f>
        <v>0</v>
      </c>
      <c r="Y194" s="200">
        <f>IFERROR(IF(Y193="",0,Y193),"0")</f>
        <v>0</v>
      </c>
      <c r="Z194" s="201"/>
      <c r="AA194" s="201"/>
    </row>
    <row r="195" spans="1:67" x14ac:dyDescent="0.2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22"/>
      <c r="O195" s="213" t="s">
        <v>66</v>
      </c>
      <c r="P195" s="214"/>
      <c r="Q195" s="214"/>
      <c r="R195" s="214"/>
      <c r="S195" s="214"/>
      <c r="T195" s="214"/>
      <c r="U195" s="215"/>
      <c r="V195" s="37" t="s">
        <v>67</v>
      </c>
      <c r="W195" s="200">
        <f>IFERROR(SUMPRODUCT(W193:W193*H193:H193),"0")</f>
        <v>0</v>
      </c>
      <c r="X195" s="200">
        <f>IFERROR(SUMPRODUCT(X193:X193*H193:H193),"0")</f>
        <v>0</v>
      </c>
      <c r="Y195" s="37"/>
      <c r="Z195" s="201"/>
      <c r="AA195" s="201"/>
    </row>
    <row r="196" spans="1:67" ht="27.75" customHeight="1" x14ac:dyDescent="0.2">
      <c r="A196" s="248" t="s">
        <v>248</v>
      </c>
      <c r="B196" s="249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48"/>
      <c r="AA196" s="48"/>
    </row>
    <row r="197" spans="1:67" ht="16.5" customHeight="1" x14ac:dyDescent="0.25">
      <c r="A197" s="207" t="s">
        <v>249</v>
      </c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193"/>
      <c r="AA197" s="193"/>
    </row>
    <row r="198" spans="1:67" ht="14.25" customHeight="1" x14ac:dyDescent="0.25">
      <c r="A198" s="216" t="s">
        <v>60</v>
      </c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194"/>
      <c r="AA198" s="194"/>
    </row>
    <row r="199" spans="1:67" ht="16.5" customHeight="1" x14ac:dyDescent="0.25">
      <c r="A199" s="54" t="s">
        <v>250</v>
      </c>
      <c r="B199" s="54" t="s">
        <v>251</v>
      </c>
      <c r="C199" s="31">
        <v>4301070913</v>
      </c>
      <c r="D199" s="212">
        <v>4607111036957</v>
      </c>
      <c r="E199" s="206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22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5"/>
      <c r="Q199" s="205"/>
      <c r="R199" s="205"/>
      <c r="S199" s="206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customHeight="1" x14ac:dyDescent="0.25">
      <c r="A200" s="54" t="s">
        <v>252</v>
      </c>
      <c r="B200" s="54" t="s">
        <v>253</v>
      </c>
      <c r="C200" s="31">
        <v>4301070912</v>
      </c>
      <c r="D200" s="212">
        <v>4607111037213</v>
      </c>
      <c r="E200" s="206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40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5"/>
      <c r="Q200" s="205"/>
      <c r="R200" s="205"/>
      <c r="S200" s="206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x14ac:dyDescent="0.2">
      <c r="A201" s="221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22"/>
      <c r="O201" s="213" t="s">
        <v>66</v>
      </c>
      <c r="P201" s="214"/>
      <c r="Q201" s="214"/>
      <c r="R201" s="214"/>
      <c r="S201" s="214"/>
      <c r="T201" s="214"/>
      <c r="U201" s="215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x14ac:dyDescent="0.2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22"/>
      <c r="O202" s="213" t="s">
        <v>66</v>
      </c>
      <c r="P202" s="214"/>
      <c r="Q202" s="214"/>
      <c r="R202" s="214"/>
      <c r="S202" s="214"/>
      <c r="T202" s="214"/>
      <c r="U202" s="215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customHeight="1" x14ac:dyDescent="0.25">
      <c r="A203" s="207" t="s">
        <v>254</v>
      </c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193"/>
      <c r="AA203" s="193"/>
    </row>
    <row r="204" spans="1:67" ht="14.25" customHeight="1" x14ac:dyDescent="0.25">
      <c r="A204" s="216" t="s">
        <v>60</v>
      </c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2">
        <v>4607111037022</v>
      </c>
      <c r="E205" s="206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5"/>
      <c r="Q205" s="205"/>
      <c r="R205" s="205"/>
      <c r="S205" s="206"/>
      <c r="T205" s="34"/>
      <c r="U205" s="34"/>
      <c r="V205" s="35" t="s">
        <v>65</v>
      </c>
      <c r="W205" s="198">
        <v>0</v>
      </c>
      <c r="X205" s="199">
        <f>IFERROR(IF(W205="","",W205),"")</f>
        <v>0</v>
      </c>
      <c r="Y205" s="36">
        <f>IFERROR(IF(W205="","",W205*0.0155),"")</f>
        <v>0</v>
      </c>
      <c r="Z205" s="56"/>
      <c r="AA205" s="57"/>
      <c r="AE205" s="67"/>
      <c r="BB205" s="138" t="s">
        <v>1</v>
      </c>
      <c r="BL205" s="67">
        <f>IFERROR(W205*I205,"0")</f>
        <v>0</v>
      </c>
      <c r="BM205" s="67">
        <f>IFERROR(X205*I205,"0")</f>
        <v>0</v>
      </c>
      <c r="BN205" s="67">
        <f>IFERROR(W205/J205,"0")</f>
        <v>0</v>
      </c>
      <c r="BO205" s="67">
        <f>IFERROR(X205/J205,"0")</f>
        <v>0</v>
      </c>
    </row>
    <row r="206" spans="1:67" ht="27" customHeight="1" x14ac:dyDescent="0.25">
      <c r="A206" s="54" t="s">
        <v>257</v>
      </c>
      <c r="B206" s="54" t="s">
        <v>258</v>
      </c>
      <c r="C206" s="31">
        <v>4301070990</v>
      </c>
      <c r="D206" s="212">
        <v>4607111038494</v>
      </c>
      <c r="E206" s="206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5"/>
      <c r="Q206" s="205"/>
      <c r="R206" s="205"/>
      <c r="S206" s="206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259</v>
      </c>
      <c r="B207" s="54" t="s">
        <v>260</v>
      </c>
      <c r="C207" s="31">
        <v>4301070966</v>
      </c>
      <c r="D207" s="212">
        <v>4607111038135</v>
      </c>
      <c r="E207" s="206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5"/>
      <c r="Q207" s="205"/>
      <c r="R207" s="205"/>
      <c r="S207" s="206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x14ac:dyDescent="0.2">
      <c r="A208" s="221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22"/>
      <c r="O208" s="213" t="s">
        <v>66</v>
      </c>
      <c r="P208" s="214"/>
      <c r="Q208" s="214"/>
      <c r="R208" s="214"/>
      <c r="S208" s="214"/>
      <c r="T208" s="214"/>
      <c r="U208" s="215"/>
      <c r="V208" s="37" t="s">
        <v>65</v>
      </c>
      <c r="W208" s="200">
        <f>IFERROR(SUM(W205:W207),"0")</f>
        <v>0</v>
      </c>
      <c r="X208" s="200">
        <f>IFERROR(SUM(X205:X207),"0")</f>
        <v>0</v>
      </c>
      <c r="Y208" s="200">
        <f>IFERROR(IF(Y205="",0,Y205),"0")+IFERROR(IF(Y206="",0,Y206),"0")+IFERROR(IF(Y207="",0,Y207),"0")</f>
        <v>0</v>
      </c>
      <c r="Z208" s="201"/>
      <c r="AA208" s="201"/>
    </row>
    <row r="209" spans="1:67" x14ac:dyDescent="0.2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22"/>
      <c r="O209" s="213" t="s">
        <v>66</v>
      </c>
      <c r="P209" s="214"/>
      <c r="Q209" s="214"/>
      <c r="R209" s="214"/>
      <c r="S209" s="214"/>
      <c r="T209" s="214"/>
      <c r="U209" s="215"/>
      <c r="V209" s="37" t="s">
        <v>67</v>
      </c>
      <c r="W209" s="200">
        <f>IFERROR(SUMPRODUCT(W205:W207*H205:H207),"0")</f>
        <v>0</v>
      </c>
      <c r="X209" s="200">
        <f>IFERROR(SUMPRODUCT(X205:X207*H205:H207),"0")</f>
        <v>0</v>
      </c>
      <c r="Y209" s="37"/>
      <c r="Z209" s="201"/>
      <c r="AA209" s="201"/>
    </row>
    <row r="210" spans="1:67" ht="16.5" customHeight="1" x14ac:dyDescent="0.25">
      <c r="A210" s="207" t="s">
        <v>261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193"/>
      <c r="AA210" s="193"/>
    </row>
    <row r="211" spans="1:67" ht="14.25" customHeight="1" x14ac:dyDescent="0.25">
      <c r="A211" s="216" t="s">
        <v>60</v>
      </c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194"/>
      <c r="AA211" s="194"/>
    </row>
    <row r="212" spans="1:67" ht="27" customHeight="1" x14ac:dyDescent="0.25">
      <c r="A212" s="54" t="s">
        <v>262</v>
      </c>
      <c r="B212" s="54" t="s">
        <v>263</v>
      </c>
      <c r="C212" s="31">
        <v>4301070996</v>
      </c>
      <c r="D212" s="212">
        <v>4607111038654</v>
      </c>
      <c r="E212" s="206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5"/>
      <c r="Q212" s="205"/>
      <c r="R212" s="205"/>
      <c r="S212" s="206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2">
        <v>4607111038586</v>
      </c>
      <c r="E213" s="206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5"/>
      <c r="Q213" s="205"/>
      <c r="R213" s="205"/>
      <c r="S213" s="206"/>
      <c r="T213" s="34"/>
      <c r="U213" s="34"/>
      <c r="V213" s="35" t="s">
        <v>65</v>
      </c>
      <c r="W213" s="198">
        <v>0</v>
      </c>
      <c r="X213" s="199">
        <f t="shared" si="18"/>
        <v>0</v>
      </c>
      <c r="Y213" s="36">
        <f t="shared" si="19"/>
        <v>0</v>
      </c>
      <c r="Z213" s="56"/>
      <c r="AA213" s="57"/>
      <c r="AE213" s="67"/>
      <c r="BB213" s="142" t="s">
        <v>1</v>
      </c>
      <c r="BL213" s="67">
        <f t="shared" si="20"/>
        <v>0</v>
      </c>
      <c r="BM213" s="67">
        <f t="shared" si="21"/>
        <v>0</v>
      </c>
      <c r="BN213" s="67">
        <f t="shared" si="22"/>
        <v>0</v>
      </c>
      <c r="BO213" s="67">
        <f t="shared" si="23"/>
        <v>0</v>
      </c>
    </row>
    <row r="214" spans="1:67" ht="27" customHeight="1" x14ac:dyDescent="0.25">
      <c r="A214" s="54" t="s">
        <v>266</v>
      </c>
      <c r="B214" s="54" t="s">
        <v>267</v>
      </c>
      <c r="C214" s="31">
        <v>4301070962</v>
      </c>
      <c r="D214" s="212">
        <v>4607111038609</v>
      </c>
      <c r="E214" s="206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5"/>
      <c r="Q214" s="205"/>
      <c r="R214" s="205"/>
      <c r="S214" s="206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268</v>
      </c>
      <c r="B215" s="54" t="s">
        <v>269</v>
      </c>
      <c r="C215" s="31">
        <v>4301070963</v>
      </c>
      <c r="D215" s="212">
        <v>4607111038630</v>
      </c>
      <c r="E215" s="206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5"/>
      <c r="Q215" s="205"/>
      <c r="R215" s="205"/>
      <c r="S215" s="206"/>
      <c r="T215" s="34"/>
      <c r="U215" s="34"/>
      <c r="V215" s="35" t="s">
        <v>65</v>
      </c>
      <c r="W215" s="198">
        <v>0</v>
      </c>
      <c r="X215" s="199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customHeight="1" x14ac:dyDescent="0.25">
      <c r="A216" s="54" t="s">
        <v>270</v>
      </c>
      <c r="B216" s="54" t="s">
        <v>271</v>
      </c>
      <c r="C216" s="31">
        <v>4301070959</v>
      </c>
      <c r="D216" s="212">
        <v>4607111038616</v>
      </c>
      <c r="E216" s="206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5"/>
      <c r="Q216" s="205"/>
      <c r="R216" s="205"/>
      <c r="S216" s="206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2">
        <v>4607111038623</v>
      </c>
      <c r="E217" s="206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4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5"/>
      <c r="Q217" s="205"/>
      <c r="R217" s="205"/>
      <c r="S217" s="206"/>
      <c r="T217" s="34"/>
      <c r="U217" s="34"/>
      <c r="V217" s="35" t="s">
        <v>65</v>
      </c>
      <c r="W217" s="198">
        <v>0</v>
      </c>
      <c r="X217" s="199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x14ac:dyDescent="0.2">
      <c r="A218" s="221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22"/>
      <c r="O218" s="213" t="s">
        <v>66</v>
      </c>
      <c r="P218" s="214"/>
      <c r="Q218" s="214"/>
      <c r="R218" s="214"/>
      <c r="S218" s="214"/>
      <c r="T218" s="214"/>
      <c r="U218" s="215"/>
      <c r="V218" s="37" t="s">
        <v>65</v>
      </c>
      <c r="W218" s="200">
        <f>IFERROR(SUM(W212:W217),"0")</f>
        <v>0</v>
      </c>
      <c r="X218" s="200">
        <f>IFERROR(SUM(X212:X217),"0")</f>
        <v>0</v>
      </c>
      <c r="Y218" s="200">
        <f>IFERROR(IF(Y212="",0,Y212),"0")+IFERROR(IF(Y213="",0,Y213),"0")+IFERROR(IF(Y214="",0,Y214),"0")+IFERROR(IF(Y215="",0,Y215),"0")+IFERROR(IF(Y216="",0,Y216),"0")+IFERROR(IF(Y217="",0,Y217),"0")</f>
        <v>0</v>
      </c>
      <c r="Z218" s="201"/>
      <c r="AA218" s="201"/>
    </row>
    <row r="219" spans="1:67" x14ac:dyDescent="0.2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22"/>
      <c r="O219" s="213" t="s">
        <v>66</v>
      </c>
      <c r="P219" s="214"/>
      <c r="Q219" s="214"/>
      <c r="R219" s="214"/>
      <c r="S219" s="214"/>
      <c r="T219" s="214"/>
      <c r="U219" s="215"/>
      <c r="V219" s="37" t="s">
        <v>67</v>
      </c>
      <c r="W219" s="200">
        <f>IFERROR(SUMPRODUCT(W212:W217*H212:H217),"0")</f>
        <v>0</v>
      </c>
      <c r="X219" s="200">
        <f>IFERROR(SUMPRODUCT(X212:X217*H212:H217),"0")</f>
        <v>0</v>
      </c>
      <c r="Y219" s="37"/>
      <c r="Z219" s="201"/>
      <c r="AA219" s="201"/>
    </row>
    <row r="220" spans="1:67" ht="16.5" customHeight="1" x14ac:dyDescent="0.25">
      <c r="A220" s="207" t="s">
        <v>274</v>
      </c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193"/>
      <c r="AA220" s="193"/>
    </row>
    <row r="221" spans="1:67" ht="14.25" customHeight="1" x14ac:dyDescent="0.25">
      <c r="A221" s="216" t="s">
        <v>60</v>
      </c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194"/>
      <c r="AA221" s="194"/>
    </row>
    <row r="222" spans="1:67" ht="27" customHeight="1" x14ac:dyDescent="0.25">
      <c r="A222" s="54" t="s">
        <v>275</v>
      </c>
      <c r="B222" s="54" t="s">
        <v>276</v>
      </c>
      <c r="C222" s="31">
        <v>4301070915</v>
      </c>
      <c r="D222" s="212">
        <v>4607111035882</v>
      </c>
      <c r="E222" s="206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37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5"/>
      <c r="Q222" s="205"/>
      <c r="R222" s="205"/>
      <c r="S222" s="206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2">
        <v>4607111035905</v>
      </c>
      <c r="E223" s="206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3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5"/>
      <c r="Q223" s="205"/>
      <c r="R223" s="205"/>
      <c r="S223" s="206"/>
      <c r="T223" s="34"/>
      <c r="U223" s="34"/>
      <c r="V223" s="35" t="s">
        <v>65</v>
      </c>
      <c r="W223" s="198">
        <v>44</v>
      </c>
      <c r="X223" s="199">
        <f>IFERROR(IF(W223="","",W223),"")</f>
        <v>44</v>
      </c>
      <c r="Y223" s="36">
        <f>IFERROR(IF(W223="","",W223*0.0155),"")</f>
        <v>0.68199999999999994</v>
      </c>
      <c r="Z223" s="56"/>
      <c r="AA223" s="57"/>
      <c r="AE223" s="67"/>
      <c r="BB223" s="148" t="s">
        <v>1</v>
      </c>
      <c r="BL223" s="67">
        <f>IFERROR(W223*I223,"0")</f>
        <v>328.68</v>
      </c>
      <c r="BM223" s="67">
        <f>IFERROR(X223*I223,"0")</f>
        <v>328.68</v>
      </c>
      <c r="BN223" s="67">
        <f>IFERROR(W223/J223,"0")</f>
        <v>0.52380952380952384</v>
      </c>
      <c r="BO223" s="67">
        <f>IFERROR(X223/J223,"0")</f>
        <v>0.52380952380952384</v>
      </c>
    </row>
    <row r="224" spans="1:67" ht="27" customHeight="1" x14ac:dyDescent="0.25">
      <c r="A224" s="54" t="s">
        <v>279</v>
      </c>
      <c r="B224" s="54" t="s">
        <v>280</v>
      </c>
      <c r="C224" s="31">
        <v>4301070917</v>
      </c>
      <c r="D224" s="212">
        <v>4607111035912</v>
      </c>
      <c r="E224" s="206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41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5"/>
      <c r="Q224" s="205"/>
      <c r="R224" s="205"/>
      <c r="S224" s="206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2">
        <v>4607111035929</v>
      </c>
      <c r="E225" s="206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5"/>
      <c r="Q225" s="205"/>
      <c r="R225" s="205"/>
      <c r="S225" s="206"/>
      <c r="T225" s="34"/>
      <c r="U225" s="34"/>
      <c r="V225" s="35" t="s">
        <v>65</v>
      </c>
      <c r="W225" s="198">
        <v>4</v>
      </c>
      <c r="X225" s="199">
        <f>IFERROR(IF(W225="","",W225),"")</f>
        <v>4</v>
      </c>
      <c r="Y225" s="36">
        <f>IFERROR(IF(W225="","",W225*0.0155),"")</f>
        <v>6.2E-2</v>
      </c>
      <c r="Z225" s="56"/>
      <c r="AA225" s="57"/>
      <c r="AE225" s="67"/>
      <c r="BB225" s="150" t="s">
        <v>1</v>
      </c>
      <c r="BL225" s="67">
        <f>IFERROR(W225*I225,"0")</f>
        <v>29.88</v>
      </c>
      <c r="BM225" s="67">
        <f>IFERROR(X225*I225,"0")</f>
        <v>29.88</v>
      </c>
      <c r="BN225" s="67">
        <f>IFERROR(W225/J225,"0")</f>
        <v>4.7619047619047616E-2</v>
      </c>
      <c r="BO225" s="67">
        <f>IFERROR(X225/J225,"0")</f>
        <v>4.7619047619047616E-2</v>
      </c>
    </row>
    <row r="226" spans="1:67" x14ac:dyDescent="0.2">
      <c r="A226" s="221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22"/>
      <c r="O226" s="213" t="s">
        <v>66</v>
      </c>
      <c r="P226" s="214"/>
      <c r="Q226" s="214"/>
      <c r="R226" s="214"/>
      <c r="S226" s="214"/>
      <c r="T226" s="214"/>
      <c r="U226" s="215"/>
      <c r="V226" s="37" t="s">
        <v>65</v>
      </c>
      <c r="W226" s="200">
        <f>IFERROR(SUM(W222:W225),"0")</f>
        <v>48</v>
      </c>
      <c r="X226" s="200">
        <f>IFERROR(SUM(X222:X225),"0")</f>
        <v>48</v>
      </c>
      <c r="Y226" s="200">
        <f>IFERROR(IF(Y222="",0,Y222),"0")+IFERROR(IF(Y223="",0,Y223),"0")+IFERROR(IF(Y224="",0,Y224),"0")+IFERROR(IF(Y225="",0,Y225),"0")</f>
        <v>0.74399999999999999</v>
      </c>
      <c r="Z226" s="201"/>
      <c r="AA226" s="201"/>
    </row>
    <row r="227" spans="1:67" x14ac:dyDescent="0.2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22"/>
      <c r="O227" s="213" t="s">
        <v>66</v>
      </c>
      <c r="P227" s="214"/>
      <c r="Q227" s="214"/>
      <c r="R227" s="214"/>
      <c r="S227" s="214"/>
      <c r="T227" s="214"/>
      <c r="U227" s="215"/>
      <c r="V227" s="37" t="s">
        <v>67</v>
      </c>
      <c r="W227" s="200">
        <f>IFERROR(SUMPRODUCT(W222:W225*H222:H225),"0")</f>
        <v>345.6</v>
      </c>
      <c r="X227" s="200">
        <f>IFERROR(SUMPRODUCT(X222:X225*H222:H225),"0")</f>
        <v>345.6</v>
      </c>
      <c r="Y227" s="37"/>
      <c r="Z227" s="201"/>
      <c r="AA227" s="201"/>
    </row>
    <row r="228" spans="1:67" ht="16.5" customHeight="1" x14ac:dyDescent="0.25">
      <c r="A228" s="207" t="s">
        <v>283</v>
      </c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193"/>
      <c r="AA228" s="193"/>
    </row>
    <row r="229" spans="1:67" ht="14.25" customHeight="1" x14ac:dyDescent="0.25">
      <c r="A229" s="216" t="s">
        <v>240</v>
      </c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194"/>
      <c r="AA229" s="194"/>
    </row>
    <row r="230" spans="1:67" ht="27" customHeight="1" x14ac:dyDescent="0.25">
      <c r="A230" s="54" t="s">
        <v>284</v>
      </c>
      <c r="B230" s="54" t="s">
        <v>285</v>
      </c>
      <c r="C230" s="31">
        <v>4301051320</v>
      </c>
      <c r="D230" s="212">
        <v>4680115881334</v>
      </c>
      <c r="E230" s="206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34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5"/>
      <c r="Q230" s="205"/>
      <c r="R230" s="205"/>
      <c r="S230" s="206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x14ac:dyDescent="0.2">
      <c r="A231" s="221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22"/>
      <c r="O231" s="213" t="s">
        <v>66</v>
      </c>
      <c r="P231" s="214"/>
      <c r="Q231" s="214"/>
      <c r="R231" s="214"/>
      <c r="S231" s="214"/>
      <c r="T231" s="214"/>
      <c r="U231" s="215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x14ac:dyDescent="0.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22"/>
      <c r="O232" s="213" t="s">
        <v>66</v>
      </c>
      <c r="P232" s="214"/>
      <c r="Q232" s="214"/>
      <c r="R232" s="214"/>
      <c r="S232" s="214"/>
      <c r="T232" s="214"/>
      <c r="U232" s="215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customHeight="1" x14ac:dyDescent="0.25">
      <c r="A233" s="207" t="s">
        <v>286</v>
      </c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193"/>
      <c r="AA233" s="193"/>
    </row>
    <row r="234" spans="1:67" ht="14.25" customHeight="1" x14ac:dyDescent="0.25">
      <c r="A234" s="216" t="s">
        <v>60</v>
      </c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194"/>
      <c r="AA234" s="194"/>
    </row>
    <row r="235" spans="1:67" ht="16.5" customHeight="1" x14ac:dyDescent="0.25">
      <c r="A235" s="54" t="s">
        <v>287</v>
      </c>
      <c r="B235" s="54" t="s">
        <v>288</v>
      </c>
      <c r="C235" s="31">
        <v>4301070874</v>
      </c>
      <c r="D235" s="212">
        <v>4607111035332</v>
      </c>
      <c r="E235" s="206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3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5"/>
      <c r="Q235" s="205"/>
      <c r="R235" s="205"/>
      <c r="S235" s="206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customHeight="1" x14ac:dyDescent="0.25">
      <c r="A236" s="54" t="s">
        <v>289</v>
      </c>
      <c r="B236" s="54" t="s">
        <v>290</v>
      </c>
      <c r="C236" s="31">
        <v>4301071000</v>
      </c>
      <c r="D236" s="212">
        <v>4607111038708</v>
      </c>
      <c r="E236" s="206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36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5"/>
      <c r="Q236" s="205"/>
      <c r="R236" s="205"/>
      <c r="S236" s="206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x14ac:dyDescent="0.2">
      <c r="A237" s="221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22"/>
      <c r="O237" s="213" t="s">
        <v>66</v>
      </c>
      <c r="P237" s="214"/>
      <c r="Q237" s="214"/>
      <c r="R237" s="214"/>
      <c r="S237" s="214"/>
      <c r="T237" s="214"/>
      <c r="U237" s="215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x14ac:dyDescent="0.2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22"/>
      <c r="O238" s="213" t="s">
        <v>66</v>
      </c>
      <c r="P238" s="214"/>
      <c r="Q238" s="214"/>
      <c r="R238" s="214"/>
      <c r="S238" s="214"/>
      <c r="T238" s="214"/>
      <c r="U238" s="215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customHeight="1" x14ac:dyDescent="0.2">
      <c r="A239" s="248" t="s">
        <v>291</v>
      </c>
      <c r="B239" s="249"/>
      <c r="C239" s="249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48"/>
      <c r="AA239" s="48"/>
    </row>
    <row r="240" spans="1:67" ht="16.5" customHeight="1" x14ac:dyDescent="0.25">
      <c r="A240" s="207" t="s">
        <v>292</v>
      </c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193"/>
      <c r="AA240" s="193"/>
    </row>
    <row r="241" spans="1:67" ht="14.25" customHeight="1" x14ac:dyDescent="0.25">
      <c r="A241" s="216" t="s">
        <v>60</v>
      </c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194"/>
      <c r="AA241" s="194"/>
    </row>
    <row r="242" spans="1:67" ht="27" customHeight="1" x14ac:dyDescent="0.25">
      <c r="A242" s="54" t="s">
        <v>293</v>
      </c>
      <c r="B242" s="54" t="s">
        <v>294</v>
      </c>
      <c r="C242" s="31">
        <v>4301070941</v>
      </c>
      <c r="D242" s="212">
        <v>4607111036162</v>
      </c>
      <c r="E242" s="206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5"/>
      <c r="Q242" s="205"/>
      <c r="R242" s="205"/>
      <c r="S242" s="206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x14ac:dyDescent="0.2">
      <c r="A243" s="221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22"/>
      <c r="O243" s="213" t="s">
        <v>66</v>
      </c>
      <c r="P243" s="214"/>
      <c r="Q243" s="214"/>
      <c r="R243" s="214"/>
      <c r="S243" s="214"/>
      <c r="T243" s="214"/>
      <c r="U243" s="215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x14ac:dyDescent="0.2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22"/>
      <c r="O244" s="213" t="s">
        <v>66</v>
      </c>
      <c r="P244" s="214"/>
      <c r="Q244" s="214"/>
      <c r="R244" s="214"/>
      <c r="S244" s="214"/>
      <c r="T244" s="214"/>
      <c r="U244" s="215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customHeight="1" x14ac:dyDescent="0.2">
      <c r="A245" s="248" t="s">
        <v>295</v>
      </c>
      <c r="B245" s="249"/>
      <c r="C245" s="249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48"/>
      <c r="AA245" s="48"/>
    </row>
    <row r="246" spans="1:67" ht="16.5" customHeight="1" x14ac:dyDescent="0.25">
      <c r="A246" s="207" t="s">
        <v>296</v>
      </c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193"/>
      <c r="AA246" s="193"/>
    </row>
    <row r="247" spans="1:67" ht="14.25" customHeight="1" x14ac:dyDescent="0.25">
      <c r="A247" s="216" t="s">
        <v>60</v>
      </c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2">
        <v>4607111035899</v>
      </c>
      <c r="E248" s="206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26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5"/>
      <c r="Q248" s="205"/>
      <c r="R248" s="205"/>
      <c r="S248" s="206"/>
      <c r="T248" s="34"/>
      <c r="U248" s="34"/>
      <c r="V248" s="35" t="s">
        <v>65</v>
      </c>
      <c r="W248" s="198">
        <v>290</v>
      </c>
      <c r="X248" s="199">
        <f>IFERROR(IF(W248="","",W248),"")</f>
        <v>290</v>
      </c>
      <c r="Y248" s="36">
        <f>IFERROR(IF(W248="","",W248*0.0155),"")</f>
        <v>4.4950000000000001</v>
      </c>
      <c r="Z248" s="56"/>
      <c r="AA248" s="57"/>
      <c r="AE248" s="67"/>
      <c r="BB248" s="155" t="s">
        <v>1</v>
      </c>
      <c r="BL248" s="67">
        <f>IFERROR(W248*I248,"0")</f>
        <v>1525.9799999999998</v>
      </c>
      <c r="BM248" s="67">
        <f>IFERROR(X248*I248,"0")</f>
        <v>1525.9799999999998</v>
      </c>
      <c r="BN248" s="67">
        <f>IFERROR(W248/J248,"0")</f>
        <v>3.4523809523809526</v>
      </c>
      <c r="BO248" s="67">
        <f>IFERROR(X248/J248,"0")</f>
        <v>3.4523809523809526</v>
      </c>
    </row>
    <row r="249" spans="1:67" x14ac:dyDescent="0.2">
      <c r="A249" s="221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22"/>
      <c r="O249" s="213" t="s">
        <v>66</v>
      </c>
      <c r="P249" s="214"/>
      <c r="Q249" s="214"/>
      <c r="R249" s="214"/>
      <c r="S249" s="214"/>
      <c r="T249" s="214"/>
      <c r="U249" s="215"/>
      <c r="V249" s="37" t="s">
        <v>65</v>
      </c>
      <c r="W249" s="200">
        <f>IFERROR(SUM(W248:W248),"0")</f>
        <v>290</v>
      </c>
      <c r="X249" s="200">
        <f>IFERROR(SUM(X248:X248),"0")</f>
        <v>290</v>
      </c>
      <c r="Y249" s="200">
        <f>IFERROR(IF(Y248="",0,Y248),"0")</f>
        <v>4.4950000000000001</v>
      </c>
      <c r="Z249" s="201"/>
      <c r="AA249" s="201"/>
    </row>
    <row r="250" spans="1:67" x14ac:dyDescent="0.2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22"/>
      <c r="O250" s="213" t="s">
        <v>66</v>
      </c>
      <c r="P250" s="214"/>
      <c r="Q250" s="214"/>
      <c r="R250" s="214"/>
      <c r="S250" s="214"/>
      <c r="T250" s="214"/>
      <c r="U250" s="215"/>
      <c r="V250" s="37" t="s">
        <v>67</v>
      </c>
      <c r="W250" s="200">
        <f>IFERROR(SUMPRODUCT(W248:W248*H248:H248),"0")</f>
        <v>1450</v>
      </c>
      <c r="X250" s="200">
        <f>IFERROR(SUMPRODUCT(X248:X248*H248:H248),"0")</f>
        <v>1450</v>
      </c>
      <c r="Y250" s="37"/>
      <c r="Z250" s="201"/>
      <c r="AA250" s="201"/>
    </row>
    <row r="251" spans="1:67" ht="16.5" customHeight="1" x14ac:dyDescent="0.25">
      <c r="A251" s="207" t="s">
        <v>299</v>
      </c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193"/>
      <c r="AA251" s="193"/>
    </row>
    <row r="252" spans="1:67" ht="14.25" customHeight="1" x14ac:dyDescent="0.25">
      <c r="A252" s="216" t="s">
        <v>60</v>
      </c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194"/>
      <c r="AA252" s="194"/>
    </row>
    <row r="253" spans="1:67" ht="27" customHeight="1" x14ac:dyDescent="0.25">
      <c r="A253" s="54" t="s">
        <v>300</v>
      </c>
      <c r="B253" s="54" t="s">
        <v>301</v>
      </c>
      <c r="C253" s="31">
        <v>4301070870</v>
      </c>
      <c r="D253" s="212">
        <v>4607111036711</v>
      </c>
      <c r="E253" s="206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2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5"/>
      <c r="Q253" s="205"/>
      <c r="R253" s="205"/>
      <c r="S253" s="206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21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22"/>
      <c r="O254" s="213" t="s">
        <v>66</v>
      </c>
      <c r="P254" s="214"/>
      <c r="Q254" s="214"/>
      <c r="R254" s="214"/>
      <c r="S254" s="214"/>
      <c r="T254" s="214"/>
      <c r="U254" s="215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x14ac:dyDescent="0.2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22"/>
      <c r="O255" s="213" t="s">
        <v>66</v>
      </c>
      <c r="P255" s="214"/>
      <c r="Q255" s="214"/>
      <c r="R255" s="214"/>
      <c r="S255" s="214"/>
      <c r="T255" s="214"/>
      <c r="U255" s="215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customHeight="1" x14ac:dyDescent="0.2">
      <c r="A256" s="248" t="s">
        <v>302</v>
      </c>
      <c r="B256" s="249"/>
      <c r="C256" s="249"/>
      <c r="D256" s="249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48"/>
      <c r="AA256" s="48"/>
    </row>
    <row r="257" spans="1:67" ht="16.5" customHeight="1" x14ac:dyDescent="0.25">
      <c r="A257" s="207" t="s">
        <v>303</v>
      </c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193"/>
      <c r="AA257" s="193"/>
    </row>
    <row r="258" spans="1:67" ht="14.25" customHeight="1" x14ac:dyDescent="0.25">
      <c r="A258" s="216" t="s">
        <v>60</v>
      </c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194"/>
      <c r="AA258" s="194"/>
    </row>
    <row r="259" spans="1:67" ht="27" customHeight="1" x14ac:dyDescent="0.25">
      <c r="A259" s="54" t="s">
        <v>304</v>
      </c>
      <c r="B259" s="54" t="s">
        <v>305</v>
      </c>
      <c r="C259" s="31">
        <v>4301071014</v>
      </c>
      <c r="D259" s="212">
        <v>4640242181264</v>
      </c>
      <c r="E259" s="206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19" t="s">
        <v>306</v>
      </c>
      <c r="P259" s="205"/>
      <c r="Q259" s="205"/>
      <c r="R259" s="205"/>
      <c r="S259" s="206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customHeight="1" x14ac:dyDescent="0.25">
      <c r="A260" s="54" t="s">
        <v>307</v>
      </c>
      <c r="B260" s="54" t="s">
        <v>308</v>
      </c>
      <c r="C260" s="31">
        <v>4301071021</v>
      </c>
      <c r="D260" s="212">
        <v>4640242181325</v>
      </c>
      <c r="E260" s="206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33" t="s">
        <v>309</v>
      </c>
      <c r="P260" s="205"/>
      <c r="Q260" s="205"/>
      <c r="R260" s="205"/>
      <c r="S260" s="206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310</v>
      </c>
      <c r="B261" s="54" t="s">
        <v>311</v>
      </c>
      <c r="C261" s="31">
        <v>4301070993</v>
      </c>
      <c r="D261" s="212">
        <v>4640242180670</v>
      </c>
      <c r="E261" s="206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1" t="s">
        <v>312</v>
      </c>
      <c r="P261" s="205"/>
      <c r="Q261" s="205"/>
      <c r="R261" s="205"/>
      <c r="S261" s="206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1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22"/>
      <c r="O262" s="213" t="s">
        <v>66</v>
      </c>
      <c r="P262" s="214"/>
      <c r="Q262" s="214"/>
      <c r="R262" s="214"/>
      <c r="S262" s="214"/>
      <c r="T262" s="214"/>
      <c r="U262" s="215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x14ac:dyDescent="0.2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22"/>
      <c r="O263" s="213" t="s">
        <v>66</v>
      </c>
      <c r="P263" s="214"/>
      <c r="Q263" s="214"/>
      <c r="R263" s="214"/>
      <c r="S263" s="214"/>
      <c r="T263" s="214"/>
      <c r="U263" s="215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customHeight="1" x14ac:dyDescent="0.25">
      <c r="A264" s="207" t="s">
        <v>313</v>
      </c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193"/>
      <c r="AA264" s="193"/>
    </row>
    <row r="265" spans="1:67" ht="14.25" customHeight="1" x14ac:dyDescent="0.25">
      <c r="A265" s="216" t="s">
        <v>130</v>
      </c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2">
        <v>4640242180427</v>
      </c>
      <c r="E266" s="206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40" t="s">
        <v>316</v>
      </c>
      <c r="P266" s="205"/>
      <c r="Q266" s="205"/>
      <c r="R266" s="205"/>
      <c r="S266" s="206"/>
      <c r="T266" s="34"/>
      <c r="U266" s="34"/>
      <c r="V266" s="35" t="s">
        <v>65</v>
      </c>
      <c r="W266" s="198">
        <v>24</v>
      </c>
      <c r="X266" s="199">
        <f>IFERROR(IF(W266="","",W266),"")</f>
        <v>24</v>
      </c>
      <c r="Y266" s="36">
        <f>IFERROR(IF(W266="","",W266*0.00502),"")</f>
        <v>0.12048</v>
      </c>
      <c r="Z266" s="56"/>
      <c r="AA266" s="57"/>
      <c r="AE266" s="67"/>
      <c r="BB266" s="160" t="s">
        <v>74</v>
      </c>
      <c r="BL266" s="67">
        <f>IFERROR(W266*I266,"0")</f>
        <v>45.96</v>
      </c>
      <c r="BM266" s="67">
        <f>IFERROR(X266*I266,"0")</f>
        <v>45.96</v>
      </c>
      <c r="BN266" s="67">
        <f>IFERROR(W266/J266,"0")</f>
        <v>0.10256410256410256</v>
      </c>
      <c r="BO266" s="67">
        <f>IFERROR(X266/J266,"0")</f>
        <v>0.10256410256410256</v>
      </c>
    </row>
    <row r="267" spans="1:67" x14ac:dyDescent="0.2">
      <c r="A267" s="221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22"/>
      <c r="O267" s="213" t="s">
        <v>66</v>
      </c>
      <c r="P267" s="214"/>
      <c r="Q267" s="214"/>
      <c r="R267" s="214"/>
      <c r="S267" s="214"/>
      <c r="T267" s="214"/>
      <c r="U267" s="215"/>
      <c r="V267" s="37" t="s">
        <v>65</v>
      </c>
      <c r="W267" s="200">
        <f>IFERROR(SUM(W266:W266),"0")</f>
        <v>24</v>
      </c>
      <c r="X267" s="200">
        <f>IFERROR(SUM(X266:X266),"0")</f>
        <v>24</v>
      </c>
      <c r="Y267" s="200">
        <f>IFERROR(IF(Y266="",0,Y266),"0")</f>
        <v>0.12048</v>
      </c>
      <c r="Z267" s="201"/>
      <c r="AA267" s="201"/>
    </row>
    <row r="268" spans="1:67" x14ac:dyDescent="0.2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22"/>
      <c r="O268" s="213" t="s">
        <v>66</v>
      </c>
      <c r="P268" s="214"/>
      <c r="Q268" s="214"/>
      <c r="R268" s="214"/>
      <c r="S268" s="214"/>
      <c r="T268" s="214"/>
      <c r="U268" s="215"/>
      <c r="V268" s="37" t="s">
        <v>67</v>
      </c>
      <c r="W268" s="200">
        <f>IFERROR(SUMPRODUCT(W266:W266*H266:H266),"0")</f>
        <v>43.2</v>
      </c>
      <c r="X268" s="200">
        <f>IFERROR(SUMPRODUCT(X266:X266*H266:H266),"0")</f>
        <v>43.2</v>
      </c>
      <c r="Y268" s="37"/>
      <c r="Z268" s="201"/>
      <c r="AA268" s="201"/>
    </row>
    <row r="269" spans="1:67" ht="14.25" customHeight="1" x14ac:dyDescent="0.25">
      <c r="A269" s="216" t="s">
        <v>70</v>
      </c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2">
        <v>4640242180397</v>
      </c>
      <c r="E270" s="206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413" t="s">
        <v>319</v>
      </c>
      <c r="P270" s="205"/>
      <c r="Q270" s="205"/>
      <c r="R270" s="205"/>
      <c r="S270" s="206"/>
      <c r="T270" s="34"/>
      <c r="U270" s="34"/>
      <c r="V270" s="35" t="s">
        <v>65</v>
      </c>
      <c r="W270" s="198">
        <v>134</v>
      </c>
      <c r="X270" s="199">
        <f>IFERROR(IF(W270="","",W270),"")</f>
        <v>134</v>
      </c>
      <c r="Y270" s="36">
        <f>IFERROR(IF(W270="","",W270*0.0155),"")</f>
        <v>2.077</v>
      </c>
      <c r="Z270" s="56"/>
      <c r="AA270" s="57"/>
      <c r="AE270" s="67"/>
      <c r="BB270" s="161" t="s">
        <v>74</v>
      </c>
      <c r="BL270" s="67">
        <f>IFERROR(W270*I270,"0")</f>
        <v>838.83999999999992</v>
      </c>
      <c r="BM270" s="67">
        <f>IFERROR(X270*I270,"0")</f>
        <v>838.83999999999992</v>
      </c>
      <c r="BN270" s="67">
        <f>IFERROR(W270/J270,"0")</f>
        <v>1.5952380952380953</v>
      </c>
      <c r="BO270" s="67">
        <f>IFERROR(X270/J270,"0")</f>
        <v>1.5952380952380953</v>
      </c>
    </row>
    <row r="271" spans="1:67" ht="27" customHeight="1" x14ac:dyDescent="0.25">
      <c r="A271" s="54" t="s">
        <v>320</v>
      </c>
      <c r="B271" s="54" t="s">
        <v>321</v>
      </c>
      <c r="C271" s="31">
        <v>4301132104</v>
      </c>
      <c r="D271" s="212">
        <v>4640242181219</v>
      </c>
      <c r="E271" s="206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386" t="s">
        <v>322</v>
      </c>
      <c r="P271" s="205"/>
      <c r="Q271" s="205"/>
      <c r="R271" s="205"/>
      <c r="S271" s="206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21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22"/>
      <c r="O272" s="213" t="s">
        <v>66</v>
      </c>
      <c r="P272" s="214"/>
      <c r="Q272" s="214"/>
      <c r="R272" s="214"/>
      <c r="S272" s="214"/>
      <c r="T272" s="214"/>
      <c r="U272" s="215"/>
      <c r="V272" s="37" t="s">
        <v>65</v>
      </c>
      <c r="W272" s="200">
        <f>IFERROR(SUM(W270:W271),"0")</f>
        <v>134</v>
      </c>
      <c r="X272" s="200">
        <f>IFERROR(SUM(X270:X271),"0")</f>
        <v>134</v>
      </c>
      <c r="Y272" s="200">
        <f>IFERROR(IF(Y270="",0,Y270),"0")+IFERROR(IF(Y271="",0,Y271),"0")</f>
        <v>2.077</v>
      </c>
      <c r="Z272" s="201"/>
      <c r="AA272" s="201"/>
    </row>
    <row r="273" spans="1:67" x14ac:dyDescent="0.2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22"/>
      <c r="O273" s="213" t="s">
        <v>66</v>
      </c>
      <c r="P273" s="214"/>
      <c r="Q273" s="214"/>
      <c r="R273" s="214"/>
      <c r="S273" s="214"/>
      <c r="T273" s="214"/>
      <c r="U273" s="215"/>
      <c r="V273" s="37" t="s">
        <v>67</v>
      </c>
      <c r="W273" s="200">
        <f>IFERROR(SUMPRODUCT(W270:W271*H270:H271),"0")</f>
        <v>804</v>
      </c>
      <c r="X273" s="200">
        <f>IFERROR(SUMPRODUCT(X270:X271*H270:H271),"0")</f>
        <v>804</v>
      </c>
      <c r="Y273" s="37"/>
      <c r="Z273" s="201"/>
      <c r="AA273" s="201"/>
    </row>
    <row r="274" spans="1:67" ht="14.25" customHeight="1" x14ac:dyDescent="0.25">
      <c r="A274" s="216" t="s">
        <v>148</v>
      </c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194"/>
      <c r="AA274" s="194"/>
    </row>
    <row r="275" spans="1:67" ht="27" customHeight="1" x14ac:dyDescent="0.25">
      <c r="A275" s="54" t="s">
        <v>323</v>
      </c>
      <c r="B275" s="54" t="s">
        <v>324</v>
      </c>
      <c r="C275" s="31">
        <v>4301136028</v>
      </c>
      <c r="D275" s="212">
        <v>4640242180304</v>
      </c>
      <c r="E275" s="206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36" t="s">
        <v>325</v>
      </c>
      <c r="P275" s="205"/>
      <c r="Q275" s="205"/>
      <c r="R275" s="205"/>
      <c r="S275" s="206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customHeight="1" x14ac:dyDescent="0.25">
      <c r="A276" s="54" t="s">
        <v>326</v>
      </c>
      <c r="B276" s="54" t="s">
        <v>327</v>
      </c>
      <c r="C276" s="31">
        <v>4301136027</v>
      </c>
      <c r="D276" s="212">
        <v>4640242180298</v>
      </c>
      <c r="E276" s="206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5"/>
      <c r="Q276" s="205"/>
      <c r="R276" s="205"/>
      <c r="S276" s="206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2">
        <v>4640242180236</v>
      </c>
      <c r="E277" s="206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204" t="s">
        <v>330</v>
      </c>
      <c r="P277" s="205"/>
      <c r="Q277" s="205"/>
      <c r="R277" s="205"/>
      <c r="S277" s="206"/>
      <c r="T277" s="34"/>
      <c r="U277" s="34"/>
      <c r="V277" s="35" t="s">
        <v>65</v>
      </c>
      <c r="W277" s="198">
        <v>360</v>
      </c>
      <c r="X277" s="199">
        <f>IFERROR(IF(W277="","",W277),"")</f>
        <v>360</v>
      </c>
      <c r="Y277" s="36">
        <f>IFERROR(IF(W277="","",W277*0.0155),"")</f>
        <v>5.58</v>
      </c>
      <c r="Z277" s="56"/>
      <c r="AA277" s="57"/>
      <c r="AE277" s="67"/>
      <c r="BB277" s="165" t="s">
        <v>74</v>
      </c>
      <c r="BL277" s="67">
        <f>IFERROR(W277*I277,"0")</f>
        <v>1884.6000000000001</v>
      </c>
      <c r="BM277" s="67">
        <f>IFERROR(X277*I277,"0")</f>
        <v>1884.6000000000001</v>
      </c>
      <c r="BN277" s="67">
        <f>IFERROR(W277/J277,"0")</f>
        <v>4.2857142857142856</v>
      </c>
      <c r="BO277" s="67">
        <f>IFERROR(X277/J277,"0")</f>
        <v>4.2857142857142856</v>
      </c>
    </row>
    <row r="278" spans="1:67" ht="27" customHeight="1" x14ac:dyDescent="0.25">
      <c r="A278" s="54" t="s">
        <v>331</v>
      </c>
      <c r="B278" s="54" t="s">
        <v>332</v>
      </c>
      <c r="C278" s="31">
        <v>4301136029</v>
      </c>
      <c r="D278" s="212">
        <v>4640242180410</v>
      </c>
      <c r="E278" s="206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7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5"/>
      <c r="Q278" s="205"/>
      <c r="R278" s="205"/>
      <c r="S278" s="206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21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22"/>
      <c r="O279" s="213" t="s">
        <v>66</v>
      </c>
      <c r="P279" s="214"/>
      <c r="Q279" s="214"/>
      <c r="R279" s="214"/>
      <c r="S279" s="214"/>
      <c r="T279" s="214"/>
      <c r="U279" s="215"/>
      <c r="V279" s="37" t="s">
        <v>65</v>
      </c>
      <c r="W279" s="200">
        <f>IFERROR(SUM(W275:W278),"0")</f>
        <v>360</v>
      </c>
      <c r="X279" s="200">
        <f>IFERROR(SUM(X275:X278),"0")</f>
        <v>360</v>
      </c>
      <c r="Y279" s="200">
        <f>IFERROR(IF(Y275="",0,Y275),"0")+IFERROR(IF(Y276="",0,Y276),"0")+IFERROR(IF(Y277="",0,Y277),"0")+IFERROR(IF(Y278="",0,Y278),"0")</f>
        <v>5.58</v>
      </c>
      <c r="Z279" s="201"/>
      <c r="AA279" s="201"/>
    </row>
    <row r="280" spans="1:67" x14ac:dyDescent="0.2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22"/>
      <c r="O280" s="213" t="s">
        <v>66</v>
      </c>
      <c r="P280" s="214"/>
      <c r="Q280" s="214"/>
      <c r="R280" s="214"/>
      <c r="S280" s="214"/>
      <c r="T280" s="214"/>
      <c r="U280" s="215"/>
      <c r="V280" s="37" t="s">
        <v>67</v>
      </c>
      <c r="W280" s="200">
        <f>IFERROR(SUMPRODUCT(W275:W278*H275:H278),"0")</f>
        <v>1800</v>
      </c>
      <c r="X280" s="200">
        <f>IFERROR(SUMPRODUCT(X275:X278*H275:H278),"0")</f>
        <v>1800</v>
      </c>
      <c r="Y280" s="37"/>
      <c r="Z280" s="201"/>
      <c r="AA280" s="201"/>
    </row>
    <row r="281" spans="1:67" ht="14.25" customHeight="1" x14ac:dyDescent="0.25">
      <c r="A281" s="216" t="s">
        <v>126</v>
      </c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2">
        <v>4640242180373</v>
      </c>
      <c r="E282" s="206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95" t="s">
        <v>335</v>
      </c>
      <c r="P282" s="205"/>
      <c r="Q282" s="205"/>
      <c r="R282" s="205"/>
      <c r="S282" s="206"/>
      <c r="T282" s="34"/>
      <c r="U282" s="34"/>
      <c r="V282" s="35" t="s">
        <v>65</v>
      </c>
      <c r="W282" s="198">
        <v>0</v>
      </c>
      <c r="X282" s="199">
        <f t="shared" ref="X282:X303" si="24">IFERROR(IF(W282="","",W282),"")</f>
        <v>0</v>
      </c>
      <c r="Y282" s="36">
        <f t="shared" ref="Y282:Y287" si="25">IFERROR(IF(W282="","",W282*0.00936),"")</f>
        <v>0</v>
      </c>
      <c r="Z282" s="56"/>
      <c r="AA282" s="57"/>
      <c r="AE282" s="67"/>
      <c r="BB282" s="167" t="s">
        <v>74</v>
      </c>
      <c r="BL282" s="67">
        <f t="shared" ref="BL282:BL303" si="26">IFERROR(W282*I282,"0")</f>
        <v>0</v>
      </c>
      <c r="BM282" s="67">
        <f t="shared" ref="BM282:BM303" si="27">IFERROR(X282*I282,"0")</f>
        <v>0</v>
      </c>
      <c r="BN282" s="67">
        <f t="shared" ref="BN282:BN303" si="28">IFERROR(W282/J282,"0")</f>
        <v>0</v>
      </c>
      <c r="BO282" s="67">
        <f t="shared" ref="BO282:BO303" si="29">IFERROR(X282/J282,"0")</f>
        <v>0</v>
      </c>
    </row>
    <row r="283" spans="1:67" ht="27" customHeight="1" x14ac:dyDescent="0.25">
      <c r="A283" s="54" t="s">
        <v>336</v>
      </c>
      <c r="B283" s="54" t="s">
        <v>337</v>
      </c>
      <c r="C283" s="31">
        <v>4301135195</v>
      </c>
      <c r="D283" s="212">
        <v>4640242180366</v>
      </c>
      <c r="E283" s="206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90" t="s">
        <v>338</v>
      </c>
      <c r="P283" s="205"/>
      <c r="Q283" s="205"/>
      <c r="R283" s="205"/>
      <c r="S283" s="206"/>
      <c r="T283" s="34"/>
      <c r="U283" s="34"/>
      <c r="V283" s="35" t="s">
        <v>65</v>
      </c>
      <c r="W283" s="198">
        <v>0</v>
      </c>
      <c r="X283" s="199">
        <f t="shared" si="24"/>
        <v>0</v>
      </c>
      <c r="Y283" s="36">
        <f t="shared" si="25"/>
        <v>0</v>
      </c>
      <c r="Z283" s="56"/>
      <c r="AA283" s="57"/>
      <c r="AE283" s="67"/>
      <c r="BB283" s="168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2">
        <v>4640242180335</v>
      </c>
      <c r="E284" s="206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372" t="s">
        <v>341</v>
      </c>
      <c r="P284" s="205"/>
      <c r="Q284" s="205"/>
      <c r="R284" s="205"/>
      <c r="S284" s="206"/>
      <c r="T284" s="34"/>
      <c r="U284" s="34"/>
      <c r="V284" s="35" t="s">
        <v>65</v>
      </c>
      <c r="W284" s="198">
        <v>0</v>
      </c>
      <c r="X284" s="199">
        <f t="shared" si="24"/>
        <v>0</v>
      </c>
      <c r="Y284" s="36">
        <f t="shared" si="25"/>
        <v>0</v>
      </c>
      <c r="Z284" s="56"/>
      <c r="AA284" s="57"/>
      <c r="AE284" s="67"/>
      <c r="BB284" s="169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37.5" customHeight="1" x14ac:dyDescent="0.25">
      <c r="A285" s="54" t="s">
        <v>342</v>
      </c>
      <c r="B285" s="54" t="s">
        <v>343</v>
      </c>
      <c r="C285" s="31">
        <v>4301135189</v>
      </c>
      <c r="D285" s="212">
        <v>4640242180342</v>
      </c>
      <c r="E285" s="206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28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5"/>
      <c r="Q285" s="205"/>
      <c r="R285" s="205"/>
      <c r="S285" s="206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customHeight="1" x14ac:dyDescent="0.25">
      <c r="A286" s="54" t="s">
        <v>344</v>
      </c>
      <c r="B286" s="54" t="s">
        <v>345</v>
      </c>
      <c r="C286" s="31">
        <v>4301135190</v>
      </c>
      <c r="D286" s="212">
        <v>4640242180359</v>
      </c>
      <c r="E286" s="206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365" t="s">
        <v>346</v>
      </c>
      <c r="P286" s="205"/>
      <c r="Q286" s="205"/>
      <c r="R286" s="205"/>
      <c r="S286" s="206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customHeight="1" x14ac:dyDescent="0.25">
      <c r="A287" s="54" t="s">
        <v>347</v>
      </c>
      <c r="B287" s="54" t="s">
        <v>348</v>
      </c>
      <c r="C287" s="31">
        <v>4301135187</v>
      </c>
      <c r="D287" s="212">
        <v>4640242180328</v>
      </c>
      <c r="E287" s="206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351" t="s">
        <v>349</v>
      </c>
      <c r="P287" s="205"/>
      <c r="Q287" s="205"/>
      <c r="R287" s="205"/>
      <c r="S287" s="206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2">
        <v>4640242180311</v>
      </c>
      <c r="E288" s="206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13" t="s">
        <v>352</v>
      </c>
      <c r="P288" s="205"/>
      <c r="Q288" s="205"/>
      <c r="R288" s="205"/>
      <c r="S288" s="206"/>
      <c r="T288" s="34"/>
      <c r="U288" s="34"/>
      <c r="V288" s="35" t="s">
        <v>65</v>
      </c>
      <c r="W288" s="198">
        <v>15</v>
      </c>
      <c r="X288" s="199">
        <f t="shared" si="24"/>
        <v>15</v>
      </c>
      <c r="Y288" s="36">
        <f>IFERROR(IF(W288="","",W288*0.0155),"")</f>
        <v>0.23249999999999998</v>
      </c>
      <c r="Z288" s="56"/>
      <c r="AA288" s="57"/>
      <c r="AE288" s="67"/>
      <c r="BB288" s="173" t="s">
        <v>74</v>
      </c>
      <c r="BL288" s="67">
        <f t="shared" si="26"/>
        <v>86.025000000000006</v>
      </c>
      <c r="BM288" s="67">
        <f t="shared" si="27"/>
        <v>86.025000000000006</v>
      </c>
      <c r="BN288" s="67">
        <f t="shared" si="28"/>
        <v>0.17857142857142858</v>
      </c>
      <c r="BO288" s="67">
        <f t="shared" si="29"/>
        <v>0.17857142857142858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2">
        <v>4640242180380</v>
      </c>
      <c r="E289" s="206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53" t="s">
        <v>355</v>
      </c>
      <c r="P289" s="205"/>
      <c r="Q289" s="205"/>
      <c r="R289" s="205"/>
      <c r="S289" s="206"/>
      <c r="T289" s="34"/>
      <c r="U289" s="34"/>
      <c r="V289" s="35" t="s">
        <v>65</v>
      </c>
      <c r="W289" s="198">
        <v>46</v>
      </c>
      <c r="X289" s="199">
        <f t="shared" si="24"/>
        <v>46</v>
      </c>
      <c r="Y289" s="36">
        <f>IFERROR(IF(W289="","",W289*0.00502),"")</f>
        <v>0.23092000000000001</v>
      </c>
      <c r="Z289" s="56"/>
      <c r="AA289" s="57"/>
      <c r="AE289" s="67"/>
      <c r="BB289" s="174" t="s">
        <v>74</v>
      </c>
      <c r="BL289" s="67">
        <f t="shared" si="26"/>
        <v>87.951999999999998</v>
      </c>
      <c r="BM289" s="67">
        <f t="shared" si="27"/>
        <v>87.951999999999998</v>
      </c>
      <c r="BN289" s="67">
        <f t="shared" si="28"/>
        <v>0.19658119658119658</v>
      </c>
      <c r="BO289" s="67">
        <f t="shared" si="29"/>
        <v>0.19658119658119658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2">
        <v>4640242180380</v>
      </c>
      <c r="E290" s="206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346" t="s">
        <v>358</v>
      </c>
      <c r="P290" s="205"/>
      <c r="Q290" s="205"/>
      <c r="R290" s="205"/>
      <c r="S290" s="206"/>
      <c r="T290" s="34"/>
      <c r="U290" s="34"/>
      <c r="V290" s="35" t="s">
        <v>65</v>
      </c>
      <c r="W290" s="198">
        <v>50</v>
      </c>
      <c r="X290" s="199">
        <f t="shared" si="24"/>
        <v>50</v>
      </c>
      <c r="Y290" s="36">
        <f>IFERROR(IF(W290="","",W290*0.00936),"")</f>
        <v>0.46800000000000003</v>
      </c>
      <c r="Z290" s="56"/>
      <c r="AA290" s="57"/>
      <c r="AE290" s="67"/>
      <c r="BB290" s="175" t="s">
        <v>74</v>
      </c>
      <c r="BL290" s="67">
        <f t="shared" si="26"/>
        <v>194.6</v>
      </c>
      <c r="BM290" s="67">
        <f t="shared" si="27"/>
        <v>194.6</v>
      </c>
      <c r="BN290" s="67">
        <f t="shared" si="28"/>
        <v>0.3968253968253968</v>
      </c>
      <c r="BO290" s="67">
        <f t="shared" si="29"/>
        <v>0.3968253968253968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2">
        <v>4640242180403</v>
      </c>
      <c r="E291" s="206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408" t="s">
        <v>361</v>
      </c>
      <c r="P291" s="205"/>
      <c r="Q291" s="205"/>
      <c r="R291" s="205"/>
      <c r="S291" s="206"/>
      <c r="T291" s="34"/>
      <c r="U291" s="34"/>
      <c r="V291" s="35" t="s">
        <v>65</v>
      </c>
      <c r="W291" s="198">
        <v>0</v>
      </c>
      <c r="X291" s="199">
        <f t="shared" si="24"/>
        <v>0</v>
      </c>
      <c r="Y291" s="36">
        <f>IFERROR(IF(W291="","",W291*0.00936),"")</f>
        <v>0</v>
      </c>
      <c r="Z291" s="56"/>
      <c r="AA291" s="57"/>
      <c r="AE291" s="67"/>
      <c r="BB291" s="176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362</v>
      </c>
      <c r="B292" s="54" t="s">
        <v>363</v>
      </c>
      <c r="C292" s="31">
        <v>4301135304</v>
      </c>
      <c r="D292" s="212">
        <v>4640242181240</v>
      </c>
      <c r="E292" s="206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360" t="s">
        <v>364</v>
      </c>
      <c r="P292" s="205"/>
      <c r="Q292" s="205"/>
      <c r="R292" s="205"/>
      <c r="S292" s="206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365</v>
      </c>
      <c r="B293" s="54" t="s">
        <v>366</v>
      </c>
      <c r="C293" s="31">
        <v>4301135310</v>
      </c>
      <c r="D293" s="212">
        <v>4640242181318</v>
      </c>
      <c r="E293" s="206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395" t="s">
        <v>367</v>
      </c>
      <c r="P293" s="205"/>
      <c r="Q293" s="205"/>
      <c r="R293" s="205"/>
      <c r="S293" s="206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368</v>
      </c>
      <c r="B294" s="54" t="s">
        <v>369</v>
      </c>
      <c r="C294" s="31">
        <v>4301135306</v>
      </c>
      <c r="D294" s="212">
        <v>4640242181578</v>
      </c>
      <c r="E294" s="206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261" t="s">
        <v>370</v>
      </c>
      <c r="P294" s="205"/>
      <c r="Q294" s="205"/>
      <c r="R294" s="205"/>
      <c r="S294" s="206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371</v>
      </c>
      <c r="B295" s="54" t="s">
        <v>372</v>
      </c>
      <c r="C295" s="31">
        <v>4301135305</v>
      </c>
      <c r="D295" s="212">
        <v>4640242181394</v>
      </c>
      <c r="E295" s="206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293" t="s">
        <v>373</v>
      </c>
      <c r="P295" s="205"/>
      <c r="Q295" s="205"/>
      <c r="R295" s="205"/>
      <c r="S295" s="206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374</v>
      </c>
      <c r="B296" s="54" t="s">
        <v>375</v>
      </c>
      <c r="C296" s="31">
        <v>4301135309</v>
      </c>
      <c r="D296" s="212">
        <v>4640242181332</v>
      </c>
      <c r="E296" s="206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384" t="s">
        <v>376</v>
      </c>
      <c r="P296" s="205"/>
      <c r="Q296" s="205"/>
      <c r="R296" s="205"/>
      <c r="S296" s="206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377</v>
      </c>
      <c r="B297" s="54" t="s">
        <v>378</v>
      </c>
      <c r="C297" s="31">
        <v>4301135308</v>
      </c>
      <c r="D297" s="212">
        <v>4640242181349</v>
      </c>
      <c r="E297" s="206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265" t="s">
        <v>379</v>
      </c>
      <c r="P297" s="205"/>
      <c r="Q297" s="205"/>
      <c r="R297" s="205"/>
      <c r="S297" s="206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380</v>
      </c>
      <c r="B298" s="54" t="s">
        <v>381</v>
      </c>
      <c r="C298" s="31">
        <v>4301135307</v>
      </c>
      <c r="D298" s="212">
        <v>4640242181370</v>
      </c>
      <c r="E298" s="206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18" t="s">
        <v>382</v>
      </c>
      <c r="P298" s="205"/>
      <c r="Q298" s="205"/>
      <c r="R298" s="205"/>
      <c r="S298" s="206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383</v>
      </c>
      <c r="B299" s="54" t="s">
        <v>384</v>
      </c>
      <c r="C299" s="31">
        <v>4301135318</v>
      </c>
      <c r="D299" s="212">
        <v>4607111037480</v>
      </c>
      <c r="E299" s="206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255" t="s">
        <v>385</v>
      </c>
      <c r="P299" s="205"/>
      <c r="Q299" s="205"/>
      <c r="R299" s="205"/>
      <c r="S299" s="206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383</v>
      </c>
      <c r="B300" s="54" t="s">
        <v>386</v>
      </c>
      <c r="C300" s="31">
        <v>4301135153</v>
      </c>
      <c r="D300" s="212">
        <v>4607111037480</v>
      </c>
      <c r="E300" s="206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34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5"/>
      <c r="Q300" s="205"/>
      <c r="R300" s="205"/>
      <c r="S300" s="206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387</v>
      </c>
      <c r="B301" s="54" t="s">
        <v>388</v>
      </c>
      <c r="C301" s="31">
        <v>4301135319</v>
      </c>
      <c r="D301" s="212">
        <v>4607111037473</v>
      </c>
      <c r="E301" s="206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268" t="s">
        <v>389</v>
      </c>
      <c r="P301" s="205"/>
      <c r="Q301" s="205"/>
      <c r="R301" s="205"/>
      <c r="S301" s="206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387</v>
      </c>
      <c r="B302" s="54" t="s">
        <v>390</v>
      </c>
      <c r="C302" s="31">
        <v>4301135152</v>
      </c>
      <c r="D302" s="212">
        <v>4607111037473</v>
      </c>
      <c r="E302" s="206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36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5"/>
      <c r="Q302" s="205"/>
      <c r="R302" s="205"/>
      <c r="S302" s="206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391</v>
      </c>
      <c r="B303" s="54" t="s">
        <v>392</v>
      </c>
      <c r="C303" s="31">
        <v>4301135198</v>
      </c>
      <c r="D303" s="212">
        <v>4640242180663</v>
      </c>
      <c r="E303" s="206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289" t="s">
        <v>393</v>
      </c>
      <c r="P303" s="205"/>
      <c r="Q303" s="205"/>
      <c r="R303" s="205"/>
      <c r="S303" s="206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21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22"/>
      <c r="O304" s="213" t="s">
        <v>66</v>
      </c>
      <c r="P304" s="214"/>
      <c r="Q304" s="214"/>
      <c r="R304" s="214"/>
      <c r="S304" s="214"/>
      <c r="T304" s="214"/>
      <c r="U304" s="215"/>
      <c r="V304" s="37" t="s">
        <v>65</v>
      </c>
      <c r="W304" s="200">
        <f>IFERROR(SUM(W282:W303),"0")</f>
        <v>111</v>
      </c>
      <c r="X304" s="200">
        <f>IFERROR(SUM(X282:X303),"0")</f>
        <v>111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0.93142000000000003</v>
      </c>
      <c r="Z304" s="201"/>
      <c r="AA304" s="201"/>
    </row>
    <row r="305" spans="1:37" x14ac:dyDescent="0.2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22"/>
      <c r="O305" s="213" t="s">
        <v>66</v>
      </c>
      <c r="P305" s="214"/>
      <c r="Q305" s="214"/>
      <c r="R305" s="214"/>
      <c r="S305" s="214"/>
      <c r="T305" s="214"/>
      <c r="U305" s="215"/>
      <c r="V305" s="37" t="s">
        <v>67</v>
      </c>
      <c r="W305" s="200">
        <f>IFERROR(SUMPRODUCT(W282:W303*H282:H303),"0")</f>
        <v>350.3</v>
      </c>
      <c r="X305" s="200">
        <f>IFERROR(SUMPRODUCT(X282:X303*H282:H303),"0")</f>
        <v>350.3</v>
      </c>
      <c r="Y305" s="37"/>
      <c r="Z305" s="201"/>
      <c r="AA305" s="201"/>
    </row>
    <row r="306" spans="1:37" ht="15" customHeight="1" x14ac:dyDescent="0.2">
      <c r="A306" s="237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38"/>
      <c r="O306" s="231" t="s">
        <v>394</v>
      </c>
      <c r="P306" s="232"/>
      <c r="Q306" s="232"/>
      <c r="R306" s="232"/>
      <c r="S306" s="232"/>
      <c r="T306" s="232"/>
      <c r="U306" s="233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13053.300000000001</v>
      </c>
      <c r="X306" s="200">
        <f>IFERROR(X24+X33+X41+X51+X61+X67+X72+X78+X88+X95+X104+X110+X115+X123+X128+X134+X139+X145+X150+X155+X160+X168+X173+X180+X185+X190+X195+X202+X209+X219+X227+X232+X238+X244+X250+X255+X263+X268+X273+X280+X305,"0")</f>
        <v>13053.300000000001</v>
      </c>
      <c r="Y306" s="37"/>
      <c r="Z306" s="201"/>
      <c r="AA306" s="201"/>
    </row>
    <row r="307" spans="1:37" x14ac:dyDescent="0.2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38"/>
      <c r="O307" s="231" t="s">
        <v>395</v>
      </c>
      <c r="P307" s="232"/>
      <c r="Q307" s="232"/>
      <c r="R307" s="232"/>
      <c r="S307" s="232"/>
      <c r="T307" s="232"/>
      <c r="U307" s="233"/>
      <c r="V307" s="37" t="s">
        <v>67</v>
      </c>
      <c r="W307" s="200">
        <f>IFERROR(SUM(BL22:BL303),"0")</f>
        <v>13861.7138</v>
      </c>
      <c r="X307" s="200">
        <f>IFERROR(SUM(BM22:BM303),"0")</f>
        <v>13861.7138</v>
      </c>
      <c r="Y307" s="37"/>
      <c r="Z307" s="201"/>
      <c r="AA307" s="201"/>
    </row>
    <row r="308" spans="1:37" x14ac:dyDescent="0.2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38"/>
      <c r="O308" s="231" t="s">
        <v>396</v>
      </c>
      <c r="P308" s="232"/>
      <c r="Q308" s="232"/>
      <c r="R308" s="232"/>
      <c r="S308" s="232"/>
      <c r="T308" s="232"/>
      <c r="U308" s="233"/>
      <c r="V308" s="37" t="s">
        <v>397</v>
      </c>
      <c r="W308" s="38">
        <f>ROUNDUP(SUM(BN22:BN303),0)</f>
        <v>27</v>
      </c>
      <c r="X308" s="38">
        <f>ROUNDUP(SUM(BO22:BO303),0)</f>
        <v>27</v>
      </c>
      <c r="Y308" s="37"/>
      <c r="Z308" s="201"/>
      <c r="AA308" s="201"/>
    </row>
    <row r="309" spans="1:37" x14ac:dyDescent="0.2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38"/>
      <c r="O309" s="231" t="s">
        <v>398</v>
      </c>
      <c r="P309" s="232"/>
      <c r="Q309" s="232"/>
      <c r="R309" s="232"/>
      <c r="S309" s="232"/>
      <c r="T309" s="232"/>
      <c r="U309" s="233"/>
      <c r="V309" s="37" t="s">
        <v>67</v>
      </c>
      <c r="W309" s="200">
        <f>GrossWeightTotal+PalletQtyTotal*25</f>
        <v>14536.7138</v>
      </c>
      <c r="X309" s="200">
        <f>GrossWeightTotalR+PalletQtyTotalR*25</f>
        <v>14536.7138</v>
      </c>
      <c r="Y309" s="37"/>
      <c r="Z309" s="201"/>
      <c r="AA309" s="201"/>
    </row>
    <row r="310" spans="1:37" x14ac:dyDescent="0.2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38"/>
      <c r="O310" s="231" t="s">
        <v>399</v>
      </c>
      <c r="P310" s="232"/>
      <c r="Q310" s="232"/>
      <c r="R310" s="232"/>
      <c r="S310" s="232"/>
      <c r="T310" s="232"/>
      <c r="U310" s="233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2620</v>
      </c>
      <c r="X310" s="200">
        <f>IFERROR(X23+X32+X40+X50+X60+X66+X71+X77+X87+X94+X103+X109+X114+X122+X127+X133+X138+X144+X149+X154+X159+X167+X172+X179+X184+X189+X194+X201+X208+X218+X226+X231+X237+X243+X249+X254+X262+X267+X272+X279+X304,"0")</f>
        <v>2620</v>
      </c>
      <c r="Y310" s="37"/>
      <c r="Z310" s="201"/>
      <c r="AA310" s="201"/>
    </row>
    <row r="311" spans="1:37" ht="14.25" customHeight="1" x14ac:dyDescent="0.2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38"/>
      <c r="O311" s="231" t="s">
        <v>400</v>
      </c>
      <c r="P311" s="232"/>
      <c r="Q311" s="232"/>
      <c r="R311" s="232"/>
      <c r="S311" s="232"/>
      <c r="T311" s="232"/>
      <c r="U311" s="233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34.023339999999997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02" t="s">
        <v>68</v>
      </c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1"/>
      <c r="T313" s="202" t="s">
        <v>198</v>
      </c>
      <c r="U313" s="210"/>
      <c r="V313" s="211"/>
      <c r="W313" s="202" t="s">
        <v>231</v>
      </c>
      <c r="X313" s="210"/>
      <c r="Y313" s="210"/>
      <c r="Z313" s="211"/>
      <c r="AA313" s="202" t="s">
        <v>248</v>
      </c>
      <c r="AB313" s="210"/>
      <c r="AC313" s="210"/>
      <c r="AD313" s="210"/>
      <c r="AE313" s="210"/>
      <c r="AF313" s="211"/>
      <c r="AG313" s="195" t="s">
        <v>291</v>
      </c>
      <c r="AH313" s="202" t="s">
        <v>295</v>
      </c>
      <c r="AI313" s="211"/>
      <c r="AJ313" s="202" t="s">
        <v>302</v>
      </c>
      <c r="AK313" s="211"/>
    </row>
    <row r="314" spans="1:37" ht="14.25" customHeight="1" thickTop="1" x14ac:dyDescent="0.2">
      <c r="A314" s="325" t="s">
        <v>403</v>
      </c>
      <c r="B314" s="202" t="s">
        <v>59</v>
      </c>
      <c r="C314" s="202" t="s">
        <v>69</v>
      </c>
      <c r="D314" s="202" t="s">
        <v>81</v>
      </c>
      <c r="E314" s="202" t="s">
        <v>91</v>
      </c>
      <c r="F314" s="202" t="s">
        <v>106</v>
      </c>
      <c r="G314" s="202" t="s">
        <v>119</v>
      </c>
      <c r="H314" s="202" t="s">
        <v>125</v>
      </c>
      <c r="I314" s="202" t="s">
        <v>129</v>
      </c>
      <c r="J314" s="202" t="s">
        <v>135</v>
      </c>
      <c r="K314" s="202" t="s">
        <v>148</v>
      </c>
      <c r="L314" s="202" t="s">
        <v>155</v>
      </c>
      <c r="M314" s="196"/>
      <c r="N314" s="202" t="s">
        <v>166</v>
      </c>
      <c r="O314" s="202" t="s">
        <v>171</v>
      </c>
      <c r="P314" s="202" t="s">
        <v>174</v>
      </c>
      <c r="Q314" s="202" t="s">
        <v>184</v>
      </c>
      <c r="R314" s="202" t="s">
        <v>187</v>
      </c>
      <c r="S314" s="202" t="s">
        <v>195</v>
      </c>
      <c r="T314" s="202" t="s">
        <v>199</v>
      </c>
      <c r="U314" s="202" t="s">
        <v>211</v>
      </c>
      <c r="V314" s="202" t="s">
        <v>214</v>
      </c>
      <c r="W314" s="202" t="s">
        <v>232</v>
      </c>
      <c r="X314" s="202" t="s">
        <v>237</v>
      </c>
      <c r="Y314" s="202" t="s">
        <v>231</v>
      </c>
      <c r="Z314" s="202" t="s">
        <v>245</v>
      </c>
      <c r="AA314" s="202" t="s">
        <v>249</v>
      </c>
      <c r="AB314" s="202" t="s">
        <v>254</v>
      </c>
      <c r="AC314" s="202" t="s">
        <v>261</v>
      </c>
      <c r="AD314" s="202" t="s">
        <v>274</v>
      </c>
      <c r="AE314" s="202" t="s">
        <v>283</v>
      </c>
      <c r="AF314" s="202" t="s">
        <v>286</v>
      </c>
      <c r="AG314" s="202" t="s">
        <v>292</v>
      </c>
      <c r="AH314" s="202" t="s">
        <v>296</v>
      </c>
      <c r="AI314" s="202" t="s">
        <v>299</v>
      </c>
      <c r="AJ314" s="202" t="s">
        <v>303</v>
      </c>
      <c r="AK314" s="202" t="s">
        <v>313</v>
      </c>
    </row>
    <row r="315" spans="1:37" ht="13.5" customHeight="1" thickBot="1" x14ac:dyDescent="0.25">
      <c r="A315" s="326"/>
      <c r="B315" s="203"/>
      <c r="C315" s="203"/>
      <c r="D315" s="203"/>
      <c r="E315" s="203"/>
      <c r="F315" s="203"/>
      <c r="G315" s="203"/>
      <c r="H315" s="203"/>
      <c r="I315" s="203"/>
      <c r="J315" s="203"/>
      <c r="K315" s="203"/>
      <c r="L315" s="203"/>
      <c r="M315" s="196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42</v>
      </c>
      <c r="D316" s="46">
        <f>IFERROR(W36*H36,"0")+IFERROR(W37*H37,"0")+IFERROR(W38*H38,"0")+IFERROR(W39*H39,"0")</f>
        <v>240</v>
      </c>
      <c r="E316" s="46">
        <f>IFERROR(W44*H44,"0")+IFERROR(W45*H45,"0")+IFERROR(W46*H46,"0")+IFERROR(W47*H47,"0")+IFERROR(W48*H48,"0")+IFERROR(W49*H49,"0")</f>
        <v>0</v>
      </c>
      <c r="F316" s="46">
        <f>IFERROR(W54*H54,"0")+IFERROR(W55*H55,"0")+IFERROR(W56*H56,"0")+IFERROR(W57*H57,"0")+IFERROR(W58*H58,"0")+IFERROR(W59*H59,"0")</f>
        <v>230.4</v>
      </c>
      <c r="G316" s="46">
        <f>IFERROR(W64*H64,"0")+IFERROR(W65*H65,"0")</f>
        <v>2000</v>
      </c>
      <c r="H316" s="46">
        <f>IFERROR(W70*H70,"0")</f>
        <v>0</v>
      </c>
      <c r="I316" s="46">
        <f>IFERROR(W75*H75,"0")+IFERROR(W76*H76,"0")</f>
        <v>0</v>
      </c>
      <c r="J316" s="46">
        <f>IFERROR(W81*H81,"0")+IFERROR(W82*H82,"0")+IFERROR(W83*H83,"0")+IFERROR(W84*H84,"0")+IFERROR(W85*H85,"0")+IFERROR(W86*H86,"0")</f>
        <v>583.20000000000005</v>
      </c>
      <c r="K316" s="46">
        <f>IFERROR(W91*H91,"0")+IFERROR(W92*H92,"0")+IFERROR(W93*H93,"0")</f>
        <v>0</v>
      </c>
      <c r="L316" s="46">
        <f>IFERROR(W98*H98,"0")+IFERROR(W99*H99,"0")+IFERROR(W100*H100,"0")+IFERROR(W101*H101,"0")+IFERROR(W102*H102,"0")</f>
        <v>2001.6</v>
      </c>
      <c r="M316" s="196"/>
      <c r="N316" s="46">
        <f>IFERROR(W107*H107,"0")+IFERROR(W108*H108,"0")</f>
        <v>399</v>
      </c>
      <c r="O316" s="46">
        <f>IFERROR(W113*H113,"0")</f>
        <v>117</v>
      </c>
      <c r="P316" s="46">
        <f>IFERROR(W118*H118,"0")+IFERROR(W119*H119,"0")+IFERROR(W120*H120,"0")+IFERROR(W121*H121,"0")</f>
        <v>0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2560</v>
      </c>
      <c r="W316" s="46">
        <f>IFERROR(W177*H177,"0")+IFERROR(W178*H178,"0")</f>
        <v>87</v>
      </c>
      <c r="X316" s="46">
        <f>IFERROR(W183*H183,"0")</f>
        <v>0</v>
      </c>
      <c r="Y316" s="46">
        <f>IFERROR(W188*H188,"0")</f>
        <v>0</v>
      </c>
      <c r="Z316" s="46">
        <f>IFERROR(W193*H193,"0")</f>
        <v>0</v>
      </c>
      <c r="AA316" s="46">
        <f>IFERROR(W199*H199,"0")+IFERROR(W200*H200,"0")</f>
        <v>0</v>
      </c>
      <c r="AB316" s="46">
        <f>IFERROR(W205*H205,"0")+IFERROR(W206*H206,"0")+IFERROR(W207*H207,"0")</f>
        <v>0</v>
      </c>
      <c r="AC316" s="46">
        <f>IFERROR(W212*H212,"0")+IFERROR(W213*H213,"0")+IFERROR(W214*H214,"0")+IFERROR(W215*H215,"0")+IFERROR(W216*H216,"0")+IFERROR(W217*H217,"0")</f>
        <v>0</v>
      </c>
      <c r="AD316" s="46">
        <f>IFERROR(W222*H222,"0")+IFERROR(W223*H223,"0")+IFERROR(W224*H224,"0")+IFERROR(W225*H225,"0")</f>
        <v>345.6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1450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2997.5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8827.6</v>
      </c>
      <c r="B319" s="60">
        <f>SUMPRODUCT(--(BB:BB="ПГП"),--(V:V="кор"),H:H,X:X)+SUMPRODUCT(--(BB:BB="ПГП"),--(V:V="кг"),X:X)</f>
        <v>4225.7000000000007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4"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O67:U67"/>
    <mergeCell ref="O159:U159"/>
    <mergeCell ref="A77:N78"/>
    <mergeCell ref="O286:S286"/>
    <mergeCell ref="D214:E214"/>
    <mergeCell ref="D284:E284"/>
    <mergeCell ref="O236:S236"/>
    <mergeCell ref="O223:S223"/>
    <mergeCell ref="O266:S266"/>
    <mergeCell ref="D36:E36"/>
    <mergeCell ref="AG314:AG315"/>
    <mergeCell ref="A26:Y26"/>
    <mergeCell ref="AI314:AI315"/>
    <mergeCell ref="A189:N190"/>
    <mergeCell ref="D261:E261"/>
    <mergeCell ref="O243:U243"/>
    <mergeCell ref="O39:S39"/>
    <mergeCell ref="A304:N305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O122:U122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O261:S261"/>
    <mergeCell ref="O55:S55"/>
    <mergeCell ref="O98:S98"/>
    <mergeCell ref="O225:S225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V314:V315"/>
    <mergeCell ref="D282:E282"/>
    <mergeCell ref="X314:X315"/>
    <mergeCell ref="O267:U267"/>
    <mergeCell ref="O93:S93"/>
    <mergeCell ref="D91:E91"/>
    <mergeCell ref="O113:S113"/>
    <mergeCell ref="O205:S205"/>
    <mergeCell ref="D93:E93"/>
    <mergeCell ref="O108:S108"/>
    <mergeCell ref="A265:Y265"/>
    <mergeCell ref="D248:E248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206:E206"/>
    <mergeCell ref="O158:S158"/>
    <mergeCell ref="D298:E298"/>
    <mergeCell ref="AC314:AC315"/>
    <mergeCell ref="O59:S59"/>
    <mergeCell ref="O295:S295"/>
    <mergeCell ref="O46:S46"/>
    <mergeCell ref="A281:Y281"/>
    <mergeCell ref="O282:S282"/>
    <mergeCell ref="A256:Y256"/>
    <mergeCell ref="O48:S48"/>
    <mergeCell ref="O153:S153"/>
    <mergeCell ref="A264:Y264"/>
    <mergeCell ref="A89:Y89"/>
    <mergeCell ref="O50:U50"/>
    <mergeCell ref="O273:U273"/>
    <mergeCell ref="O104:U104"/>
    <mergeCell ref="D275:E275"/>
    <mergeCell ref="A122:N123"/>
    <mergeCell ref="A258:Y258"/>
    <mergeCell ref="O259:S259"/>
    <mergeCell ref="O137:S137"/>
    <mergeCell ref="D277:E277"/>
    <mergeCell ref="A73:Y73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S314:S315"/>
    <mergeCell ref="D163:E163"/>
    <mergeCell ref="D107:E107"/>
    <mergeCell ref="A130:Y130"/>
    <mergeCell ref="O195:U195"/>
    <mergeCell ref="O24:U24"/>
    <mergeCell ref="D171:E171"/>
    <mergeCell ref="O183:S183"/>
    <mergeCell ref="A198:Y198"/>
    <mergeCell ref="O301:S301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O206:S206"/>
    <mergeCell ref="O155:U155"/>
    <mergeCell ref="D296:E296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120:E120"/>
    <mergeCell ref="O87:U87"/>
    <mergeCell ref="F17:F18"/>
    <mergeCell ref="Z17:Z18"/>
    <mergeCell ref="D75:E75"/>
    <mergeCell ref="D39:E39"/>
    <mergeCell ref="AA17:AA18"/>
    <mergeCell ref="O49:S49"/>
    <mergeCell ref="O33:U33"/>
    <mergeCell ref="AE17:AE18"/>
    <mergeCell ref="D55:E55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A13:L13"/>
    <mergeCell ref="D242:E242"/>
    <mergeCell ref="Q314:Q315"/>
    <mergeCell ref="D278:E27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