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05,24 ПОКОМ КИ филиалы\1 машина Донецк_Мелитополь\"/>
    </mc:Choice>
  </mc:AlternateContent>
  <xr:revisionPtr revIDLastSave="0" documentId="13_ncr:1_{7F8CE324-493A-402C-AF2B-6AFDDF9F67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0" i="1" s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2" i="1" s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X235" i="1" s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X201" i="1" s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1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49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Y130" i="1" s="1"/>
  <c r="BM123" i="1"/>
  <c r="BO123" i="1"/>
  <c r="Y125" i="1"/>
  <c r="BM125" i="1"/>
  <c r="Y127" i="1"/>
  <c r="BM127" i="1"/>
  <c r="Y129" i="1"/>
  <c r="BM129" i="1"/>
  <c r="X130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BO240" i="1"/>
  <c r="BM240" i="1"/>
  <c r="Y240" i="1"/>
  <c r="BO244" i="1"/>
  <c r="BM244" i="1"/>
  <c r="Y244" i="1"/>
  <c r="BO248" i="1"/>
  <c r="BM248" i="1"/>
  <c r="Y248" i="1"/>
  <c r="X252" i="1"/>
  <c r="X260" i="1"/>
  <c r="BO256" i="1"/>
  <c r="BM256" i="1"/>
  <c r="Y256" i="1"/>
  <c r="Y259" i="1" s="1"/>
  <c r="H9" i="1"/>
  <c r="X24" i="1"/>
  <c r="X62" i="1"/>
  <c r="X87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Y178" i="1" s="1"/>
  <c r="X178" i="1"/>
  <c r="BO182" i="1"/>
  <c r="BM182" i="1"/>
  <c r="Y182" i="1"/>
  <c r="Y201" i="1" s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Y235" i="1" s="1"/>
  <c r="BO233" i="1"/>
  <c r="BM233" i="1"/>
  <c r="Y233" i="1"/>
  <c r="BO242" i="1"/>
  <c r="BM242" i="1"/>
  <c r="Y242" i="1"/>
  <c r="Y252" i="1" s="1"/>
  <c r="BO246" i="1"/>
  <c r="BM246" i="1"/>
  <c r="Y246" i="1"/>
  <c r="BO250" i="1"/>
  <c r="BM250" i="1"/>
  <c r="Y250" i="1"/>
  <c r="BO258" i="1"/>
  <c r="BM258" i="1"/>
  <c r="Y258" i="1"/>
  <c r="Y305" i="1"/>
  <c r="N555" i="1"/>
  <c r="L555" i="1"/>
  <c r="X253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271" i="1"/>
  <c r="Y277" i="1"/>
  <c r="BO275" i="1"/>
  <c r="BM275" i="1"/>
  <c r="Y275" i="1"/>
  <c r="BO281" i="1"/>
  <c r="BM281" i="1"/>
  <c r="Y281" i="1"/>
  <c r="BO294" i="1"/>
  <c r="BM294" i="1"/>
  <c r="Y294" i="1"/>
  <c r="Y300" i="1" s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Y338" i="1" s="1"/>
  <c r="X338" i="1"/>
  <c r="BO342" i="1"/>
  <c r="BM342" i="1"/>
  <c r="Y342" i="1"/>
  <c r="Y345" i="1" s="1"/>
  <c r="BO349" i="1"/>
  <c r="BM349" i="1"/>
  <c r="Y349" i="1"/>
  <c r="BO362" i="1"/>
  <c r="BM362" i="1"/>
  <c r="Y362" i="1"/>
  <c r="Y364" i="1" s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Y478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11" i="1" l="1"/>
  <c r="Y376" i="1"/>
  <c r="Y351" i="1"/>
  <c r="Y316" i="1"/>
  <c r="X549" i="1"/>
  <c r="Y220" i="1"/>
  <c r="Y160" i="1"/>
  <c r="X546" i="1"/>
  <c r="Y536" i="1"/>
  <c r="Y487" i="1"/>
  <c r="Y473" i="1"/>
  <c r="Y451" i="1"/>
  <c r="Y409" i="1"/>
  <c r="Y403" i="1"/>
  <c r="Y283" i="1"/>
  <c r="Y271" i="1"/>
  <c r="X545" i="1"/>
  <c r="X547" i="1"/>
  <c r="Y550" i="1"/>
  <c r="X548" i="1" l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<sst xmlns="http://schemas.openxmlformats.org/spreadsheetml/2006/main" count="2379" uniqueCount="789">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</sst>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0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207</v>
      </c>
      <c r="X51" s="381">
        <f>IFERROR(IF(W51="",0,CEILING((W51/$H51),1)*$H51),"")</f>
        <v>216</v>
      </c>
      <c r="Y51" s="36">
        <f>IFERROR(IF(X51=0,"",ROUNDUP(X51/H51,0)*0.02175),"")</f>
        <v>0.43499999999999994</v>
      </c>
      <c r="Z51" s="56"/>
      <c r="AA51" s="57"/>
      <c r="AE51" s="64"/>
      <c r="BB51" s="77" t="s">
        <v>1</v>
      </c>
      <c r="BL51" s="64">
        <f>IFERROR(W51*I51/H51,"0")</f>
        <v>216.2</v>
      </c>
      <c r="BM51" s="64">
        <f>IFERROR(X51*I51/H51,"0")</f>
        <v>225.6</v>
      </c>
      <c r="BN51" s="64">
        <f>IFERROR(1/J51*(W51/H51),"0")</f>
        <v>0.34226190476190471</v>
      </c>
      <c r="BO51" s="64">
        <f>IFERROR(1/J51*(X51/H51),"0")</f>
        <v>0.3571428571428571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19.166666666666664</v>
      </c>
      <c r="X53" s="382">
        <f>IFERROR(X51/H51,"0")+IFERROR(X52/H52,"0")</f>
        <v>20</v>
      </c>
      <c r="Y53" s="382">
        <f>IFERROR(IF(Y51="",0,Y51),"0")+IFERROR(IF(Y52="",0,Y52),"0")</f>
        <v>0.43499999999999994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207</v>
      </c>
      <c r="X54" s="382">
        <f>IFERROR(SUM(X51:X52),"0")</f>
        <v>216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23</v>
      </c>
      <c r="X57" s="381">
        <f>IFERROR(IF(W57="",0,CEILING((W57/$H57),1)*$H57),"")</f>
        <v>32.400000000000006</v>
      </c>
      <c r="Y57" s="36">
        <f>IFERROR(IF(X57=0,"",ROUNDUP(X57/H57,0)*0.02175),"")</f>
        <v>6.5250000000000002E-2</v>
      </c>
      <c r="Z57" s="56"/>
      <c r="AA57" s="57"/>
      <c r="AE57" s="64"/>
      <c r="BB57" s="79" t="s">
        <v>1</v>
      </c>
      <c r="BL57" s="64">
        <f>IFERROR(W57*I57/H57,"0")</f>
        <v>24.022222222222222</v>
      </c>
      <c r="BM57" s="64">
        <f>IFERROR(X57*I57/H57,"0")</f>
        <v>33.840000000000003</v>
      </c>
      <c r="BN57" s="64">
        <f>IFERROR(1/J57*(W57/H57),"0")</f>
        <v>3.8029100529100524E-2</v>
      </c>
      <c r="BO57" s="64">
        <f>IFERROR(1/J57*(X57/H57),"0")</f>
        <v>5.3571428571428575E-2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35</v>
      </c>
      <c r="X60" s="381">
        <f>IFERROR(IF(W60="",0,CEILING((W60/$H60),1)*$H60),"")</f>
        <v>36</v>
      </c>
      <c r="Y60" s="36">
        <f>IFERROR(IF(X60=0,"",ROUNDUP(X60/H60,0)*0.00937),"")</f>
        <v>8.4330000000000002E-2</v>
      </c>
      <c r="Z60" s="56"/>
      <c r="AA60" s="57"/>
      <c r="AE60" s="64"/>
      <c r="BB60" s="82" t="s">
        <v>1</v>
      </c>
      <c r="BL60" s="64">
        <f>IFERROR(W60*I60/H60,"0")</f>
        <v>37.1</v>
      </c>
      <c r="BM60" s="64">
        <f>IFERROR(X60*I60/H60,"0")</f>
        <v>38.160000000000004</v>
      </c>
      <c r="BN60" s="64">
        <f>IFERROR(1/J60*(W60/H60),"0")</f>
        <v>7.2916666666666671E-2</v>
      </c>
      <c r="BO60" s="64">
        <f>IFERROR(1/J60*(X60/H60),"0")</f>
        <v>7.4999999999999997E-2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10.87962962962963</v>
      </c>
      <c r="X61" s="382">
        <f>IFERROR(X57/H57,"0")+IFERROR(X58/H58,"0")+IFERROR(X59/H59,"0")+IFERROR(X60/H60,"0")</f>
        <v>12</v>
      </c>
      <c r="Y61" s="382">
        <f>IFERROR(IF(Y57="",0,Y57),"0")+IFERROR(IF(Y58="",0,Y58),"0")+IFERROR(IF(Y59="",0,Y59),"0")+IFERROR(IF(Y60="",0,Y60),"0")</f>
        <v>0.14957999999999999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58</v>
      </c>
      <c r="X62" s="382">
        <f>IFERROR(SUM(X57:X60),"0")</f>
        <v>68.400000000000006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39</v>
      </c>
      <c r="X68" s="381">
        <f t="shared" si="6"/>
        <v>44.8</v>
      </c>
      <c r="Y68" s="36">
        <f t="shared" si="7"/>
        <v>8.6999999999999994E-2</v>
      </c>
      <c r="Z68" s="56"/>
      <c r="AA68" s="57"/>
      <c r="AE68" s="64"/>
      <c r="BB68" s="86" t="s">
        <v>1</v>
      </c>
      <c r="BL68" s="64">
        <f t="shared" si="8"/>
        <v>40.671428571428571</v>
      </c>
      <c r="BM68" s="64">
        <f t="shared" si="9"/>
        <v>46.720000000000006</v>
      </c>
      <c r="BN68" s="64">
        <f t="shared" si="10"/>
        <v>6.2181122448979588E-2</v>
      </c>
      <c r="BO68" s="64">
        <f t="shared" si="11"/>
        <v>7.1428571428571425E-2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420</v>
      </c>
      <c r="X69" s="381">
        <f t="shared" si="6"/>
        <v>421.20000000000005</v>
      </c>
      <c r="Y69" s="36">
        <f t="shared" si="7"/>
        <v>0.84824999999999995</v>
      </c>
      <c r="Z69" s="56"/>
      <c r="AA69" s="57"/>
      <c r="AE69" s="64"/>
      <c r="BB69" s="87" t="s">
        <v>1</v>
      </c>
      <c r="BL69" s="64">
        <f t="shared" si="8"/>
        <v>438.66666666666657</v>
      </c>
      <c r="BM69" s="64">
        <f t="shared" si="9"/>
        <v>439.92</v>
      </c>
      <c r="BN69" s="64">
        <f t="shared" si="10"/>
        <v>0.69444444444444431</v>
      </c>
      <c r="BO69" s="64">
        <f t="shared" si="11"/>
        <v>0.6964285714285714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231</v>
      </c>
      <c r="X71" s="381">
        <f t="shared" si="6"/>
        <v>235.2</v>
      </c>
      <c r="Y71" s="36">
        <f t="shared" si="7"/>
        <v>0.45674999999999999</v>
      </c>
      <c r="Z71" s="56"/>
      <c r="AA71" s="57"/>
      <c r="AE71" s="64"/>
      <c r="BB71" s="89" t="s">
        <v>1</v>
      </c>
      <c r="BL71" s="64">
        <f t="shared" si="8"/>
        <v>240.9</v>
      </c>
      <c r="BM71" s="64">
        <f t="shared" si="9"/>
        <v>245.28</v>
      </c>
      <c r="BN71" s="64">
        <f t="shared" si="10"/>
        <v>0.3683035714285714</v>
      </c>
      <c r="BO71" s="64">
        <f t="shared" si="11"/>
        <v>0.375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32</v>
      </c>
      <c r="X79" s="381">
        <f t="shared" si="6"/>
        <v>36</v>
      </c>
      <c r="Y79" s="36">
        <f t="shared" si="12"/>
        <v>7.4959999999999999E-2</v>
      </c>
      <c r="Z79" s="56"/>
      <c r="AA79" s="57"/>
      <c r="AE79" s="64"/>
      <c r="BB79" s="97" t="s">
        <v>1</v>
      </c>
      <c r="BL79" s="64">
        <f t="shared" si="8"/>
        <v>33.493333333333332</v>
      </c>
      <c r="BM79" s="64">
        <f t="shared" si="9"/>
        <v>37.68</v>
      </c>
      <c r="BN79" s="64">
        <f t="shared" si="10"/>
        <v>5.9259259259259255E-2</v>
      </c>
      <c r="BO79" s="64">
        <f t="shared" si="11"/>
        <v>6.6666666666666666E-2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70.107142857142847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72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1.4669599999999998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722</v>
      </c>
      <c r="X87" s="382">
        <f>IFERROR(SUM(X65:X85),"0")</f>
        <v>737.2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259</v>
      </c>
      <c r="X106" s="381">
        <f t="shared" ref="X106:X119" si="18">IFERROR(IF(W106="",0,CEILING((W106/$H106),1)*$H106),"")</f>
        <v>260.40000000000003</v>
      </c>
      <c r="Y106" s="36">
        <f>IFERROR(IF(X106=0,"",ROUNDUP(X106/H106,0)*0.02175),"")</f>
        <v>0.6742499999999999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276.39</v>
      </c>
      <c r="BM106" s="64">
        <f t="shared" ref="BM106:BM119" si="20">IFERROR(X106*I106/H106,"0")</f>
        <v>277.88400000000001</v>
      </c>
      <c r="BN106" s="64">
        <f t="shared" ref="BN106:BN119" si="21">IFERROR(1/J106*(W106/H106),"0")</f>
        <v>0.55059523809523803</v>
      </c>
      <c r="BO106" s="64">
        <f t="shared" ref="BO106:BO119" si="22">IFERROR(1/J106*(X106/H106),"0")</f>
        <v>0.5535714285714286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50</v>
      </c>
      <c r="X108" s="381">
        <f t="shared" si="18"/>
        <v>50.400000000000006</v>
      </c>
      <c r="Y108" s="36">
        <f>IFERROR(IF(X108=0,"",ROUNDUP(X108/H108,0)*0.02175),"")</f>
        <v>0.1305</v>
      </c>
      <c r="Z108" s="56"/>
      <c r="AA108" s="57"/>
      <c r="AE108" s="64"/>
      <c r="BB108" s="117" t="s">
        <v>1</v>
      </c>
      <c r="BL108" s="64">
        <f t="shared" si="19"/>
        <v>53.357142857142861</v>
      </c>
      <c r="BM108" s="64">
        <f t="shared" si="20"/>
        <v>53.784000000000006</v>
      </c>
      <c r="BN108" s="64">
        <f t="shared" si="21"/>
        <v>0.10629251700680271</v>
      </c>
      <c r="BO108" s="64">
        <f t="shared" si="22"/>
        <v>0.10714285714285714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167</v>
      </c>
      <c r="X112" s="381">
        <f t="shared" si="18"/>
        <v>167.4</v>
      </c>
      <c r="Y112" s="36">
        <f>IFERROR(IF(X112=0,"",ROUNDUP(X112/H112,0)*0.00753),"")</f>
        <v>0.46686</v>
      </c>
      <c r="Z112" s="56"/>
      <c r="AA112" s="57"/>
      <c r="AE112" s="64"/>
      <c r="BB112" s="121" t="s">
        <v>1</v>
      </c>
      <c r="BL112" s="64">
        <f t="shared" si="19"/>
        <v>183.8237037037037</v>
      </c>
      <c r="BM112" s="64">
        <f t="shared" si="20"/>
        <v>184.26400000000001</v>
      </c>
      <c r="BN112" s="64">
        <f t="shared" si="21"/>
        <v>0.39648622981956311</v>
      </c>
      <c r="BO112" s="64">
        <f t="shared" si="22"/>
        <v>0.39743589743589741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7</v>
      </c>
      <c r="X115" s="381">
        <f t="shared" si="18"/>
        <v>7.2</v>
      </c>
      <c r="Y115" s="36">
        <f t="shared" si="23"/>
        <v>3.0120000000000001E-2</v>
      </c>
      <c r="Z115" s="56"/>
      <c r="AA115" s="57"/>
      <c r="AE115" s="64"/>
      <c r="BB115" s="124" t="s">
        <v>1</v>
      </c>
      <c r="BL115" s="64">
        <f t="shared" si="19"/>
        <v>7.7777777777777777</v>
      </c>
      <c r="BM115" s="64">
        <f t="shared" si="20"/>
        <v>8</v>
      </c>
      <c r="BN115" s="64">
        <f t="shared" si="21"/>
        <v>2.4928774928774929E-2</v>
      </c>
      <c r="BO115" s="64">
        <f t="shared" si="22"/>
        <v>2.564102564102564E-2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3</v>
      </c>
      <c r="X118" s="381">
        <f t="shared" si="18"/>
        <v>3.6</v>
      </c>
      <c r="Y118" s="36">
        <f t="shared" si="23"/>
        <v>1.506E-2</v>
      </c>
      <c r="Z118" s="56"/>
      <c r="AA118" s="57"/>
      <c r="AE118" s="64"/>
      <c r="BB118" s="127" t="s">
        <v>1</v>
      </c>
      <c r="BL118" s="64">
        <f t="shared" si="19"/>
        <v>3.4433333333333329</v>
      </c>
      <c r="BM118" s="64">
        <f t="shared" si="20"/>
        <v>4.1319999999999997</v>
      </c>
      <c r="BN118" s="64">
        <f t="shared" si="21"/>
        <v>1.0683760683760682E-2</v>
      </c>
      <c r="BO118" s="64">
        <f t="shared" si="22"/>
        <v>1.282051282051282E-2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104.19312169312168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105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1.3167899999999999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486</v>
      </c>
      <c r="X121" s="382">
        <f>IFERROR(SUM(X106:X119),"0")</f>
        <v>489.00000000000006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111</v>
      </c>
      <c r="X123" s="381">
        <f t="shared" ref="X123:X129" si="24">IFERROR(IF(W123="",0,CEILING((W123/$H123),1)*$H123),"")</f>
        <v>112.88</v>
      </c>
      <c r="Y123" s="36">
        <f>IFERROR(IF(X123=0,"",ROUNDUP(X123/H123,0)*0.00937),"")</f>
        <v>0.31857999999999997</v>
      </c>
      <c r="Z123" s="56"/>
      <c r="AA123" s="57"/>
      <c r="AE123" s="64"/>
      <c r="BB123" s="129" t="s">
        <v>1</v>
      </c>
      <c r="BL123" s="64">
        <f t="shared" ref="BL123:BL129" si="25">IFERROR(W123*I123/H123,"0")</f>
        <v>119.75963855421686</v>
      </c>
      <c r="BM123" s="64">
        <f t="shared" ref="BM123:BM129" si="26">IFERROR(X123*I123/H123,"0")</f>
        <v>121.788</v>
      </c>
      <c r="BN123" s="64">
        <f t="shared" ref="BN123:BN129" si="27">IFERROR(1/J123*(W123/H123),"0")</f>
        <v>0.27861445783132527</v>
      </c>
      <c r="BO123" s="64">
        <f t="shared" ref="BO123:BO129" si="28">IFERROR(1/J123*(X123/H123),"0")</f>
        <v>0.28333333333333333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111</v>
      </c>
      <c r="X125" s="381">
        <f t="shared" si="24"/>
        <v>117.60000000000001</v>
      </c>
      <c r="Y125" s="36">
        <f>IFERROR(IF(X125=0,"",ROUNDUP(X125/H125,0)*0.02175),"")</f>
        <v>0.30449999999999999</v>
      </c>
      <c r="Z125" s="56"/>
      <c r="AA125" s="57"/>
      <c r="AE125" s="64"/>
      <c r="BB125" s="131" t="s">
        <v>1</v>
      </c>
      <c r="BL125" s="64">
        <f t="shared" si="25"/>
        <v>118.45285714285714</v>
      </c>
      <c r="BM125" s="64">
        <f t="shared" si="26"/>
        <v>125.49600000000001</v>
      </c>
      <c r="BN125" s="64">
        <f t="shared" si="27"/>
        <v>0.23596938775510201</v>
      </c>
      <c r="BO125" s="64">
        <f t="shared" si="28"/>
        <v>0.25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46.64802065404475</v>
      </c>
      <c r="X130" s="382">
        <f>IFERROR(X123/H123,"0")+IFERROR(X124/H124,"0")+IFERROR(X125/H125,"0")+IFERROR(X126/H126,"0")+IFERROR(X127/H127,"0")+IFERROR(X128/H128,"0")+IFERROR(X129/H129,"0")</f>
        <v>48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0.62307999999999997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222</v>
      </c>
      <c r="X131" s="382">
        <f>IFERROR(SUM(X123:X129),"0")</f>
        <v>230.48000000000002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224</v>
      </c>
      <c r="X137" s="381">
        <f>IFERROR(IF(W137="",0,CEILING((W137/$H137),1)*$H137),"")</f>
        <v>224.10000000000002</v>
      </c>
      <c r="Y137" s="36">
        <f>IFERROR(IF(X137=0,"",ROUNDUP(X137/H137,0)*0.00753),"")</f>
        <v>0.62499000000000005</v>
      </c>
      <c r="Z137" s="56"/>
      <c r="AA137" s="57"/>
      <c r="AE137" s="64"/>
      <c r="BB137" s="139" t="s">
        <v>1</v>
      </c>
      <c r="BL137" s="64">
        <f>IFERROR(W137*I137/H137,"0")</f>
        <v>246.56592592592588</v>
      </c>
      <c r="BM137" s="64">
        <f>IFERROR(X137*I137/H137,"0")</f>
        <v>246.67599999999999</v>
      </c>
      <c r="BN137" s="64">
        <f>IFERROR(1/J137*(W137/H137),"0")</f>
        <v>0.53181386514719842</v>
      </c>
      <c r="BO137" s="64">
        <f>IFERROR(1/J137*(X137/H137),"0")</f>
        <v>0.53205128205128205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82.962962962962962</v>
      </c>
      <c r="X139" s="382">
        <f>IFERROR(X134/H134,"0")+IFERROR(X135/H135,"0")+IFERROR(X136/H136,"0")+IFERROR(X137/H137,"0")+IFERROR(X138/H138,"0")</f>
        <v>83</v>
      </c>
      <c r="Y139" s="382">
        <f>IFERROR(IF(Y134="",0,Y134),"0")+IFERROR(IF(Y135="",0,Y135),"0")+IFERROR(IF(Y136="",0,Y136),"0")+IFERROR(IF(Y137="",0,Y137),"0")+IFERROR(IF(Y138="",0,Y138),"0")</f>
        <v>0.62499000000000005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224</v>
      </c>
      <c r="X140" s="382">
        <f>IFERROR(SUM(X134:X138),"0")</f>
        <v>224.10000000000002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19</v>
      </c>
      <c r="X151" s="381">
        <f t="shared" ref="X151:X159" si="29">IFERROR(IF(W151="",0,CEILING((W151/$H151),1)*$H151),"")</f>
        <v>21</v>
      </c>
      <c r="Y151" s="36">
        <f>IFERROR(IF(X151=0,"",ROUNDUP(X151/H151,0)*0.00753),"")</f>
        <v>3.7650000000000003E-2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20.176190476190474</v>
      </c>
      <c r="BM151" s="64">
        <f t="shared" ref="BM151:BM159" si="31">IFERROR(X151*I151/H151,"0")</f>
        <v>22.299999999999997</v>
      </c>
      <c r="BN151" s="64">
        <f t="shared" ref="BN151:BN159" si="32">IFERROR(1/J151*(W151/H151),"0")</f>
        <v>2.8998778998778996E-2</v>
      </c>
      <c r="BO151" s="64">
        <f t="shared" ref="BO151:BO159" si="33">IFERROR(1/J151*(X151/H151),"0")</f>
        <v>3.2051282051282048E-2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42</v>
      </c>
      <c r="X154" s="381">
        <f t="shared" si="29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30"/>
        <v>44.599999999999994</v>
      </c>
      <c r="BM154" s="64">
        <f t="shared" si="31"/>
        <v>44.599999999999994</v>
      </c>
      <c r="BN154" s="64">
        <f t="shared" si="32"/>
        <v>8.5470085470085472E-2</v>
      </c>
      <c r="BO154" s="64">
        <f t="shared" si="33"/>
        <v>8.5470085470085472E-2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64</v>
      </c>
      <c r="X157" s="381">
        <f t="shared" si="29"/>
        <v>65.100000000000009</v>
      </c>
      <c r="Y157" s="36">
        <f>IFERROR(IF(X157=0,"",ROUNDUP(X157/H157,0)*0.00502),"")</f>
        <v>0.15562000000000001</v>
      </c>
      <c r="Z157" s="56"/>
      <c r="AA157" s="57"/>
      <c r="AE157" s="64"/>
      <c r="BB157" s="150" t="s">
        <v>1</v>
      </c>
      <c r="BL157" s="64">
        <f t="shared" si="30"/>
        <v>67.047619047619051</v>
      </c>
      <c r="BM157" s="64">
        <f t="shared" si="31"/>
        <v>68.200000000000017</v>
      </c>
      <c r="BN157" s="64">
        <f t="shared" si="32"/>
        <v>0.13024013024013026</v>
      </c>
      <c r="BO157" s="64">
        <f t="shared" si="33"/>
        <v>0.13247863247863251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55</v>
      </c>
      <c r="X160" s="382">
        <f>IFERROR(X151/H151,"0")+IFERROR(X152/H152,"0")+IFERROR(X153/H153,"0")+IFERROR(X154/H154,"0")+IFERROR(X155/H155,"0")+IFERROR(X156/H156,"0")+IFERROR(X157/H157,"0")+IFERROR(X158/H158,"0")+IFERROR(X159/H159,"0")</f>
        <v>56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0.29366999999999999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125</v>
      </c>
      <c r="X161" s="382">
        <f>IFERROR(SUM(X151:X159),"0")</f>
        <v>128.10000000000002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130</v>
      </c>
      <c r="X174" s="381">
        <f>IFERROR(IF(W174="",0,CEILING((W174/$H174),1)*$H174),"")</f>
        <v>135</v>
      </c>
      <c r="Y174" s="36">
        <f>IFERROR(IF(X174=0,"",ROUNDUP(X174/H174,0)*0.00937),"")</f>
        <v>0.23424999999999999</v>
      </c>
      <c r="Z174" s="56"/>
      <c r="AA174" s="57"/>
      <c r="AE174" s="64"/>
      <c r="BB174" s="157" t="s">
        <v>1</v>
      </c>
      <c r="BL174" s="64">
        <f>IFERROR(W174*I174/H174,"0")</f>
        <v>135.05555555555557</v>
      </c>
      <c r="BM174" s="64">
        <f>IFERROR(X174*I174/H174,"0")</f>
        <v>140.25</v>
      </c>
      <c r="BN174" s="64">
        <f>IFERROR(1/J174*(W174/H174),"0")</f>
        <v>0.20061728395061726</v>
      </c>
      <c r="BO174" s="64">
        <f>IFERROR(1/J174*(X174/H174),"0")</f>
        <v>0.20833333333333334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113</v>
      </c>
      <c r="X175" s="381">
        <f>IFERROR(IF(W175="",0,CEILING((W175/$H175),1)*$H175),"")</f>
        <v>113.4</v>
      </c>
      <c r="Y175" s="36">
        <f>IFERROR(IF(X175=0,"",ROUNDUP(X175/H175,0)*0.00937),"")</f>
        <v>0.19677</v>
      </c>
      <c r="Z175" s="56"/>
      <c r="AA175" s="57"/>
      <c r="AE175" s="64"/>
      <c r="BB175" s="158" t="s">
        <v>1</v>
      </c>
      <c r="BL175" s="64">
        <f>IFERROR(W175*I175/H175,"0")</f>
        <v>117.39444444444445</v>
      </c>
      <c r="BM175" s="64">
        <f>IFERROR(X175*I175/H175,"0")</f>
        <v>117.81</v>
      </c>
      <c r="BN175" s="64">
        <f>IFERROR(1/J175*(W175/H175),"0")</f>
        <v>0.17438271604938269</v>
      </c>
      <c r="BO175" s="64">
        <f>IFERROR(1/J175*(X175/H175),"0")</f>
        <v>0.17499999999999999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45</v>
      </c>
      <c r="X178" s="382">
        <f>IFERROR(X174/H174,"0")+IFERROR(X175/H175,"0")+IFERROR(X176/H176,"0")+IFERROR(X177/H177,"0")</f>
        <v>46</v>
      </c>
      <c r="Y178" s="382">
        <f>IFERROR(IF(Y174="",0,Y174),"0")+IFERROR(IF(Y175="",0,Y175),"0")+IFERROR(IF(Y176="",0,Y176),"0")+IFERROR(IF(Y177="",0,Y177),"0")</f>
        <v>0.43101999999999996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243</v>
      </c>
      <c r="X179" s="382">
        <f>IFERROR(SUM(X174:X177),"0")</f>
        <v>248.4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783</v>
      </c>
      <c r="X187" s="381">
        <f t="shared" si="34"/>
        <v>782.99999999999989</v>
      </c>
      <c r="Y187" s="36">
        <f>IFERROR(IF(X187=0,"",ROUNDUP(X187/H187,0)*0.02175),"")</f>
        <v>1.9574999999999998</v>
      </c>
      <c r="Z187" s="56"/>
      <c r="AA187" s="57"/>
      <c r="AE187" s="64"/>
      <c r="BB187" s="167" t="s">
        <v>1</v>
      </c>
      <c r="BL187" s="64">
        <f t="shared" si="35"/>
        <v>833.76</v>
      </c>
      <c r="BM187" s="64">
        <f t="shared" si="36"/>
        <v>833.75999999999988</v>
      </c>
      <c r="BN187" s="64">
        <f t="shared" si="37"/>
        <v>1.6071428571428572</v>
      </c>
      <c r="BO187" s="64">
        <f t="shared" si="38"/>
        <v>1.607142857142857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79</v>
      </c>
      <c r="X189" s="381">
        <f t="shared" si="34"/>
        <v>79.2</v>
      </c>
      <c r="Y189" s="36">
        <f>IFERROR(IF(X189=0,"",ROUNDUP(X189/H189,0)*0.00753),"")</f>
        <v>0.24849000000000002</v>
      </c>
      <c r="Z189" s="56"/>
      <c r="AA189" s="57"/>
      <c r="AE189" s="64"/>
      <c r="BB189" s="169" t="s">
        <v>1</v>
      </c>
      <c r="BL189" s="64">
        <f t="shared" si="35"/>
        <v>87.953333333333347</v>
      </c>
      <c r="BM189" s="64">
        <f t="shared" si="36"/>
        <v>88.176000000000016</v>
      </c>
      <c r="BN189" s="64">
        <f t="shared" si="37"/>
        <v>0.21100427350427353</v>
      </c>
      <c r="BO189" s="64">
        <f t="shared" si="38"/>
        <v>0.21153846153846154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164</v>
      </c>
      <c r="X191" s="381">
        <f t="shared" si="34"/>
        <v>165.6</v>
      </c>
      <c r="Y191" s="36">
        <f>IFERROR(IF(X191=0,"",ROUNDUP(X191/H191,0)*0.00753),"")</f>
        <v>0.51956999999999998</v>
      </c>
      <c r="Z191" s="56"/>
      <c r="AA191" s="57"/>
      <c r="AE191" s="64"/>
      <c r="BB191" s="171" t="s">
        <v>1</v>
      </c>
      <c r="BL191" s="64">
        <f t="shared" si="35"/>
        <v>177.66666666666669</v>
      </c>
      <c r="BM191" s="64">
        <f t="shared" si="36"/>
        <v>179.4</v>
      </c>
      <c r="BN191" s="64">
        <f t="shared" si="37"/>
        <v>0.43803418803418809</v>
      </c>
      <c r="BO191" s="64">
        <f t="shared" si="38"/>
        <v>0.44230769230769229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191</v>
      </c>
      <c r="X193" s="381">
        <f t="shared" si="34"/>
        <v>192</v>
      </c>
      <c r="Y193" s="36">
        <f t="shared" ref="Y193:Y200" si="39">IFERROR(IF(X193=0,"",ROUNDUP(X193/H193,0)*0.00753),"")</f>
        <v>0.60240000000000005</v>
      </c>
      <c r="Z193" s="56"/>
      <c r="AA193" s="57"/>
      <c r="AE193" s="64"/>
      <c r="BB193" s="173" t="s">
        <v>1</v>
      </c>
      <c r="BL193" s="64">
        <f t="shared" si="35"/>
        <v>214.07916666666665</v>
      </c>
      <c r="BM193" s="64">
        <f t="shared" si="36"/>
        <v>215.20000000000002</v>
      </c>
      <c r="BN193" s="64">
        <f t="shared" si="37"/>
        <v>0.51014957264957272</v>
      </c>
      <c r="BO193" s="64">
        <f t="shared" si="38"/>
        <v>0.51282051282051277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312</v>
      </c>
      <c r="X194" s="381">
        <f t="shared" si="34"/>
        <v>312</v>
      </c>
      <c r="Y194" s="36">
        <f t="shared" si="39"/>
        <v>0.97889999999999999</v>
      </c>
      <c r="Z194" s="56"/>
      <c r="AA194" s="57"/>
      <c r="AE194" s="64"/>
      <c r="BB194" s="174" t="s">
        <v>1</v>
      </c>
      <c r="BL194" s="64">
        <f t="shared" si="35"/>
        <v>347.36000000000007</v>
      </c>
      <c r="BM194" s="64">
        <f t="shared" si="36"/>
        <v>347.36000000000007</v>
      </c>
      <c r="BN194" s="64">
        <f t="shared" si="37"/>
        <v>0.83333333333333326</v>
      </c>
      <c r="BO194" s="64">
        <f t="shared" si="38"/>
        <v>0.83333333333333326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280</v>
      </c>
      <c r="X196" s="381">
        <f t="shared" si="34"/>
        <v>280.8</v>
      </c>
      <c r="Y196" s="36">
        <f t="shared" si="39"/>
        <v>0.88101000000000007</v>
      </c>
      <c r="Z196" s="56"/>
      <c r="AA196" s="57"/>
      <c r="AE196" s="64"/>
      <c r="BB196" s="176" t="s">
        <v>1</v>
      </c>
      <c r="BL196" s="64">
        <f t="shared" si="35"/>
        <v>311.73333333333341</v>
      </c>
      <c r="BM196" s="64">
        <f t="shared" si="36"/>
        <v>312.62400000000008</v>
      </c>
      <c r="BN196" s="64">
        <f t="shared" si="37"/>
        <v>0.74786324786324787</v>
      </c>
      <c r="BO196" s="64">
        <f t="shared" si="38"/>
        <v>0.75000000000000011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155</v>
      </c>
      <c r="X198" s="381">
        <f t="shared" si="34"/>
        <v>156</v>
      </c>
      <c r="Y198" s="36">
        <f t="shared" si="39"/>
        <v>0.48945</v>
      </c>
      <c r="Z198" s="56"/>
      <c r="AA198" s="57"/>
      <c r="AE198" s="64"/>
      <c r="BB198" s="178" t="s">
        <v>1</v>
      </c>
      <c r="BL198" s="64">
        <f t="shared" si="35"/>
        <v>172.56666666666669</v>
      </c>
      <c r="BM198" s="64">
        <f t="shared" si="36"/>
        <v>173.68000000000004</v>
      </c>
      <c r="BN198" s="64">
        <f t="shared" si="37"/>
        <v>0.41399572649572652</v>
      </c>
      <c r="BO198" s="64">
        <f t="shared" si="38"/>
        <v>0.41666666666666663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115</v>
      </c>
      <c r="X200" s="381">
        <f t="shared" si="34"/>
        <v>115.19999999999999</v>
      </c>
      <c r="Y200" s="36">
        <f t="shared" si="39"/>
        <v>0.36143999999999998</v>
      </c>
      <c r="Z200" s="56"/>
      <c r="AA200" s="57"/>
      <c r="AE200" s="64"/>
      <c r="BB200" s="180" t="s">
        <v>1</v>
      </c>
      <c r="BL200" s="64">
        <f t="shared" si="35"/>
        <v>128.32083333333333</v>
      </c>
      <c r="BM200" s="64">
        <f t="shared" si="36"/>
        <v>128.54399999999998</v>
      </c>
      <c r="BN200" s="64">
        <f t="shared" si="37"/>
        <v>0.30715811965811968</v>
      </c>
      <c r="BO200" s="64">
        <f t="shared" si="38"/>
        <v>0.30769230769230771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630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632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6.0387599999999999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2079</v>
      </c>
      <c r="X202" s="382">
        <f>IFERROR(SUM(X181:X200),"0")</f>
        <v>2083.7999999999997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21</v>
      </c>
      <c r="X206" s="381">
        <f t="shared" si="40"/>
        <v>21.599999999999998</v>
      </c>
      <c r="Y206" s="36">
        <f>IFERROR(IF(X206=0,"",ROUNDUP(X206/H206,0)*0.00753),"")</f>
        <v>6.7769999999999997E-2</v>
      </c>
      <c r="Z206" s="56"/>
      <c r="AA206" s="57"/>
      <c r="AE206" s="64"/>
      <c r="BB206" s="183" t="s">
        <v>1</v>
      </c>
      <c r="BL206" s="64">
        <f t="shared" si="41"/>
        <v>23.380000000000003</v>
      </c>
      <c r="BM206" s="64">
        <f t="shared" si="42"/>
        <v>24.047999999999998</v>
      </c>
      <c r="BN206" s="64">
        <f t="shared" si="43"/>
        <v>5.6089743589743585E-2</v>
      </c>
      <c r="BO206" s="64">
        <f t="shared" si="44"/>
        <v>5.7692307692307689E-2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24</v>
      </c>
      <c r="X208" s="381">
        <f t="shared" si="40"/>
        <v>24</v>
      </c>
      <c r="Y208" s="36">
        <f>IFERROR(IF(X208=0,"",ROUNDUP(X208/H208,0)*0.00753),"")</f>
        <v>7.5300000000000006E-2</v>
      </c>
      <c r="Z208" s="56"/>
      <c r="AA208" s="57"/>
      <c r="AE208" s="64"/>
      <c r="BB208" s="185" t="s">
        <v>1</v>
      </c>
      <c r="BL208" s="64">
        <f t="shared" si="41"/>
        <v>26.720000000000002</v>
      </c>
      <c r="BM208" s="64">
        <f t="shared" si="42"/>
        <v>26.720000000000002</v>
      </c>
      <c r="BN208" s="64">
        <f t="shared" si="43"/>
        <v>6.4102564102564097E-2</v>
      </c>
      <c r="BO208" s="64">
        <f t="shared" si="44"/>
        <v>6.4102564102564097E-2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18.75</v>
      </c>
      <c r="X210" s="382">
        <f>IFERROR(X204/H204,"0")+IFERROR(X205/H205,"0")+IFERROR(X206/H206,"0")+IFERROR(X207/H207,"0")+IFERROR(X208/H208,"0")+IFERROR(X209/H209,"0")</f>
        <v>19</v>
      </c>
      <c r="Y210" s="382">
        <f>IFERROR(IF(Y204="",0,Y204),"0")+IFERROR(IF(Y205="",0,Y205),"0")+IFERROR(IF(Y206="",0,Y206),"0")+IFERROR(IF(Y207="",0,Y207),"0")+IFERROR(IF(Y208="",0,Y208),"0")+IFERROR(IF(Y209="",0,Y209),"0")</f>
        <v>0.14307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45</v>
      </c>
      <c r="X211" s="382">
        <f>IFERROR(SUM(X204:X209),"0")</f>
        <v>45.599999999999994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40</v>
      </c>
      <c r="X216" s="381">
        <f t="shared" si="45"/>
        <v>46.4</v>
      </c>
      <c r="Y216" s="36">
        <f>IFERROR(IF(X216=0,"",ROUNDUP(X216/H216,0)*0.02175),"")</f>
        <v>8.6999999999999994E-2</v>
      </c>
      <c r="Z216" s="56"/>
      <c r="AA216" s="57"/>
      <c r="AE216" s="64"/>
      <c r="BB216" s="189" t="s">
        <v>1</v>
      </c>
      <c r="BL216" s="64">
        <f t="shared" si="46"/>
        <v>41.655172413793103</v>
      </c>
      <c r="BM216" s="64">
        <f t="shared" si="47"/>
        <v>48.319999999999993</v>
      </c>
      <c r="BN216" s="64">
        <f t="shared" si="48"/>
        <v>6.1576354679802957E-2</v>
      </c>
      <c r="BO216" s="64">
        <f t="shared" si="49"/>
        <v>7.1428571428571425E-2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8</v>
      </c>
      <c r="X219" s="381">
        <f t="shared" si="45"/>
        <v>8</v>
      </c>
      <c r="Y219" s="36">
        <f>IFERROR(IF(X219=0,"",ROUNDUP(X219/H219,0)*0.00937),"")</f>
        <v>1.874E-2</v>
      </c>
      <c r="Z219" s="56"/>
      <c r="AA219" s="57"/>
      <c r="AE219" s="64"/>
      <c r="BB219" s="192" t="s">
        <v>1</v>
      </c>
      <c r="BL219" s="64">
        <f t="shared" si="46"/>
        <v>8.48</v>
      </c>
      <c r="BM219" s="64">
        <f t="shared" si="47"/>
        <v>8.48</v>
      </c>
      <c r="BN219" s="64">
        <f t="shared" si="48"/>
        <v>1.6666666666666666E-2</v>
      </c>
      <c r="BO219" s="64">
        <f t="shared" si="49"/>
        <v>1.6666666666666666E-2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5.4482758620689662</v>
      </c>
      <c r="X220" s="382">
        <f>IFERROR(X214/H214,"0")+IFERROR(X215/H215,"0")+IFERROR(X216/H216,"0")+IFERROR(X217/H217,"0")+IFERROR(X218/H218,"0")+IFERROR(X219/H219,"0")</f>
        <v>6</v>
      </c>
      <c r="Y220" s="382">
        <f>IFERROR(IF(Y214="",0,Y214),"0")+IFERROR(IF(Y215="",0,Y215),"0")+IFERROR(IF(Y216="",0,Y216),"0")+IFERROR(IF(Y217="",0,Y217),"0")+IFERROR(IF(Y218="",0,Y218),"0")+IFERROR(IF(Y219="",0,Y219),"0")</f>
        <v>0.10574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48</v>
      </c>
      <c r="X221" s="382">
        <f>IFERROR(SUM(X214:X219),"0")</f>
        <v>54.4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4</v>
      </c>
      <c r="X232" s="381">
        <f t="shared" si="50"/>
        <v>4</v>
      </c>
      <c r="Y232" s="36">
        <f>IFERROR(IF(X232=0,"",ROUNDUP(X232/H232,0)*0.00937),"")</f>
        <v>9.3699999999999999E-3</v>
      </c>
      <c r="Z232" s="56"/>
      <c r="AA232" s="57"/>
      <c r="AE232" s="64"/>
      <c r="BB232" s="198" t="s">
        <v>1</v>
      </c>
      <c r="BL232" s="64">
        <f t="shared" si="51"/>
        <v>4.24</v>
      </c>
      <c r="BM232" s="64">
        <f t="shared" si="52"/>
        <v>4.24</v>
      </c>
      <c r="BN232" s="64">
        <f t="shared" si="53"/>
        <v>8.3333333333333332E-3</v>
      </c>
      <c r="BO232" s="64">
        <f t="shared" si="54"/>
        <v>8.3333333333333332E-3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1</v>
      </c>
      <c r="X235" s="382">
        <f>IFERROR(X229/H229,"0")+IFERROR(X230/H230,"0")+IFERROR(X231/H231,"0")+IFERROR(X232/H232,"0")+IFERROR(X233/H233,"0")+IFERROR(X234/H234,"0")</f>
        <v>1</v>
      </c>
      <c r="Y235" s="382">
        <f>IFERROR(IF(Y229="",0,Y229),"0")+IFERROR(IF(Y230="",0,Y230),"0")+IFERROR(IF(Y231="",0,Y231),"0")+IFERROR(IF(Y232="",0,Y232),"0")+IFERROR(IF(Y233="",0,Y233),"0")+IFERROR(IF(Y234="",0,Y234),"0")</f>
        <v>9.3699999999999999E-3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4</v>
      </c>
      <c r="X236" s="382">
        <f>IFERROR(SUM(X229:X234),"0")</f>
        <v>4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57</v>
      </c>
      <c r="X255" s="381">
        <f>IFERROR(IF(W255="",0,CEILING((W255/$H255),1)*$H255),"")</f>
        <v>58.800000000000004</v>
      </c>
      <c r="Y255" s="36">
        <f>IFERROR(IF(X255=0,"",ROUNDUP(X255/H255,0)*0.00753),"")</f>
        <v>0.10542</v>
      </c>
      <c r="Z255" s="56"/>
      <c r="AA255" s="57"/>
      <c r="AE255" s="64"/>
      <c r="BB255" s="214" t="s">
        <v>1</v>
      </c>
      <c r="BL255" s="64">
        <f>IFERROR(W255*I255/H255,"0")</f>
        <v>60.528571428571425</v>
      </c>
      <c r="BM255" s="64">
        <f>IFERROR(X255*I255/H255,"0")</f>
        <v>62.44</v>
      </c>
      <c r="BN255" s="64">
        <f>IFERROR(1/J255*(W255/H255),"0")</f>
        <v>8.6996336996336993E-2</v>
      </c>
      <c r="BO255" s="64">
        <f>IFERROR(1/J255*(X255/H255),"0")</f>
        <v>8.9743589743589744E-2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13.571428571428571</v>
      </c>
      <c r="X259" s="382">
        <f>IFERROR(X255/H255,"0")+IFERROR(X256/H256,"0")+IFERROR(X257/H257,"0")+IFERROR(X258/H258,"0")</f>
        <v>14</v>
      </c>
      <c r="Y259" s="382">
        <f>IFERROR(IF(Y255="",0,Y255),"0")+IFERROR(IF(Y256="",0,Y256),"0")+IFERROR(IF(Y257="",0,Y257),"0")+IFERROR(IF(Y258="",0,Y258),"0")</f>
        <v>0.10542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57</v>
      </c>
      <c r="X260" s="382">
        <f>IFERROR(SUM(X255:X258),"0")</f>
        <v>58.800000000000004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743</v>
      </c>
      <c r="X275" s="381">
        <f>IFERROR(IF(W275="",0,CEILING((W275/$H275),1)*$H275),"")</f>
        <v>748.8</v>
      </c>
      <c r="Y275" s="36">
        <f>IFERROR(IF(X275=0,"",ROUNDUP(X275/H275,0)*0.02175),"")</f>
        <v>2.0880000000000001</v>
      </c>
      <c r="Z275" s="56"/>
      <c r="AA275" s="57"/>
      <c r="AE275" s="64"/>
      <c r="BB275" s="228" t="s">
        <v>1</v>
      </c>
      <c r="BL275" s="64">
        <f>IFERROR(W275*I275/H275,"0")</f>
        <v>796.72461538461539</v>
      </c>
      <c r="BM275" s="64">
        <f>IFERROR(X275*I275/H275,"0")</f>
        <v>802.94400000000007</v>
      </c>
      <c r="BN275" s="64">
        <f>IFERROR(1/J275*(W275/H275),"0")</f>
        <v>1.701007326007326</v>
      </c>
      <c r="BO275" s="64">
        <f>IFERROR(1/J275*(X275/H275),"0")</f>
        <v>1.7142857142857142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95.256410256410263</v>
      </c>
      <c r="X277" s="382">
        <f>IFERROR(X274/H274,"0")+IFERROR(X275/H275,"0")+IFERROR(X276/H276,"0")</f>
        <v>96</v>
      </c>
      <c r="Y277" s="382">
        <f>IFERROR(IF(Y274="",0,Y274),"0")+IFERROR(IF(Y275="",0,Y275),"0")+IFERROR(IF(Y276="",0,Y276),"0")</f>
        <v>2.0880000000000001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743</v>
      </c>
      <c r="X278" s="382">
        <f>IFERROR(SUM(X274:X276),"0")</f>
        <v>748.8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7</v>
      </c>
      <c r="X282" s="381">
        <f>IFERROR(IF(W282="",0,CEILING((W282/$H282),1)*$H282),"")</f>
        <v>7.6499999999999995</v>
      </c>
      <c r="Y282" s="36">
        <f>IFERROR(IF(X282=0,"",ROUNDUP(X282/H282,0)*0.00753),"")</f>
        <v>2.2589999999999999E-2</v>
      </c>
      <c r="Z282" s="56"/>
      <c r="AA282" s="57"/>
      <c r="AE282" s="64"/>
      <c r="BB282" s="232" t="s">
        <v>1</v>
      </c>
      <c r="BL282" s="64">
        <f>IFERROR(W282*I282/H282,"0")</f>
        <v>7.9607843137254912</v>
      </c>
      <c r="BM282" s="64">
        <f>IFERROR(X282*I282/H282,"0")</f>
        <v>8.6999999999999993</v>
      </c>
      <c r="BN282" s="64">
        <f>IFERROR(1/J282*(W282/H282),"0")</f>
        <v>1.7596782302664656E-2</v>
      </c>
      <c r="BO282" s="64">
        <f>IFERROR(1/J282*(X282/H282),"0")</f>
        <v>1.9230769230769232E-2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2.7450980392156863</v>
      </c>
      <c r="X283" s="382">
        <f>IFERROR(X280/H280,"0")+IFERROR(X281/H281,"0")+IFERROR(X282/H282,"0")</f>
        <v>3</v>
      </c>
      <c r="Y283" s="382">
        <f>IFERROR(IF(Y280="",0,Y280),"0")+IFERROR(IF(Y281="",0,Y281),"0")+IFERROR(IF(Y282="",0,Y282),"0")</f>
        <v>2.2589999999999999E-2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7</v>
      </c>
      <c r="X284" s="382">
        <f>IFERROR(SUM(X280:X282),"0")</f>
        <v>7.6499999999999995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26</v>
      </c>
      <c r="X309" s="381">
        <f>IFERROR(IF(W309="",0,CEILING((W309/$H309),1)*$H309),"")</f>
        <v>27</v>
      </c>
      <c r="Y309" s="36">
        <f>IFERROR(IF(X309=0,"",ROUNDUP(X309/H309,0)*0.00753),"")</f>
        <v>0.11295000000000001</v>
      </c>
      <c r="Z309" s="56"/>
      <c r="AA309" s="57"/>
      <c r="AE309" s="64"/>
      <c r="BB309" s="245" t="s">
        <v>1</v>
      </c>
      <c r="BL309" s="64">
        <f>IFERROR(W309*I309/H309,"0")</f>
        <v>29.582222222222224</v>
      </c>
      <c r="BM309" s="64">
        <f>IFERROR(X309*I309/H309,"0")</f>
        <v>30.72</v>
      </c>
      <c r="BN309" s="64">
        <f>IFERROR(1/J309*(W309/H309),"0")</f>
        <v>9.2592592592592587E-2</v>
      </c>
      <c r="BO309" s="64">
        <f>IFERROR(1/J309*(X309/H309),"0")</f>
        <v>9.6153846153846145E-2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14.444444444444445</v>
      </c>
      <c r="X310" s="382">
        <f>IFERROR(X309/H309,"0")</f>
        <v>15</v>
      </c>
      <c r="Y310" s="382">
        <f>IFERROR(IF(Y309="",0,Y309),"0")</f>
        <v>0.11295000000000001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26</v>
      </c>
      <c r="X311" s="382">
        <f>IFERROR(SUM(X309:X309),"0")</f>
        <v>27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3</v>
      </c>
      <c r="X323" s="381">
        <f>IFERROR(IF(W323="",0,CEILING((W323/$H323),1)*$H323),"")</f>
        <v>5.0999999999999996</v>
      </c>
      <c r="Y323" s="36">
        <f>IFERROR(IF(X323=0,"",ROUNDUP(X323/H323,0)*0.00753),"")</f>
        <v>1.506E-2</v>
      </c>
      <c r="Z323" s="56"/>
      <c r="AA323" s="57"/>
      <c r="AE323" s="64"/>
      <c r="BB323" s="250" t="s">
        <v>1</v>
      </c>
      <c r="BL323" s="64">
        <f>IFERROR(W323*I323/H323,"0")</f>
        <v>3.5000000000000004</v>
      </c>
      <c r="BM323" s="64">
        <f>IFERROR(X323*I323/H323,"0")</f>
        <v>5.95</v>
      </c>
      <c r="BN323" s="64">
        <f>IFERROR(1/J323*(W323/H323),"0")</f>
        <v>7.5414781297134239E-3</v>
      </c>
      <c r="BO323" s="64">
        <f>IFERROR(1/J323*(X323/H323),"0")</f>
        <v>1.282051282051282E-2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1.1764705882352942</v>
      </c>
      <c r="X324" s="382">
        <f>IFERROR(X323/H323,"0")</f>
        <v>2</v>
      </c>
      <c r="Y324" s="382">
        <f>IFERROR(IF(Y323="",0,Y323),"0")</f>
        <v>1.506E-2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3</v>
      </c>
      <c r="X325" s="382">
        <f>IFERROR(SUM(X323:X323),"0")</f>
        <v>5.0999999999999996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900</v>
      </c>
      <c r="X330" s="381">
        <f t="shared" si="71"/>
        <v>900</v>
      </c>
      <c r="Y330" s="36">
        <f>IFERROR(IF(X330=0,"",ROUNDUP(X330/H330,0)*0.02175),"")</f>
        <v>1.3049999999999999</v>
      </c>
      <c r="Z330" s="56"/>
      <c r="AA330" s="57"/>
      <c r="AE330" s="64"/>
      <c r="BB330" s="252" t="s">
        <v>1</v>
      </c>
      <c r="BL330" s="64">
        <f t="shared" si="72"/>
        <v>928.8</v>
      </c>
      <c r="BM330" s="64">
        <f t="shared" si="73"/>
        <v>928.8</v>
      </c>
      <c r="BN330" s="64">
        <f t="shared" si="74"/>
        <v>1.25</v>
      </c>
      <c r="BO330" s="64">
        <f t="shared" si="75"/>
        <v>1.25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455</v>
      </c>
      <c r="X334" s="381">
        <f t="shared" si="71"/>
        <v>465</v>
      </c>
      <c r="Y334" s="36">
        <f>IFERROR(IF(X334=0,"",ROUNDUP(X334/H334,0)*0.02175),"")</f>
        <v>0.6742499999999999</v>
      </c>
      <c r="Z334" s="56"/>
      <c r="AA334" s="57"/>
      <c r="AE334" s="64"/>
      <c r="BB334" s="256" t="s">
        <v>1</v>
      </c>
      <c r="BL334" s="64">
        <f t="shared" si="72"/>
        <v>469.56000000000006</v>
      </c>
      <c r="BM334" s="64">
        <f t="shared" si="73"/>
        <v>479.88</v>
      </c>
      <c r="BN334" s="64">
        <f t="shared" si="74"/>
        <v>0.63194444444444442</v>
      </c>
      <c r="BO334" s="64">
        <f t="shared" si="75"/>
        <v>0.64583333333333326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90.333333333333329</v>
      </c>
      <c r="X338" s="382">
        <f>IFERROR(X329/H329,"0")+IFERROR(X330/H330,"0")+IFERROR(X331/H331,"0")+IFERROR(X332/H332,"0")+IFERROR(X333/H333,"0")+IFERROR(X334/H334,"0")+IFERROR(X335/H335,"0")+IFERROR(X336/H336,"0")+IFERROR(X337/H337,"0")</f>
        <v>91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1.97925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1355</v>
      </c>
      <c r="X339" s="382">
        <f>IFERROR(SUM(X329:X337),"0")</f>
        <v>1365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700</v>
      </c>
      <c r="X341" s="381">
        <f>IFERROR(IF(W341="",0,CEILING((W341/$H341),1)*$H341),"")</f>
        <v>705</v>
      </c>
      <c r="Y341" s="36">
        <f>IFERROR(IF(X341=0,"",ROUNDUP(X341/H341,0)*0.02175),"")</f>
        <v>1.0222499999999999</v>
      </c>
      <c r="Z341" s="56"/>
      <c r="AA341" s="57"/>
      <c r="AE341" s="64"/>
      <c r="BB341" s="260" t="s">
        <v>1</v>
      </c>
      <c r="BL341" s="64">
        <f>IFERROR(W341*I341/H341,"0")</f>
        <v>722.4</v>
      </c>
      <c r="BM341" s="64">
        <f>IFERROR(X341*I341/H341,"0")</f>
        <v>727.56</v>
      </c>
      <c r="BN341" s="64">
        <f>IFERROR(1/J341*(W341/H341),"0")</f>
        <v>0.9722222222222221</v>
      </c>
      <c r="BO341" s="64">
        <f>IFERROR(1/J341*(X341/H341),"0")</f>
        <v>0.97916666666666663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46.666666666666664</v>
      </c>
      <c r="X345" s="382">
        <f>IFERROR(X341/H341,"0")+IFERROR(X342/H342,"0")+IFERROR(X343/H343,"0")+IFERROR(X344/H344,"0")</f>
        <v>47</v>
      </c>
      <c r="Y345" s="382">
        <f>IFERROR(IF(Y341="",0,Y341),"0")+IFERROR(IF(Y342="",0,Y342),"0")+IFERROR(IF(Y343="",0,Y343),"0")+IFERROR(IF(Y344="",0,Y344),"0")</f>
        <v>1.0222499999999999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700</v>
      </c>
      <c r="X346" s="382">
        <f>IFERROR(SUM(X341:X344),"0")</f>
        <v>705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2285</v>
      </c>
      <c r="X372" s="381">
        <f>IFERROR(IF(W372="",0,CEILING((W372/$H372),1)*$H372),"")</f>
        <v>2285.4</v>
      </c>
      <c r="Y372" s="36">
        <f>IFERROR(IF(X372=0,"",ROUNDUP(X372/H372,0)*0.02175),"")</f>
        <v>6.3727499999999999</v>
      </c>
      <c r="Z372" s="56"/>
      <c r="AA372" s="57"/>
      <c r="AE372" s="64"/>
      <c r="BB372" s="275" t="s">
        <v>1</v>
      </c>
      <c r="BL372" s="64">
        <f>IFERROR(W372*I372/H372,"0")</f>
        <v>2450.2230769230773</v>
      </c>
      <c r="BM372" s="64">
        <f>IFERROR(X372*I372/H372,"0")</f>
        <v>2450.6520000000005</v>
      </c>
      <c r="BN372" s="64">
        <f>IFERROR(1/J372*(W372/H372),"0")</f>
        <v>5.2312271062271058</v>
      </c>
      <c r="BO372" s="64">
        <f>IFERROR(1/J372*(X372/H372),"0")</f>
        <v>5.2321428571428568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292.94871794871796</v>
      </c>
      <c r="X376" s="382">
        <f>IFERROR(X372/H372,"0")+IFERROR(X373/H373,"0")+IFERROR(X374/H374,"0")+IFERROR(X375/H375,"0")</f>
        <v>293</v>
      </c>
      <c r="Y376" s="382">
        <f>IFERROR(IF(Y372="",0,Y372),"0")+IFERROR(IF(Y373="",0,Y373),"0")+IFERROR(IF(Y374="",0,Y374),"0")+IFERROR(IF(Y375="",0,Y375),"0")</f>
        <v>6.3727499999999999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2285</v>
      </c>
      <c r="X377" s="382">
        <f>IFERROR(SUM(X372:X375),"0")</f>
        <v>2285.4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91</v>
      </c>
      <c r="X390" s="381">
        <f t="shared" ref="X390:X402" si="76">IFERROR(IF(W390="",0,CEILING((W390/$H390),1)*$H390),"")</f>
        <v>92.4</v>
      </c>
      <c r="Y390" s="36">
        <f>IFERROR(IF(X390=0,"",ROUNDUP(X390/H390,0)*0.00753),"")</f>
        <v>0.16566</v>
      </c>
      <c r="Z390" s="56"/>
      <c r="AA390" s="57"/>
      <c r="AE390" s="64"/>
      <c r="BB390" s="282" t="s">
        <v>1</v>
      </c>
      <c r="BL390" s="64">
        <f t="shared" ref="BL390:BL402" si="77">IFERROR(W390*I390/H390,"0")</f>
        <v>95.983333333333334</v>
      </c>
      <c r="BM390" s="64">
        <f t="shared" ref="BM390:BM402" si="78">IFERROR(X390*I390/H390,"0")</f>
        <v>97.46</v>
      </c>
      <c r="BN390" s="64">
        <f t="shared" ref="BN390:BN402" si="79">IFERROR(1/J390*(W390/H390),"0")</f>
        <v>0.13888888888888887</v>
      </c>
      <c r="BO390" s="64">
        <f t="shared" ref="BO390:BO402" si="80">IFERROR(1/J390*(X390/H390),"0")</f>
        <v>0.14102564102564102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92</v>
      </c>
      <c r="X392" s="381">
        <f t="shared" si="76"/>
        <v>92.4</v>
      </c>
      <c r="Y392" s="36">
        <f>IFERROR(IF(X392=0,"",ROUNDUP(X392/H392,0)*0.00753),"")</f>
        <v>0.16566</v>
      </c>
      <c r="Z392" s="56"/>
      <c r="AA392" s="57"/>
      <c r="AE392" s="64"/>
      <c r="BB392" s="284" t="s">
        <v>1</v>
      </c>
      <c r="BL392" s="64">
        <f t="shared" si="77"/>
        <v>97.038095238095224</v>
      </c>
      <c r="BM392" s="64">
        <f t="shared" si="78"/>
        <v>97.46</v>
      </c>
      <c r="BN392" s="64">
        <f t="shared" si="79"/>
        <v>0.14041514041514042</v>
      </c>
      <c r="BO392" s="64">
        <f t="shared" si="80"/>
        <v>0.14102564102564102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43.571428571428569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44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0.33132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183</v>
      </c>
      <c r="X404" s="382">
        <f>IFERROR(SUM(X390:X402),"0")</f>
        <v>184.8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1</v>
      </c>
      <c r="X416" s="381">
        <f>IFERROR(IF(W416="",0,CEILING((W416/$H416),1)*$H416),"")</f>
        <v>1.2</v>
      </c>
      <c r="Y416" s="36">
        <f>IFERROR(IF(X416=0,"",ROUNDUP(X416/H416,0)*0.00627),"")</f>
        <v>6.2700000000000004E-3</v>
      </c>
      <c r="Z416" s="56"/>
      <c r="AA416" s="57"/>
      <c r="AE416" s="64"/>
      <c r="BB416" s="299" t="s">
        <v>1</v>
      </c>
      <c r="BL416" s="64">
        <f>IFERROR(W416*I416/H416,"0")</f>
        <v>1.5</v>
      </c>
      <c r="BM416" s="64">
        <f>IFERROR(X416*I416/H416,"0")</f>
        <v>1.8000000000000003</v>
      </c>
      <c r="BN416" s="64">
        <f>IFERROR(1/J416*(W416/H416),"0")</f>
        <v>4.1666666666666666E-3</v>
      </c>
      <c r="BO416" s="64">
        <f>IFERROR(1/J416*(X416/H416),"0")</f>
        <v>5.0000000000000001E-3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0.83333333333333337</v>
      </c>
      <c r="X419" s="382">
        <f>IFERROR(X416/H416,"0")+IFERROR(X417/H417,"0")+IFERROR(X418/H418,"0")</f>
        <v>1</v>
      </c>
      <c r="Y419" s="382">
        <f>IFERROR(IF(Y416="",0,Y416),"0")+IFERROR(IF(Y417="",0,Y417),"0")+IFERROR(IF(Y418="",0,Y418),"0")</f>
        <v>6.2700000000000004E-3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1</v>
      </c>
      <c r="X420" s="382">
        <f>IFERROR(SUM(X416:X418),"0")</f>
        <v>1.2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1600</v>
      </c>
      <c r="X463" s="381">
        <f t="shared" si="87"/>
        <v>1605.1200000000001</v>
      </c>
      <c r="Y463" s="36">
        <f t="shared" si="88"/>
        <v>3.63584</v>
      </c>
      <c r="Z463" s="56"/>
      <c r="AA463" s="57"/>
      <c r="AE463" s="64"/>
      <c r="BB463" s="320" t="s">
        <v>1</v>
      </c>
      <c r="BL463" s="64">
        <f t="shared" si="89"/>
        <v>1709.090909090909</v>
      </c>
      <c r="BM463" s="64">
        <f t="shared" si="90"/>
        <v>1714.56</v>
      </c>
      <c r="BN463" s="64">
        <f t="shared" si="91"/>
        <v>2.9137529137529135</v>
      </c>
      <c r="BO463" s="64">
        <f t="shared" si="92"/>
        <v>2.9230769230769234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1300</v>
      </c>
      <c r="X466" s="381">
        <f t="shared" si="87"/>
        <v>1304.1600000000001</v>
      </c>
      <c r="Y466" s="36">
        <f t="shared" si="88"/>
        <v>2.9541200000000001</v>
      </c>
      <c r="Z466" s="56"/>
      <c r="AA466" s="57"/>
      <c r="AE466" s="64"/>
      <c r="BB466" s="323" t="s">
        <v>1</v>
      </c>
      <c r="BL466" s="64">
        <f t="shared" si="89"/>
        <v>1388.6363636363635</v>
      </c>
      <c r="BM466" s="64">
        <f t="shared" si="90"/>
        <v>1393.08</v>
      </c>
      <c r="BN466" s="64">
        <f t="shared" si="91"/>
        <v>2.3674242424242422</v>
      </c>
      <c r="BO466" s="64">
        <f t="shared" si="92"/>
        <v>2.375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549.24242424242425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551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6.5899599999999996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2900</v>
      </c>
      <c r="X474" s="382">
        <f>IFERROR(SUM(X461:X472),"0")</f>
        <v>2909.28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1150</v>
      </c>
      <c r="X476" s="381">
        <f>IFERROR(IF(W476="",0,CEILING((W476/$H476),1)*$H476),"")</f>
        <v>1151.04</v>
      </c>
      <c r="Y476" s="36">
        <f>IFERROR(IF(X476=0,"",ROUNDUP(X476/H476,0)*0.01196),"")</f>
        <v>2.6072799999999998</v>
      </c>
      <c r="Z476" s="56"/>
      <c r="AA476" s="57"/>
      <c r="AE476" s="64"/>
      <c r="BB476" s="330" t="s">
        <v>1</v>
      </c>
      <c r="BL476" s="64">
        <f>IFERROR(W476*I476/H476,"0")</f>
        <v>1228.4090909090908</v>
      </c>
      <c r="BM476" s="64">
        <f>IFERROR(X476*I476/H476,"0")</f>
        <v>1229.5199999999998</v>
      </c>
      <c r="BN476" s="64">
        <f>IFERROR(1/J476*(W476/H476),"0")</f>
        <v>2.0942599067599068</v>
      </c>
      <c r="BO476" s="64">
        <f>IFERROR(1/J476*(X476/H476),"0")</f>
        <v>2.0961538461538458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217.80303030303028</v>
      </c>
      <c r="X478" s="382">
        <f>IFERROR(X476/H476,"0")+IFERROR(X477/H477,"0")</f>
        <v>217.99999999999997</v>
      </c>
      <c r="Y478" s="382">
        <f>IFERROR(IF(Y476="",0,Y476),"0")+IFERROR(IF(Y477="",0,Y477),"0")</f>
        <v>2.6072799999999998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1150</v>
      </c>
      <c r="X479" s="382">
        <f>IFERROR(SUM(X476:X477),"0")</f>
        <v>1151.04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950</v>
      </c>
      <c r="X483" s="381">
        <f t="shared" si="93"/>
        <v>950.40000000000009</v>
      </c>
      <c r="Y483" s="36">
        <f>IFERROR(IF(X483=0,"",ROUNDUP(X483/H483,0)*0.01196),"")</f>
        <v>2.1528</v>
      </c>
      <c r="Z483" s="56"/>
      <c r="AA483" s="57"/>
      <c r="AE483" s="64"/>
      <c r="BB483" s="334" t="s">
        <v>1</v>
      </c>
      <c r="BL483" s="64">
        <f t="shared" si="94"/>
        <v>1014.7727272727273</v>
      </c>
      <c r="BM483" s="64">
        <f t="shared" si="95"/>
        <v>1015.2</v>
      </c>
      <c r="BN483" s="64">
        <f t="shared" si="96"/>
        <v>1.7300407925407926</v>
      </c>
      <c r="BO483" s="64">
        <f t="shared" si="97"/>
        <v>1.7307692307692308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179.92424242424241</v>
      </c>
      <c r="X487" s="382">
        <f>IFERROR(X481/H481,"0")+IFERROR(X482/H482,"0")+IFERROR(X483/H483,"0")+IFERROR(X484/H484,"0")+IFERROR(X485/H485,"0")+IFERROR(X486/H486,"0")</f>
        <v>180</v>
      </c>
      <c r="Y487" s="382">
        <f>IFERROR(IF(Y481="",0,Y481),"0")+IFERROR(IF(Y482="",0,Y482),"0")+IFERROR(IF(Y483="",0,Y483),"0")+IFERROR(IF(Y484="",0,Y484),"0")+IFERROR(IF(Y485="",0,Y485),"0")+IFERROR(IF(Y486="",0,Y486),"0")</f>
        <v>2.1528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950</v>
      </c>
      <c r="X488" s="382">
        <f>IFERROR(SUM(X481:X486),"0")</f>
        <v>950.40000000000009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14823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14928.949999999999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15807.522801778943</v>
      </c>
      <c r="X546" s="382">
        <f>IFERROR(SUM(BM22:BM542),"0")</f>
        <v>15919.661999999997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30</v>
      </c>
      <c r="X547" s="38">
        <f>ROUNDUP(SUM(BO22:BO542),0)</f>
        <v>30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16557.522801778941</v>
      </c>
      <c r="X548" s="382">
        <f>GrossWeightTotalR+PalletQtyTotalR*25</f>
        <v>16669.661999999997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2637.6728490485489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2655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35.043930000000003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216</v>
      </c>
      <c r="D555" s="46">
        <f>IFERROR(X57*1,"0")+IFERROR(X58*1,"0")+IFERROR(X59*1,"0")+IFERROR(X60*1,"0")</f>
        <v>68.400000000000006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1456.6800000000003</v>
      </c>
      <c r="F555" s="46">
        <f>IFERROR(X134*1,"0")+IFERROR(X135*1,"0")+IFERROR(X136*1,"0")+IFERROR(X137*1,"0")+IFERROR(X138*1,"0")</f>
        <v>224.10000000000002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128.10000000000002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2377.7999999999997</v>
      </c>
      <c r="J555" s="46">
        <f>IFERROR(X214*1,"0")+IFERROR(X215*1,"0")+IFERROR(X216*1,"0")+IFERROR(X217*1,"0")+IFERROR(X218*1,"0")+IFERROR(X219*1,"0")+IFERROR(X223*1,"0")+IFERROR(X224*1,"0")</f>
        <v>54.4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815.24999999999989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815.24999999999989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32.1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2070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2285.4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186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5010.72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2024-05-31T07:26:23Z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