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7,05,24 Бычков\"/>
    </mc:Choice>
  </mc:AlternateContent>
  <xr:revisionPtr revIDLastSave="0" documentId="13_ncr:1_{2C9C7036-CB65-4F78-9F44-EA01CC3059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W477" i="1"/>
  <c r="W476" i="1"/>
  <c r="BN475" i="1"/>
  <c r="BL475" i="1"/>
  <c r="X475" i="1"/>
  <c r="BO475" i="1" s="1"/>
  <c r="O475" i="1"/>
  <c r="BN474" i="1"/>
  <c r="BL474" i="1"/>
  <c r="X474" i="1"/>
  <c r="X476" i="1" s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BO415" i="1" s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BO384" i="1" s="1"/>
  <c r="O384" i="1"/>
  <c r="W380" i="1"/>
  <c r="W379" i="1"/>
  <c r="BN378" i="1"/>
  <c r="BL378" i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O337" i="1" s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W325" i="1"/>
  <c r="W324" i="1"/>
  <c r="BN323" i="1"/>
  <c r="BL323" i="1"/>
  <c r="X323" i="1"/>
  <c r="X325" i="1" s="1"/>
  <c r="O323" i="1"/>
  <c r="W321" i="1"/>
  <c r="W320" i="1"/>
  <c r="BN319" i="1"/>
  <c r="BL319" i="1"/>
  <c r="X319" i="1"/>
  <c r="X321" i="1" s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BO304" i="1" s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BO287" i="1" s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X253" i="1" s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O224" i="1" s="1"/>
  <c r="O224" i="1"/>
  <c r="W221" i="1"/>
  <c r="W220" i="1"/>
  <c r="BN219" i="1"/>
  <c r="BL219" i="1"/>
  <c r="X219" i="1"/>
  <c r="BO219" i="1" s="1"/>
  <c r="O219" i="1"/>
  <c r="BN218" i="1"/>
  <c r="BL218" i="1"/>
  <c r="X218" i="1"/>
  <c r="X220" i="1" s="1"/>
  <c r="O218" i="1"/>
  <c r="W216" i="1"/>
  <c r="W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H10" i="1"/>
  <c r="F10" i="1"/>
  <c r="J9" i="1"/>
  <c r="F9" i="1"/>
  <c r="A9" i="1"/>
  <c r="A10" i="1" s="1"/>
  <c r="D7" i="1"/>
  <c r="P6" i="1"/>
  <c r="O2" i="1"/>
  <c r="Y194" i="1" l="1"/>
  <c r="BM194" i="1"/>
  <c r="Y92" i="1"/>
  <c r="BM92" i="1"/>
  <c r="Y319" i="1"/>
  <c r="Y320" i="1" s="1"/>
  <c r="BM319" i="1"/>
  <c r="BO319" i="1"/>
  <c r="X320" i="1"/>
  <c r="Y323" i="1"/>
  <c r="Y324" i="1" s="1"/>
  <c r="BM323" i="1"/>
  <c r="BO323" i="1"/>
  <c r="X324" i="1"/>
  <c r="Y329" i="1"/>
  <c r="BM329" i="1"/>
  <c r="Y332" i="1"/>
  <c r="BM332" i="1"/>
  <c r="Y337" i="1"/>
  <c r="BM337" i="1"/>
  <c r="Y144" i="1"/>
  <c r="BM144" i="1"/>
  <c r="Y247" i="1"/>
  <c r="BM247" i="1"/>
  <c r="Y415" i="1"/>
  <c r="BM415" i="1"/>
  <c r="Y31" i="1"/>
  <c r="BM31" i="1"/>
  <c r="Y72" i="1"/>
  <c r="BM72" i="1"/>
  <c r="Y114" i="1"/>
  <c r="BM114" i="1"/>
  <c r="Y170" i="1"/>
  <c r="BM170" i="1"/>
  <c r="Y174" i="1"/>
  <c r="BM174" i="1"/>
  <c r="Y226" i="1"/>
  <c r="BM226" i="1"/>
  <c r="Y287" i="1"/>
  <c r="BM287" i="1"/>
  <c r="Y378" i="1"/>
  <c r="Y379" i="1" s="1"/>
  <c r="BM378" i="1"/>
  <c r="BO378" i="1"/>
  <c r="X379" i="1"/>
  <c r="Y384" i="1"/>
  <c r="BM384" i="1"/>
  <c r="Y463" i="1"/>
  <c r="BM463" i="1"/>
  <c r="B550" i="1"/>
  <c r="W542" i="1"/>
  <c r="E550" i="1"/>
  <c r="Y80" i="1"/>
  <c r="BM80" i="1"/>
  <c r="Y102" i="1"/>
  <c r="BM102" i="1"/>
  <c r="Y126" i="1"/>
  <c r="BM126" i="1"/>
  <c r="Y155" i="1"/>
  <c r="BM155" i="1"/>
  <c r="Y186" i="1"/>
  <c r="BM186" i="1"/>
  <c r="Y209" i="1"/>
  <c r="BM209" i="1"/>
  <c r="Y239" i="1"/>
  <c r="BM239" i="1"/>
  <c r="Y265" i="1"/>
  <c r="BM265" i="1"/>
  <c r="Y304" i="1"/>
  <c r="BM304" i="1"/>
  <c r="Y362" i="1"/>
  <c r="BM362" i="1"/>
  <c r="Y396" i="1"/>
  <c r="BM396" i="1"/>
  <c r="Y430" i="1"/>
  <c r="BM430" i="1"/>
  <c r="Y475" i="1"/>
  <c r="BM475" i="1"/>
  <c r="Y479" i="1"/>
  <c r="BM479" i="1"/>
  <c r="BO98" i="1"/>
  <c r="BM98" i="1"/>
  <c r="Y98" i="1"/>
  <c r="BO118" i="1"/>
  <c r="BM118" i="1"/>
  <c r="Y118" i="1"/>
  <c r="BO151" i="1"/>
  <c r="BM151" i="1"/>
  <c r="Y151" i="1"/>
  <c r="BO182" i="1"/>
  <c r="BM182" i="1"/>
  <c r="Y182" i="1"/>
  <c r="BO202" i="1"/>
  <c r="BM202" i="1"/>
  <c r="Y202" i="1"/>
  <c r="BO235" i="1"/>
  <c r="BM235" i="1"/>
  <c r="Y235" i="1"/>
  <c r="BO257" i="1"/>
  <c r="BM257" i="1"/>
  <c r="Y257" i="1"/>
  <c r="BO296" i="1"/>
  <c r="BM296" i="1"/>
  <c r="Y296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Y68" i="1"/>
  <c r="BM68" i="1"/>
  <c r="Y76" i="1"/>
  <c r="BM76" i="1"/>
  <c r="BO84" i="1"/>
  <c r="BM84" i="1"/>
  <c r="Y84" i="1"/>
  <c r="BO110" i="1"/>
  <c r="BM110" i="1"/>
  <c r="Y110" i="1"/>
  <c r="BO135" i="1"/>
  <c r="BM135" i="1"/>
  <c r="Y135" i="1"/>
  <c r="BO159" i="1"/>
  <c r="BM159" i="1"/>
  <c r="Y159" i="1"/>
  <c r="BO190" i="1"/>
  <c r="BM190" i="1"/>
  <c r="Y190" i="1"/>
  <c r="BO213" i="1"/>
  <c r="BM213" i="1"/>
  <c r="Y213" i="1"/>
  <c r="BO243" i="1"/>
  <c r="BM243" i="1"/>
  <c r="Y243" i="1"/>
  <c r="BO269" i="1"/>
  <c r="BM269" i="1"/>
  <c r="Y269" i="1"/>
  <c r="BO315" i="1"/>
  <c r="BM315" i="1"/>
  <c r="Y315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130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W541" i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Y137" i="1"/>
  <c r="BM137" i="1"/>
  <c r="Y138" i="1"/>
  <c r="BM138" i="1"/>
  <c r="Y146" i="1"/>
  <c r="BM146" i="1"/>
  <c r="H550" i="1"/>
  <c r="Y153" i="1"/>
  <c r="BM153" i="1"/>
  <c r="Y157" i="1"/>
  <c r="BM157" i="1"/>
  <c r="Y164" i="1"/>
  <c r="BM164" i="1"/>
  <c r="Y176" i="1"/>
  <c r="BM176" i="1"/>
  <c r="Y184" i="1"/>
  <c r="BM184" i="1"/>
  <c r="Y188" i="1"/>
  <c r="BM188" i="1"/>
  <c r="Y192" i="1"/>
  <c r="BM192" i="1"/>
  <c r="Y196" i="1"/>
  <c r="BM196" i="1"/>
  <c r="Y204" i="1"/>
  <c r="BM204" i="1"/>
  <c r="Y211" i="1"/>
  <c r="BM211" i="1"/>
  <c r="Y219" i="1"/>
  <c r="BM219" i="1"/>
  <c r="Y224" i="1"/>
  <c r="BM224" i="1"/>
  <c r="Y228" i="1"/>
  <c r="BM228" i="1"/>
  <c r="Y237" i="1"/>
  <c r="BM237" i="1"/>
  <c r="Y241" i="1"/>
  <c r="BM241" i="1"/>
  <c r="Y245" i="1"/>
  <c r="BM245" i="1"/>
  <c r="Y251" i="1"/>
  <c r="Y252" i="1" s="1"/>
  <c r="BM251" i="1"/>
  <c r="BO251" i="1"/>
  <c r="X252" i="1"/>
  <c r="Y255" i="1"/>
  <c r="BM255" i="1"/>
  <c r="BO255" i="1"/>
  <c r="Y263" i="1"/>
  <c r="BM263" i="1"/>
  <c r="Y267" i="1"/>
  <c r="BM267" i="1"/>
  <c r="Y275" i="1"/>
  <c r="BM275" i="1"/>
  <c r="Y280" i="1"/>
  <c r="BM280" i="1"/>
  <c r="Y281" i="1"/>
  <c r="BM281" i="1"/>
  <c r="Y294" i="1"/>
  <c r="BM294" i="1"/>
  <c r="Y298" i="1"/>
  <c r="BM298" i="1"/>
  <c r="Y309" i="1"/>
  <c r="Y310" i="1" s="1"/>
  <c r="BM309" i="1"/>
  <c r="BO309" i="1"/>
  <c r="Y313" i="1"/>
  <c r="BM313" i="1"/>
  <c r="BO313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T550" i="1"/>
  <c r="X24" i="1"/>
  <c r="X34" i="1"/>
  <c r="X54" i="1"/>
  <c r="X62" i="1"/>
  <c r="X87" i="1"/>
  <c r="X93" i="1"/>
  <c r="X103" i="1"/>
  <c r="X121" i="1"/>
  <c r="X131" i="1"/>
  <c r="F550" i="1"/>
  <c r="X140" i="1"/>
  <c r="X139" i="1"/>
  <c r="BO145" i="1"/>
  <c r="BM145" i="1"/>
  <c r="Y145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BO225" i="1"/>
  <c r="BM225" i="1"/>
  <c r="Y225" i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BO258" i="1"/>
  <c r="BM258" i="1"/>
  <c r="Y258" i="1"/>
  <c r="X260" i="1"/>
  <c r="X271" i="1"/>
  <c r="BO262" i="1"/>
  <c r="BM262" i="1"/>
  <c r="X272" i="1"/>
  <c r="Y262" i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X346" i="1"/>
  <c r="BO359" i="1"/>
  <c r="BM359" i="1"/>
  <c r="Y359" i="1"/>
  <c r="X363" i="1"/>
  <c r="BO367" i="1"/>
  <c r="BM367" i="1"/>
  <c r="Y367" i="1"/>
  <c r="X369" i="1"/>
  <c r="X376" i="1"/>
  <c r="BO371" i="1"/>
  <c r="BM371" i="1"/>
  <c r="Y371" i="1"/>
  <c r="X375" i="1"/>
  <c r="BO385" i="1"/>
  <c r="BM385" i="1"/>
  <c r="Y385" i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X409" i="1"/>
  <c r="H9" i="1"/>
  <c r="Y22" i="1"/>
  <c r="BM22" i="1"/>
  <c r="BO22" i="1"/>
  <c r="W544" i="1"/>
  <c r="X25" i="1"/>
  <c r="Y28" i="1"/>
  <c r="BM28" i="1"/>
  <c r="Y30" i="1"/>
  <c r="BM30" i="1"/>
  <c r="Y32" i="1"/>
  <c r="BM32" i="1"/>
  <c r="C550" i="1"/>
  <c r="Y52" i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X147" i="1"/>
  <c r="BO152" i="1"/>
  <c r="BM152" i="1"/>
  <c r="Y152" i="1"/>
  <c r="BO156" i="1"/>
  <c r="BM156" i="1"/>
  <c r="Y156" i="1"/>
  <c r="X160" i="1"/>
  <c r="BO165" i="1"/>
  <c r="BM165" i="1"/>
  <c r="Y165" i="1"/>
  <c r="X167" i="1"/>
  <c r="X172" i="1"/>
  <c r="BO169" i="1"/>
  <c r="BM169" i="1"/>
  <c r="Y169" i="1"/>
  <c r="X178" i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X230" i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X284" i="1"/>
  <c r="X289" i="1"/>
  <c r="BO286" i="1"/>
  <c r="BM286" i="1"/>
  <c r="Y286" i="1"/>
  <c r="X290" i="1"/>
  <c r="BO295" i="1"/>
  <c r="BM295" i="1"/>
  <c r="Y295" i="1"/>
  <c r="BO299" i="1"/>
  <c r="BM299" i="1"/>
  <c r="Y299" i="1"/>
  <c r="X301" i="1"/>
  <c r="X306" i="1"/>
  <c r="BO303" i="1"/>
  <c r="BM303" i="1"/>
  <c r="Y303" i="1"/>
  <c r="X305" i="1"/>
  <c r="BO429" i="1"/>
  <c r="BM429" i="1"/>
  <c r="Y429" i="1"/>
  <c r="BO433" i="1"/>
  <c r="BM433" i="1"/>
  <c r="Y433" i="1"/>
  <c r="X435" i="1"/>
  <c r="X440" i="1"/>
  <c r="BO437" i="1"/>
  <c r="BM437" i="1"/>
  <c r="Y437" i="1"/>
  <c r="X439" i="1"/>
  <c r="R550" i="1"/>
  <c r="G550" i="1"/>
  <c r="X148" i="1"/>
  <c r="X161" i="1"/>
  <c r="I550" i="1"/>
  <c r="X166" i="1"/>
  <c r="J550" i="1"/>
  <c r="X215" i="1"/>
  <c r="BO266" i="1"/>
  <c r="BM266" i="1"/>
  <c r="Y266" i="1"/>
  <c r="BO270" i="1"/>
  <c r="BM270" i="1"/>
  <c r="Y270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P550" i="1"/>
  <c r="X311" i="1"/>
  <c r="Q550" i="1"/>
  <c r="X339" i="1"/>
  <c r="S550" i="1"/>
  <c r="X386" i="1"/>
  <c r="X419" i="1"/>
  <c r="BO423" i="1"/>
  <c r="BM423" i="1"/>
  <c r="Y423" i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39" i="1" l="1"/>
  <c r="Y305" i="1"/>
  <c r="Y147" i="1"/>
  <c r="Y418" i="1"/>
  <c r="Y220" i="1"/>
  <c r="Y171" i="1"/>
  <c r="Y386" i="1"/>
  <c r="Y424" i="1"/>
  <c r="Y514" i="1"/>
  <c r="Y485" i="1"/>
  <c r="Y476" i="1"/>
  <c r="Y454" i="1"/>
  <c r="Y434" i="1"/>
  <c r="Y350" i="1"/>
  <c r="Y277" i="1"/>
  <c r="Y283" i="1"/>
  <c r="Y215" i="1"/>
  <c r="Y205" i="1"/>
  <c r="Y160" i="1"/>
  <c r="Y53" i="1"/>
  <c r="Y24" i="1"/>
  <c r="W543" i="1"/>
  <c r="Y316" i="1"/>
  <c r="Y259" i="1"/>
  <c r="Y166" i="1"/>
  <c r="Y523" i="1"/>
  <c r="Y103" i="1"/>
  <c r="Y339" i="1"/>
  <c r="Y178" i="1"/>
  <c r="Y130" i="1"/>
  <c r="Y93" i="1"/>
  <c r="Y86" i="1"/>
  <c r="Y61" i="1"/>
  <c r="Y34" i="1"/>
  <c r="Y408" i="1"/>
  <c r="Y368" i="1"/>
  <c r="Y363" i="1"/>
  <c r="Y230" i="1"/>
  <c r="Y507" i="1"/>
  <c r="Y471" i="1"/>
  <c r="X541" i="1"/>
  <c r="Y402" i="1"/>
  <c r="X544" i="1"/>
  <c r="Y538" i="1"/>
  <c r="Y491" i="1"/>
  <c r="Y300" i="1"/>
  <c r="Y289" i="1"/>
  <c r="Y198" i="1"/>
  <c r="Y139" i="1"/>
  <c r="Y120" i="1"/>
  <c r="X540" i="1"/>
  <c r="X542" i="1"/>
  <c r="Y375" i="1"/>
  <c r="Y345" i="1"/>
  <c r="Y271" i="1"/>
  <c r="Y248" i="1"/>
  <c r="Y545" i="1" l="1"/>
  <c r="X543" i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<sst xmlns="http://schemas.openxmlformats.org/spreadsheetml/2006/main" count="2336" uniqueCount="776">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</sst>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6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55" t="s">
        <v>0</v>
      </c>
      <c r="E1" s="378"/>
      <c r="F1" s="378"/>
      <c r="G1" s="12" t="s">
        <v>1</v>
      </c>
      <c r="H1" s="555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8" t="s">
        <v>9</v>
      </c>
      <c r="G5" s="414"/>
      <c r="H5" s="685"/>
      <c r="I5" s="724"/>
      <c r="J5" s="724"/>
      <c r="K5" s="724"/>
      <c r="L5" s="686"/>
      <c r="M5" s="58"/>
      <c r="O5" s="24" t="s">
        <v>10</v>
      </c>
      <c r="P5" s="455">
        <v>45430</v>
      </c>
      <c r="Q5" s="456"/>
      <c r="S5" s="557" t="s">
        <v>11</v>
      </c>
      <c r="T5" s="481"/>
      <c r="U5" s="560" t="s">
        <v>12</v>
      </c>
      <c r="V5" s="456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6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Суббота</v>
      </c>
      <c r="Q6" s="381"/>
      <c r="S6" s="733" t="s">
        <v>16</v>
      </c>
      <c r="T6" s="481"/>
      <c r="U6" s="508" t="s">
        <v>17</v>
      </c>
      <c r="V6" s="509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78" t="str">
        <f>IFERROR(VLOOKUP(DeliveryAddress,Table,3,0),1)</f>
        <v>5</v>
      </c>
      <c r="E7" s="579"/>
      <c r="F7" s="579"/>
      <c r="G7" s="579"/>
      <c r="H7" s="579"/>
      <c r="I7" s="579"/>
      <c r="J7" s="579"/>
      <c r="K7" s="579"/>
      <c r="L7" s="395"/>
      <c r="M7" s="60"/>
      <c r="O7" s="24"/>
      <c r="P7" s="42"/>
      <c r="Q7" s="42"/>
      <c r="S7" s="383"/>
      <c r="T7" s="481"/>
      <c r="U7" s="510"/>
      <c r="V7" s="511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81"/>
      <c r="U8" s="510"/>
      <c r="V8" s="511"/>
      <c r="AA8" s="51"/>
      <c r="AB8" s="51"/>
      <c r="AC8" s="51"/>
    </row>
    <row r="9" spans="1:30" s="37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2"/>
      <c r="E9" s="458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7" t="str">
        <f>IF(AND($A$9="Тип доверенности/получателя при получении в адресе перегруза:",$D$9="Разовая доверенность"),"Введите ФИО","")</f>
        <v/>
      </c>
      <c r="I9" s="458"/>
      <c r="J9" s="4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8"/>
      <c r="L9" s="458"/>
      <c r="M9" s="371"/>
      <c r="O9" s="26" t="s">
        <v>20</v>
      </c>
      <c r="P9" s="632"/>
      <c r="Q9" s="390"/>
      <c r="S9" s="383"/>
      <c r="T9" s="481"/>
      <c r="U9" s="512"/>
      <c r="V9" s="513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2"/>
      <c r="E10" s="458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24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84"/>
      <c r="Q10" s="585"/>
      <c r="T10" s="24" t="s">
        <v>22</v>
      </c>
      <c r="U10" s="760" t="s">
        <v>23</v>
      </c>
      <c r="V10" s="509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6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2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2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2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60" t="s">
        <v>52</v>
      </c>
      <c r="Y17" s="387" t="s">
        <v>53</v>
      </c>
      <c r="Z17" s="531" t="s">
        <v>54</v>
      </c>
      <c r="AA17" s="531" t="s">
        <v>55</v>
      </c>
      <c r="AB17" s="531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1"/>
      <c r="Y18" s="388"/>
      <c r="Z18" s="532"/>
      <c r="AA18" s="532"/>
      <c r="AB18" s="702"/>
      <c r="AC18" s="703"/>
      <c r="AD18" s="704"/>
      <c r="AE18" s="676"/>
      <c r="BB18" s="383"/>
    </row>
    <row r="19" spans="1:67" ht="27.75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67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490</v>
      </c>
      <c r="X51" s="374">
        <f>IFERROR(IF(W51="",0,CEILING((W51/$H51),1)*$H51),"")</f>
        <v>496.8</v>
      </c>
      <c r="Y51" s="36">
        <f>IFERROR(IF(X51=0,"",ROUNDUP(X51/H51,0)*0.02175),"")</f>
        <v>1.0004999999999999</v>
      </c>
      <c r="Z51" s="56"/>
      <c r="AA51" s="57"/>
      <c r="AE51" s="64"/>
      <c r="BB51" s="77" t="s">
        <v>1</v>
      </c>
      <c r="BL51" s="64">
        <f>IFERROR(W51*I51/H51,"0")</f>
        <v>511.77777777777771</v>
      </c>
      <c r="BM51" s="64">
        <f>IFERROR(X51*I51/H51,"0")</f>
        <v>518.87999999999988</v>
      </c>
      <c r="BN51" s="64">
        <f>IFERROR(1/J51*(W51/H51),"0")</f>
        <v>0.81018518518518512</v>
      </c>
      <c r="BO51" s="64">
        <f>IFERROR(1/J51*(X51/H51),"0")</f>
        <v>0.8214285714285714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163.80000000000001</v>
      </c>
      <c r="X52" s="374">
        <f>IFERROR(IF(W52="",0,CEILING((W52/$H52),1)*$H52),"")</f>
        <v>164.70000000000002</v>
      </c>
      <c r="Y52" s="36">
        <f>IFERROR(IF(X52=0,"",ROUNDUP(X52/H52,0)*0.00753),"")</f>
        <v>0.45933000000000002</v>
      </c>
      <c r="Z52" s="56"/>
      <c r="AA52" s="57"/>
      <c r="AE52" s="64"/>
      <c r="BB52" s="78" t="s">
        <v>1</v>
      </c>
      <c r="BL52" s="64">
        <f>IFERROR(W52*I52/H52,"0")</f>
        <v>175.93333333333334</v>
      </c>
      <c r="BM52" s="64">
        <f>IFERROR(X52*I52/H52,"0")</f>
        <v>176.9</v>
      </c>
      <c r="BN52" s="64">
        <f>IFERROR(1/J52*(W52/H52),"0")</f>
        <v>0.38888888888888884</v>
      </c>
      <c r="BO52" s="64">
        <f>IFERROR(1/J52*(X52/H52),"0")</f>
        <v>0.39102564102564102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106.03703703703704</v>
      </c>
      <c r="X53" s="375">
        <f>IFERROR(X51/H51,"0")+IFERROR(X52/H52,"0")</f>
        <v>107</v>
      </c>
      <c r="Y53" s="375">
        <f>IFERROR(IF(Y51="",0,Y51),"0")+IFERROR(IF(Y52="",0,Y52),"0")</f>
        <v>1.45983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653.79999999999995</v>
      </c>
      <c r="X54" s="375">
        <f>IFERROR(SUM(X51:X52),"0")</f>
        <v>661.5</v>
      </c>
      <c r="Y54" s="37"/>
      <c r="Z54" s="376"/>
      <c r="AA54" s="376"/>
    </row>
    <row r="55" spans="1:67" ht="16.5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780</v>
      </c>
      <c r="X57" s="374">
        <f>IFERROR(IF(W57="",0,CEILING((W57/$H57),1)*$H57),"")</f>
        <v>788.40000000000009</v>
      </c>
      <c r="Y57" s="36">
        <f>IFERROR(IF(X57=0,"",ROUNDUP(X57/H57,0)*0.02175),"")</f>
        <v>1.58775</v>
      </c>
      <c r="Z57" s="56"/>
      <c r="AA57" s="57"/>
      <c r="AE57" s="64"/>
      <c r="BB57" s="79" t="s">
        <v>1</v>
      </c>
      <c r="BL57" s="64">
        <f>IFERROR(W57*I57/H57,"0")</f>
        <v>814.66666666666663</v>
      </c>
      <c r="BM57" s="64">
        <f>IFERROR(X57*I57/H57,"0")</f>
        <v>823.43999999999994</v>
      </c>
      <c r="BN57" s="64">
        <f>IFERROR(1/J57*(W57/H57),"0")</f>
        <v>1.2896825396825395</v>
      </c>
      <c r="BO57" s="64">
        <f>IFERROR(1/J57*(X57/H57),"0")</f>
        <v>1.3035714285714286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522</v>
      </c>
      <c r="X59" s="374">
        <f>IFERROR(IF(W59="",0,CEILING((W59/$H59),1)*$H59),"")</f>
        <v>522</v>
      </c>
      <c r="Y59" s="36">
        <f>IFERROR(IF(X59=0,"",ROUNDUP(X59/H59,0)*0.00937),"")</f>
        <v>1.0869199999999999</v>
      </c>
      <c r="Z59" s="56"/>
      <c r="AA59" s="57"/>
      <c r="AE59" s="64"/>
      <c r="BB59" s="81" t="s">
        <v>1</v>
      </c>
      <c r="BL59" s="64">
        <f>IFERROR(W59*I59/H59,"0")</f>
        <v>549.84</v>
      </c>
      <c r="BM59" s="64">
        <f>IFERROR(X59*I59/H59,"0")</f>
        <v>549.84</v>
      </c>
      <c r="BN59" s="64">
        <f>IFERROR(1/J59*(W59/H59),"0")</f>
        <v>0.96666666666666667</v>
      </c>
      <c r="BO59" s="64">
        <f>IFERROR(1/J59*(X59/H59),"0")</f>
        <v>0.96666666666666667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188.22222222222223</v>
      </c>
      <c r="X61" s="375">
        <f>IFERROR(X57/H57,"0")+IFERROR(X58/H58,"0")+IFERROR(X59/H59,"0")+IFERROR(X60/H60,"0")</f>
        <v>189</v>
      </c>
      <c r="Y61" s="375">
        <f>IFERROR(IF(Y57="",0,Y57),"0")+IFERROR(IF(Y58="",0,Y58),"0")+IFERROR(IF(Y59="",0,Y59),"0")+IFERROR(IF(Y60="",0,Y60),"0")</f>
        <v>2.6746699999999999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1302</v>
      </c>
      <c r="X62" s="375">
        <f>IFERROR(SUM(X57:X60),"0")</f>
        <v>1310.4000000000001</v>
      </c>
      <c r="Y62" s="37"/>
      <c r="Z62" s="376"/>
      <c r="AA62" s="376"/>
    </row>
    <row r="63" spans="1:67" ht="16.5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40</v>
      </c>
      <c r="X65" s="374">
        <f t="shared" ref="X65:X85" si="6">IFERROR(IF(W65="",0,CEILING((W65/$H65),1)*$H65),"")</f>
        <v>44.8</v>
      </c>
      <c r="Y65" s="36">
        <f t="shared" ref="Y65:Y71" si="7">IFERROR(IF(X65=0,"",ROUNDUP(X65/H65,0)*0.02175),"")</f>
        <v>8.6999999999999994E-2</v>
      </c>
      <c r="Z65" s="56"/>
      <c r="AA65" s="57"/>
      <c r="AE65" s="64"/>
      <c r="BB65" s="83" t="s">
        <v>1</v>
      </c>
      <c r="BL65" s="64">
        <f t="shared" ref="BL65:BL85" si="8">IFERROR(W65*I65/H65,"0")</f>
        <v>41.714285714285715</v>
      </c>
      <c r="BM65" s="64">
        <f t="shared" ref="BM65:BM85" si="9">IFERROR(X65*I65/H65,"0")</f>
        <v>46.720000000000006</v>
      </c>
      <c r="BN65" s="64">
        <f t="shared" ref="BN65:BN85" si="10">IFERROR(1/J65*(W65/H65),"0")</f>
        <v>6.3775510204081634E-2</v>
      </c>
      <c r="BO65" s="64">
        <f t="shared" ref="BO65:BO85" si="11">IFERROR(1/J65*(X65/H65),"0")</f>
        <v>7.1428571428571425E-2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90</v>
      </c>
      <c r="X66" s="374">
        <f t="shared" si="6"/>
        <v>100.8</v>
      </c>
      <c r="Y66" s="36">
        <f t="shared" si="7"/>
        <v>0.19574999999999998</v>
      </c>
      <c r="Z66" s="56"/>
      <c r="AA66" s="57"/>
      <c r="AE66" s="64"/>
      <c r="BB66" s="84" t="s">
        <v>1</v>
      </c>
      <c r="BL66" s="64">
        <f t="shared" si="8"/>
        <v>93.857142857142861</v>
      </c>
      <c r="BM66" s="64">
        <f t="shared" si="9"/>
        <v>105.12</v>
      </c>
      <c r="BN66" s="64">
        <f t="shared" si="10"/>
        <v>0.14349489795918369</v>
      </c>
      <c r="BO66" s="64">
        <f t="shared" si="11"/>
        <v>0.1607142857142857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150</v>
      </c>
      <c r="X69" s="374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15</v>
      </c>
      <c r="X72" s="374">
        <f t="shared" si="6"/>
        <v>15</v>
      </c>
      <c r="Y72" s="36">
        <f>IFERROR(IF(X72=0,"",ROUNDUP(X72/H72,0)*0.00753),"")</f>
        <v>3.7650000000000003E-2</v>
      </c>
      <c r="Z72" s="56"/>
      <c r="AA72" s="57"/>
      <c r="AE72" s="64"/>
      <c r="BB72" s="90" t="s">
        <v>1</v>
      </c>
      <c r="BL72" s="64">
        <f t="shared" si="8"/>
        <v>16</v>
      </c>
      <c r="BM72" s="64">
        <f t="shared" si="9"/>
        <v>16</v>
      </c>
      <c r="BN72" s="64">
        <f t="shared" si="10"/>
        <v>3.2051282051282048E-2</v>
      </c>
      <c r="BO72" s="64">
        <f t="shared" si="11"/>
        <v>3.2051282051282048E-2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24</v>
      </c>
      <c r="X73" s="374">
        <f t="shared" si="6"/>
        <v>24</v>
      </c>
      <c r="Y73" s="36">
        <f t="shared" ref="Y73:Y79" si="12">IFERROR(IF(X73=0,"",ROUNDUP(X73/H73,0)*0.00937),"")</f>
        <v>5.6219999999999999E-2</v>
      </c>
      <c r="Z73" s="56"/>
      <c r="AA73" s="57"/>
      <c r="AE73" s="64"/>
      <c r="BB73" s="91" t="s">
        <v>1</v>
      </c>
      <c r="BL73" s="64">
        <f t="shared" si="8"/>
        <v>25.44</v>
      </c>
      <c r="BM73" s="64">
        <f t="shared" si="9"/>
        <v>25.44</v>
      </c>
      <c r="BN73" s="64">
        <f t="shared" si="10"/>
        <v>0.05</v>
      </c>
      <c r="BO73" s="64">
        <f t="shared" si="11"/>
        <v>0.05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144</v>
      </c>
      <c r="X79" s="374">
        <f t="shared" si="6"/>
        <v>144</v>
      </c>
      <c r="Y79" s="36">
        <f t="shared" si="12"/>
        <v>0.29984</v>
      </c>
      <c r="Z79" s="56"/>
      <c r="AA79" s="57"/>
      <c r="AE79" s="64"/>
      <c r="BB79" s="97" t="s">
        <v>1</v>
      </c>
      <c r="BL79" s="64">
        <f t="shared" si="8"/>
        <v>150.72</v>
      </c>
      <c r="BM79" s="64">
        <f t="shared" si="9"/>
        <v>150.72</v>
      </c>
      <c r="BN79" s="64">
        <f t="shared" si="10"/>
        <v>0.26666666666666666</v>
      </c>
      <c r="BO79" s="64">
        <f t="shared" si="11"/>
        <v>0.26666666666666666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18.399999999999999</v>
      </c>
      <c r="X80" s="374">
        <f t="shared" si="6"/>
        <v>19.200000000000003</v>
      </c>
      <c r="Y80" s="36">
        <f>IFERROR(IF(X80=0,"",ROUNDUP(X80/H80,0)*0.00753),"")</f>
        <v>4.5179999999999998E-2</v>
      </c>
      <c r="Z80" s="56"/>
      <c r="AA80" s="57"/>
      <c r="AE80" s="64"/>
      <c r="BB80" s="98" t="s">
        <v>1</v>
      </c>
      <c r="BL80" s="64">
        <f t="shared" si="8"/>
        <v>19.549999999999997</v>
      </c>
      <c r="BM80" s="64">
        <f t="shared" si="9"/>
        <v>20.399999999999999</v>
      </c>
      <c r="BN80" s="64">
        <f t="shared" si="10"/>
        <v>3.6858974358974353E-2</v>
      </c>
      <c r="BO80" s="64">
        <f t="shared" si="11"/>
        <v>3.8461538461538464E-2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74.246031746031747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76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1.0261399999999998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481.4</v>
      </c>
      <c r="X87" s="375">
        <f>IFERROR(SUM(X65:X85),"0")</f>
        <v>499</v>
      </c>
      <c r="Y87" s="37"/>
      <c r="Z87" s="376"/>
      <c r="AA87" s="376"/>
    </row>
    <row r="88" spans="1:67" ht="14.25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38</v>
      </c>
      <c r="X96" s="374">
        <f t="shared" ref="X96:X102" si="13">IFERROR(IF(W96="",0,CEILING((W96/$H96),1)*$H96),"")</f>
        <v>45</v>
      </c>
      <c r="Y96" s="36">
        <f>IFERROR(IF(X96=0,"",ROUNDUP(X96/H96,0)*0.02175),"")</f>
        <v>0.10874999999999999</v>
      </c>
      <c r="Z96" s="56"/>
      <c r="AA96" s="57"/>
      <c r="AE96" s="64"/>
      <c r="BB96" s="108" t="s">
        <v>1</v>
      </c>
      <c r="BL96" s="64">
        <f t="shared" ref="BL96:BL102" si="14">IFERROR(W96*I96/H96,"0")</f>
        <v>40.660000000000004</v>
      </c>
      <c r="BM96" s="64">
        <f t="shared" ref="BM96:BM102" si="15">IFERROR(X96*I96/H96,"0")</f>
        <v>48.150000000000006</v>
      </c>
      <c r="BN96" s="64">
        <f t="shared" ref="BN96:BN102" si="16">IFERROR(1/J96*(W96/H96),"0")</f>
        <v>7.5396825396825393E-2</v>
      </c>
      <c r="BO96" s="64">
        <f t="shared" ref="BO96:BO102" si="17">IFERROR(1/J96*(X96/H96),"0")</f>
        <v>8.9285714285714274E-2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38</v>
      </c>
      <c r="X98" s="374">
        <f t="shared" si="13"/>
        <v>45</v>
      </c>
      <c r="Y98" s="36">
        <f>IFERROR(IF(X98=0,"",ROUNDUP(X98/H98,0)*0.02175),"")</f>
        <v>0.10874999999999999</v>
      </c>
      <c r="Z98" s="56"/>
      <c r="AA98" s="57"/>
      <c r="AE98" s="64"/>
      <c r="BB98" s="110" t="s">
        <v>1</v>
      </c>
      <c r="BL98" s="64">
        <f t="shared" si="14"/>
        <v>40.660000000000004</v>
      </c>
      <c r="BM98" s="64">
        <f t="shared" si="15"/>
        <v>48.150000000000006</v>
      </c>
      <c r="BN98" s="64">
        <f t="shared" si="16"/>
        <v>7.5396825396825393E-2</v>
      </c>
      <c r="BO98" s="64">
        <f t="shared" si="17"/>
        <v>8.9285714285714274E-2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8.4444444444444446</v>
      </c>
      <c r="X103" s="375">
        <f>IFERROR(X96/H96,"0")+IFERROR(X97/H97,"0")+IFERROR(X98/H98,"0")+IFERROR(X99/H99,"0")+IFERROR(X100/H100,"0")+IFERROR(X101/H101,"0")+IFERROR(X102/H102,"0")</f>
        <v>10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0.21749999999999997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76</v>
      </c>
      <c r="X104" s="375">
        <f>IFERROR(SUM(X96:X102),"0")</f>
        <v>90</v>
      </c>
      <c r="Y104" s="37"/>
      <c r="Z104" s="376"/>
      <c r="AA104" s="376"/>
    </row>
    <row r="105" spans="1:67" ht="14.25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5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78</v>
      </c>
      <c r="X109" s="374">
        <f t="shared" si="18"/>
        <v>84</v>
      </c>
      <c r="Y109" s="36">
        <f>IFERROR(IF(X109=0,"",ROUNDUP(X109/H109,0)*0.02175),"")</f>
        <v>0.21749999999999997</v>
      </c>
      <c r="Z109" s="56"/>
      <c r="AA109" s="57"/>
      <c r="AE109" s="64"/>
      <c r="BB109" s="118" t="s">
        <v>1</v>
      </c>
      <c r="BL109" s="64">
        <f t="shared" si="19"/>
        <v>83.237142857142857</v>
      </c>
      <c r="BM109" s="64">
        <f t="shared" si="20"/>
        <v>89.64</v>
      </c>
      <c r="BN109" s="64">
        <f t="shared" si="21"/>
        <v>0.16581632653061221</v>
      </c>
      <c r="BO109" s="64">
        <f t="shared" si="22"/>
        <v>0.17857142857142855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190</v>
      </c>
      <c r="X110" s="374">
        <f t="shared" si="18"/>
        <v>193.20000000000002</v>
      </c>
      <c r="Y110" s="36">
        <f>IFERROR(IF(X110=0,"",ROUNDUP(X110/H110,0)*0.02175),"")</f>
        <v>0.50024999999999997</v>
      </c>
      <c r="Z110" s="56"/>
      <c r="AA110" s="57"/>
      <c r="AE110" s="64"/>
      <c r="BB110" s="119" t="s">
        <v>1</v>
      </c>
      <c r="BL110" s="64">
        <f t="shared" si="19"/>
        <v>202.75714285714287</v>
      </c>
      <c r="BM110" s="64">
        <f t="shared" si="20"/>
        <v>206.17200000000003</v>
      </c>
      <c r="BN110" s="64">
        <f t="shared" si="21"/>
        <v>0.40391156462585026</v>
      </c>
      <c r="BO110" s="64">
        <f t="shared" si="22"/>
        <v>0.4107142857142857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13.5</v>
      </c>
      <c r="X114" s="374">
        <f t="shared" si="18"/>
        <v>13.5</v>
      </c>
      <c r="Y114" s="36">
        <f>IFERROR(IF(X114=0,"",ROUNDUP(X114/H114,0)*0.00753),"")</f>
        <v>3.7650000000000003E-2</v>
      </c>
      <c r="Z114" s="56"/>
      <c r="AA114" s="57"/>
      <c r="AE114" s="64"/>
      <c r="BB114" s="123" t="s">
        <v>1</v>
      </c>
      <c r="BL114" s="64">
        <f t="shared" si="19"/>
        <v>14.86</v>
      </c>
      <c r="BM114" s="64">
        <f t="shared" si="20"/>
        <v>14.86</v>
      </c>
      <c r="BN114" s="64">
        <f t="shared" si="21"/>
        <v>3.2051282051282048E-2</v>
      </c>
      <c r="BO114" s="64">
        <f t="shared" si="22"/>
        <v>3.2051282051282048E-2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10</v>
      </c>
      <c r="X117" s="374">
        <f t="shared" si="18"/>
        <v>12</v>
      </c>
      <c r="Y117" s="36">
        <f>IFERROR(IF(X117=0,"",ROUNDUP(X117/H117,0)*0.00753),"")</f>
        <v>3.0120000000000001E-2</v>
      </c>
      <c r="Z117" s="56"/>
      <c r="AA117" s="57"/>
      <c r="AE117" s="64"/>
      <c r="BB117" s="126" t="s">
        <v>1</v>
      </c>
      <c r="BL117" s="64">
        <f t="shared" si="19"/>
        <v>10.906666666666666</v>
      </c>
      <c r="BM117" s="64">
        <f t="shared" si="20"/>
        <v>13.087999999999999</v>
      </c>
      <c r="BN117" s="64">
        <f t="shared" si="21"/>
        <v>2.1367521367521368E-2</v>
      </c>
      <c r="BO117" s="64">
        <f t="shared" si="22"/>
        <v>2.564102564102564E-2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40.238095238095234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42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0.78551999999999988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291.5</v>
      </c>
      <c r="X121" s="375">
        <f>IFERROR(SUM(X106:X119),"0")</f>
        <v>302.70000000000005</v>
      </c>
      <c r="Y121" s="37"/>
      <c r="Z121" s="376"/>
      <c r="AA121" s="376"/>
    </row>
    <row r="122" spans="1:67" ht="14.25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28</v>
      </c>
      <c r="X135" s="374">
        <f>IFERROR(IF(W135="",0,CEILING((W135/$H135),1)*$H135),"")</f>
        <v>33.6</v>
      </c>
      <c r="Y135" s="36">
        <f>IFERROR(IF(X135=0,"",ROUNDUP(X135/H135,0)*0.02175),"")</f>
        <v>8.6999999999999994E-2</v>
      </c>
      <c r="Z135" s="56"/>
      <c r="AA135" s="57"/>
      <c r="AE135" s="64"/>
      <c r="BB135" s="137" t="s">
        <v>1</v>
      </c>
      <c r="BL135" s="64">
        <f>IFERROR(W135*I135/H135,"0")</f>
        <v>29.86</v>
      </c>
      <c r="BM135" s="64">
        <f>IFERROR(X135*I135/H135,"0")</f>
        <v>35.832000000000001</v>
      </c>
      <c r="BN135" s="64">
        <f>IFERROR(1/J135*(W135/H135),"0")</f>
        <v>5.9523809523809514E-2</v>
      </c>
      <c r="BO135" s="64">
        <f>IFERROR(1/J135*(X135/H135),"0")</f>
        <v>7.1428571428571425E-2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22.5</v>
      </c>
      <c r="X137" s="374">
        <f>IFERROR(IF(W137="",0,CEILING((W137/$H137),1)*$H137),"")</f>
        <v>24.3</v>
      </c>
      <c r="Y137" s="36">
        <f>IFERROR(IF(X137=0,"",ROUNDUP(X137/H137,0)*0.00753),"")</f>
        <v>6.7769999999999997E-2</v>
      </c>
      <c r="Z137" s="56"/>
      <c r="AA137" s="57"/>
      <c r="AE137" s="64"/>
      <c r="BB137" s="139" t="s">
        <v>1</v>
      </c>
      <c r="BL137" s="64">
        <f>IFERROR(W137*I137/H137,"0")</f>
        <v>24.766666666666666</v>
      </c>
      <c r="BM137" s="64">
        <f>IFERROR(X137*I137/H137,"0")</f>
        <v>26.747999999999998</v>
      </c>
      <c r="BN137" s="64">
        <f>IFERROR(1/J137*(W137/H137),"0")</f>
        <v>5.3418803418803409E-2</v>
      </c>
      <c r="BO137" s="64">
        <f>IFERROR(1/J137*(X137/H137),"0")</f>
        <v>5.7692307692307689E-2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11.666666666666664</v>
      </c>
      <c r="X139" s="375">
        <f>IFERROR(X134/H134,"0")+IFERROR(X135/H135,"0")+IFERROR(X136/H136,"0")+IFERROR(X137/H137,"0")+IFERROR(X138/H138,"0")</f>
        <v>13</v>
      </c>
      <c r="Y139" s="375">
        <f>IFERROR(IF(Y134="",0,Y134),"0")+IFERROR(IF(Y135="",0,Y135),"0")+IFERROR(IF(Y136="",0,Y136),"0")+IFERROR(IF(Y137="",0,Y137),"0")+IFERROR(IF(Y138="",0,Y138),"0")</f>
        <v>0.15476999999999999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50.5</v>
      </c>
      <c r="X140" s="375">
        <f>IFERROR(SUM(X134:X138),"0")</f>
        <v>57.900000000000006</v>
      </c>
      <c r="Y140" s="37"/>
      <c r="Z140" s="376"/>
      <c r="AA140" s="376"/>
    </row>
    <row r="141" spans="1:67" ht="27.75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34.200000000000003</v>
      </c>
      <c r="X151" s="374">
        <f t="shared" ref="X151:X159" si="28">IFERROR(IF(W151="",0,CEILING((W151/$H151),1)*$H151),"")</f>
        <v>37.800000000000004</v>
      </c>
      <c r="Y151" s="36">
        <f>IFERROR(IF(X151=0,"",ROUNDUP(X151/H151,0)*0.00753),"")</f>
        <v>6.7769999999999997E-2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36.317142857142855</v>
      </c>
      <c r="BM151" s="64">
        <f t="shared" ref="BM151:BM159" si="30">IFERROR(X151*I151/H151,"0")</f>
        <v>40.14</v>
      </c>
      <c r="BN151" s="64">
        <f t="shared" ref="BN151:BN159" si="31">IFERROR(1/J151*(W151/H151),"0")</f>
        <v>5.2197802197802193E-2</v>
      </c>
      <c r="BO151" s="64">
        <f t="shared" ref="BO151:BO159" si="32">IFERROR(1/J151*(X151/H151),"0")</f>
        <v>5.7692307692307689E-2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7</v>
      </c>
      <c r="X154" s="374">
        <f t="shared" si="28"/>
        <v>8.4</v>
      </c>
      <c r="Y154" s="36">
        <f>IFERROR(IF(X154=0,"",ROUNDUP(X154/H154,0)*0.00502),"")</f>
        <v>2.0080000000000001E-2</v>
      </c>
      <c r="Z154" s="56"/>
      <c r="AA154" s="57"/>
      <c r="AE154" s="64"/>
      <c r="BB154" s="147" t="s">
        <v>1</v>
      </c>
      <c r="BL154" s="64">
        <f t="shared" si="29"/>
        <v>7.4333333333333327</v>
      </c>
      <c r="BM154" s="64">
        <f t="shared" si="30"/>
        <v>8.92</v>
      </c>
      <c r="BN154" s="64">
        <f t="shared" si="31"/>
        <v>1.4245014245014245E-2</v>
      </c>
      <c r="BO154" s="64">
        <f t="shared" si="32"/>
        <v>1.7094017094017096E-2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11.476190476190474</v>
      </c>
      <c r="X160" s="375">
        <f>IFERROR(X151/H151,"0")+IFERROR(X152/H152,"0")+IFERROR(X153/H153,"0")+IFERROR(X154/H154,"0")+IFERROR(X155/H155,"0")+IFERROR(X156/H156,"0")+IFERROR(X157/H157,"0")+IFERROR(X158/H158,"0")+IFERROR(X159/H159,"0")</f>
        <v>13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8.7849999999999998E-2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41.2</v>
      </c>
      <c r="X161" s="375">
        <f>IFERROR(SUM(X151:X159),"0")</f>
        <v>46.2</v>
      </c>
      <c r="Y161" s="37"/>
      <c r="Z161" s="376"/>
      <c r="AA161" s="376"/>
    </row>
    <row r="162" spans="1:67" ht="16.5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30</v>
      </c>
      <c r="X174" s="374">
        <f>IFERROR(IF(W174="",0,CEILING((W174/$H174),1)*$H174),"")</f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57" t="s">
        <v>1</v>
      </c>
      <c r="BL174" s="64">
        <f>IFERROR(W174*I174/H174,"0")</f>
        <v>31.166666666666668</v>
      </c>
      <c r="BM174" s="64">
        <f>IFERROR(X174*I174/H174,"0")</f>
        <v>33.660000000000004</v>
      </c>
      <c r="BN174" s="64">
        <f>IFERROR(1/J174*(W174/H174),"0")</f>
        <v>4.6296296296296294E-2</v>
      </c>
      <c r="BO174" s="64">
        <f>IFERROR(1/J174*(X174/H174),"0")</f>
        <v>5.000000000000001E-2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30</v>
      </c>
      <c r="X176" s="374">
        <f>IFERROR(IF(W176="",0,CEILING((W176/$H176),1)*$H176),"")</f>
        <v>32.400000000000006</v>
      </c>
      <c r="Y176" s="36">
        <f>IFERROR(IF(X176=0,"",ROUNDUP(X176/H176,0)*0.00937),"")</f>
        <v>5.6219999999999999E-2</v>
      </c>
      <c r="Z176" s="56"/>
      <c r="AA176" s="57"/>
      <c r="AE176" s="64"/>
      <c r="BB176" s="159" t="s">
        <v>1</v>
      </c>
      <c r="BL176" s="64">
        <f>IFERROR(W176*I176/H176,"0")</f>
        <v>31.166666666666668</v>
      </c>
      <c r="BM176" s="64">
        <f>IFERROR(X176*I176/H176,"0")</f>
        <v>33.660000000000004</v>
      </c>
      <c r="BN176" s="64">
        <f>IFERROR(1/J176*(W176/H176),"0")</f>
        <v>4.6296296296296294E-2</v>
      </c>
      <c r="BO176" s="64">
        <f>IFERROR(1/J176*(X176/H176),"0")</f>
        <v>5.000000000000001E-2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20</v>
      </c>
      <c r="X177" s="374">
        <f>IFERROR(IF(W177="",0,CEILING((W177/$H177),1)*$H177),"")</f>
        <v>21.6</v>
      </c>
      <c r="Y177" s="36">
        <f>IFERROR(IF(X177=0,"",ROUNDUP(X177/H177,0)*0.00937),"")</f>
        <v>3.7479999999999999E-2</v>
      </c>
      <c r="Z177" s="56"/>
      <c r="AA177" s="57"/>
      <c r="AE177" s="64"/>
      <c r="BB177" s="160" t="s">
        <v>1</v>
      </c>
      <c r="BL177" s="64">
        <f>IFERROR(W177*I177/H177,"0")</f>
        <v>20.777777777777779</v>
      </c>
      <c r="BM177" s="64">
        <f>IFERROR(X177*I177/H177,"0")</f>
        <v>22.44</v>
      </c>
      <c r="BN177" s="64">
        <f>IFERROR(1/J177*(W177/H177),"0")</f>
        <v>3.0864197530864192E-2</v>
      </c>
      <c r="BO177" s="64">
        <f>IFERROR(1/J177*(X177/H177),"0")</f>
        <v>3.3333333333333333E-2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14.814814814814813</v>
      </c>
      <c r="X178" s="375">
        <f>IFERROR(X174/H174,"0")+IFERROR(X175/H175,"0")+IFERROR(X176/H176,"0")+IFERROR(X177/H177,"0")</f>
        <v>16</v>
      </c>
      <c r="Y178" s="375">
        <f>IFERROR(IF(Y174="",0,Y174),"0")+IFERROR(IF(Y175="",0,Y175),"0")+IFERROR(IF(Y176="",0,Y176),"0")+IFERROR(IF(Y177="",0,Y177),"0")</f>
        <v>0.14992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80</v>
      </c>
      <c r="X179" s="375">
        <f>IFERROR(SUM(X174:X177),"0")</f>
        <v>86.4</v>
      </c>
      <c r="Y179" s="37"/>
      <c r="Z179" s="376"/>
      <c r="AA179" s="376"/>
    </row>
    <row r="180" spans="1:67" ht="14.25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20</v>
      </c>
      <c r="X184" s="374">
        <f t="shared" si="33"/>
        <v>23.4</v>
      </c>
      <c r="Y184" s="36">
        <f>IFERROR(IF(X184=0,"",ROUNDUP(X184/H184,0)*0.02175),"")</f>
        <v>6.5250000000000002E-2</v>
      </c>
      <c r="Z184" s="56"/>
      <c r="AA184" s="57"/>
      <c r="AE184" s="64"/>
      <c r="BB184" s="164" t="s">
        <v>1</v>
      </c>
      <c r="BL184" s="64">
        <f t="shared" si="34"/>
        <v>21.446153846153852</v>
      </c>
      <c r="BM184" s="64">
        <f t="shared" si="35"/>
        <v>25.092000000000002</v>
      </c>
      <c r="BN184" s="64">
        <f t="shared" si="36"/>
        <v>4.5787545787545791E-2</v>
      </c>
      <c r="BO184" s="64">
        <f t="shared" si="37"/>
        <v>5.3571428571428568E-2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8.1</v>
      </c>
      <c r="X193" s="374">
        <f t="shared" si="33"/>
        <v>9.6</v>
      </c>
      <c r="Y193" s="36">
        <f t="shared" si="38"/>
        <v>3.0120000000000001E-2</v>
      </c>
      <c r="Z193" s="56"/>
      <c r="AA193" s="57"/>
      <c r="AE193" s="64"/>
      <c r="BB193" s="173" t="s">
        <v>1</v>
      </c>
      <c r="BL193" s="64">
        <f t="shared" si="34"/>
        <v>9.0180000000000007</v>
      </c>
      <c r="BM193" s="64">
        <f t="shared" si="35"/>
        <v>10.688000000000001</v>
      </c>
      <c r="BN193" s="64">
        <f t="shared" si="36"/>
        <v>2.1634615384615384E-2</v>
      </c>
      <c r="BO193" s="64">
        <f t="shared" si="37"/>
        <v>2.564102564102564E-2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13.5</v>
      </c>
      <c r="X194" s="374">
        <f t="shared" si="33"/>
        <v>14.399999999999999</v>
      </c>
      <c r="Y194" s="36">
        <f t="shared" si="38"/>
        <v>4.5179999999999998E-2</v>
      </c>
      <c r="Z194" s="56"/>
      <c r="AA194" s="57"/>
      <c r="AE194" s="64"/>
      <c r="BB194" s="174" t="s">
        <v>1</v>
      </c>
      <c r="BL194" s="64">
        <f t="shared" si="34"/>
        <v>15.030000000000001</v>
      </c>
      <c r="BM194" s="64">
        <f t="shared" si="35"/>
        <v>16.032</v>
      </c>
      <c r="BN194" s="64">
        <f t="shared" si="36"/>
        <v>3.6057692307692304E-2</v>
      </c>
      <c r="BO194" s="64">
        <f t="shared" si="37"/>
        <v>3.8461538461538464E-2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11.564102564102564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13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0.14055000000000001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41.6</v>
      </c>
      <c r="X199" s="375">
        <f>IFERROR(SUM(X181:X197),"0")</f>
        <v>47.4</v>
      </c>
      <c r="Y199" s="37"/>
      <c r="Z199" s="376"/>
      <c r="AA199" s="376"/>
    </row>
    <row r="200" spans="1:67" ht="14.25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11.2</v>
      </c>
      <c r="X218" s="374">
        <f>IFERROR(IF(W218="",0,CEILING((W218/$H218),1)*$H218),"")</f>
        <v>12.600000000000001</v>
      </c>
      <c r="Y218" s="36">
        <f>IFERROR(IF(X218=0,"",ROUNDUP(X218/H218,0)*0.00502),"")</f>
        <v>3.0120000000000001E-2</v>
      </c>
      <c r="Z218" s="56"/>
      <c r="AA218" s="57"/>
      <c r="AE218" s="64"/>
      <c r="BB218" s="188" t="s">
        <v>1</v>
      </c>
      <c r="BL218" s="64">
        <f>IFERROR(W218*I218/H218,"0")</f>
        <v>11.733333333333333</v>
      </c>
      <c r="BM218" s="64">
        <f>IFERROR(X218*I218/H218,"0")</f>
        <v>13.200000000000003</v>
      </c>
      <c r="BN218" s="64">
        <f>IFERROR(1/J218*(W218/H218),"0")</f>
        <v>2.2792022792022793E-2</v>
      </c>
      <c r="BO218" s="64">
        <f>IFERROR(1/J218*(X218/H218),"0")</f>
        <v>2.5641025641025644E-2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5.333333333333333</v>
      </c>
      <c r="X220" s="375">
        <f>IFERROR(X218/H218,"0")+IFERROR(X219/H219,"0")</f>
        <v>6</v>
      </c>
      <c r="Y220" s="375">
        <f>IFERROR(IF(Y218="",0,Y218),"0")+IFERROR(IF(Y219="",0,Y219),"0")</f>
        <v>3.0120000000000001E-2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11.2</v>
      </c>
      <c r="X221" s="375">
        <f>IFERROR(SUM(X218:X219),"0")</f>
        <v>12.600000000000001</v>
      </c>
      <c r="Y221" s="37"/>
      <c r="Z221" s="376"/>
      <c r="AA221" s="376"/>
    </row>
    <row r="222" spans="1:67" ht="16.5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810</v>
      </c>
      <c r="X235" s="374">
        <f t="shared" si="49"/>
        <v>810</v>
      </c>
      <c r="Y235" s="36">
        <f>IFERROR(IF(X235=0,"",ROUNDUP(X235/H235,0)*0.02175),"")</f>
        <v>1.6312499999999999</v>
      </c>
      <c r="Z235" s="56"/>
      <c r="AA235" s="57"/>
      <c r="AE235" s="64"/>
      <c r="BB235" s="197" t="s">
        <v>1</v>
      </c>
      <c r="BL235" s="64">
        <f t="shared" si="50"/>
        <v>845.99999999999989</v>
      </c>
      <c r="BM235" s="64">
        <f t="shared" si="51"/>
        <v>845.99999999999989</v>
      </c>
      <c r="BN235" s="64">
        <f t="shared" si="52"/>
        <v>1.3392857142857142</v>
      </c>
      <c r="BO235" s="64">
        <f t="shared" si="53"/>
        <v>1.3392857142857142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210</v>
      </c>
      <c r="X238" s="374">
        <f t="shared" si="49"/>
        <v>216</v>
      </c>
      <c r="Y238" s="36">
        <f>IFERROR(IF(X238=0,"",ROUNDUP(X238/H238,0)*0.02175),"")</f>
        <v>0.43499999999999994</v>
      </c>
      <c r="Z238" s="56"/>
      <c r="AA238" s="57"/>
      <c r="AE238" s="64"/>
      <c r="BB238" s="200" t="s">
        <v>1</v>
      </c>
      <c r="BL238" s="64">
        <f t="shared" si="50"/>
        <v>219.33333333333329</v>
      </c>
      <c r="BM238" s="64">
        <f t="shared" si="51"/>
        <v>225.6</v>
      </c>
      <c r="BN238" s="64">
        <f t="shared" si="52"/>
        <v>0.34722222222222215</v>
      </c>
      <c r="BO238" s="64">
        <f t="shared" si="53"/>
        <v>0.3571428571428571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200</v>
      </c>
      <c r="X239" s="374">
        <f t="shared" si="49"/>
        <v>205.20000000000002</v>
      </c>
      <c r="Y239" s="36">
        <f>IFERROR(IF(X239=0,"",ROUNDUP(X239/H239,0)*0.02175),"")</f>
        <v>0.41324999999999995</v>
      </c>
      <c r="Z239" s="56"/>
      <c r="AA239" s="57"/>
      <c r="AE239" s="64"/>
      <c r="BB239" s="201" t="s">
        <v>1</v>
      </c>
      <c r="BL239" s="64">
        <f t="shared" si="50"/>
        <v>208.88888888888889</v>
      </c>
      <c r="BM239" s="64">
        <f t="shared" si="51"/>
        <v>214.32</v>
      </c>
      <c r="BN239" s="64">
        <f t="shared" si="52"/>
        <v>0.3306878306878307</v>
      </c>
      <c r="BO239" s="64">
        <f t="shared" si="53"/>
        <v>0.33928571428571425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30</v>
      </c>
      <c r="X240" s="374">
        <f t="shared" si="49"/>
        <v>32.400000000000006</v>
      </c>
      <c r="Y240" s="36">
        <f>IFERROR(IF(X240=0,"",ROUNDUP(X240/H240,0)*0.02175),"")</f>
        <v>6.5250000000000002E-2</v>
      </c>
      <c r="Z240" s="56"/>
      <c r="AA240" s="57"/>
      <c r="AE240" s="64"/>
      <c r="BB240" s="202" t="s">
        <v>1</v>
      </c>
      <c r="BL240" s="64">
        <f t="shared" si="50"/>
        <v>31.333333333333329</v>
      </c>
      <c r="BM240" s="64">
        <f t="shared" si="51"/>
        <v>33.840000000000003</v>
      </c>
      <c r="BN240" s="64">
        <f t="shared" si="52"/>
        <v>4.96031746031746E-2</v>
      </c>
      <c r="BO240" s="64">
        <f t="shared" si="53"/>
        <v>5.3571428571428575E-2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260</v>
      </c>
      <c r="X241" s="374">
        <f t="shared" si="49"/>
        <v>260</v>
      </c>
      <c r="Y241" s="36">
        <f t="shared" ref="Y241:Y247" si="54">IFERROR(IF(X241=0,"",ROUNDUP(X241/H241,0)*0.00937),"")</f>
        <v>0.48724000000000001</v>
      </c>
      <c r="Z241" s="56"/>
      <c r="AA241" s="57"/>
      <c r="AE241" s="64"/>
      <c r="BB241" s="203" t="s">
        <v>1</v>
      </c>
      <c r="BL241" s="64">
        <f t="shared" si="50"/>
        <v>270.91999999999996</v>
      </c>
      <c r="BM241" s="64">
        <f t="shared" si="51"/>
        <v>270.91999999999996</v>
      </c>
      <c r="BN241" s="64">
        <f t="shared" si="52"/>
        <v>0.43333333333333335</v>
      </c>
      <c r="BO241" s="64">
        <f t="shared" si="53"/>
        <v>0.43333333333333335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50</v>
      </c>
      <c r="X243" s="374">
        <f t="shared" si="49"/>
        <v>50</v>
      </c>
      <c r="Y243" s="36">
        <f t="shared" si="54"/>
        <v>9.3700000000000006E-2</v>
      </c>
      <c r="Z243" s="56"/>
      <c r="AA243" s="57"/>
      <c r="AE243" s="64"/>
      <c r="BB243" s="205" t="s">
        <v>1</v>
      </c>
      <c r="BL243" s="64">
        <f t="shared" si="50"/>
        <v>52.4</v>
      </c>
      <c r="BM243" s="64">
        <f t="shared" si="51"/>
        <v>52.4</v>
      </c>
      <c r="BN243" s="64">
        <f t="shared" si="52"/>
        <v>8.3333333333333329E-2</v>
      </c>
      <c r="BO243" s="64">
        <f t="shared" si="53"/>
        <v>8.3333333333333329E-2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177.74074074074073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179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3.1256899999999996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1560</v>
      </c>
      <c r="X249" s="375">
        <f>IFERROR(SUM(X234:X247),"0")</f>
        <v>1573.6000000000001</v>
      </c>
      <c r="Y249" s="37"/>
      <c r="Z249" s="376"/>
      <c r="AA249" s="376"/>
    </row>
    <row r="250" spans="1:67" ht="14.25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274</v>
      </c>
      <c r="X255" s="374">
        <f>IFERROR(IF(W255="",0,CEILING((W255/$H255),1)*$H255),"")</f>
        <v>277.2</v>
      </c>
      <c r="Y255" s="36">
        <f>IFERROR(IF(X255=0,"",ROUNDUP(X255/H255,0)*0.00753),"")</f>
        <v>0.49698000000000003</v>
      </c>
      <c r="Z255" s="56"/>
      <c r="AA255" s="57"/>
      <c r="AE255" s="64"/>
      <c r="BB255" s="211" t="s">
        <v>1</v>
      </c>
      <c r="BL255" s="64">
        <f>IFERROR(W255*I255/H255,"0")</f>
        <v>290.96190476190475</v>
      </c>
      <c r="BM255" s="64">
        <f>IFERROR(X255*I255/H255,"0")</f>
        <v>294.35999999999996</v>
      </c>
      <c r="BN255" s="64">
        <f>IFERROR(1/J255*(W255/H255),"0")</f>
        <v>0.41819291819291821</v>
      </c>
      <c r="BO255" s="64">
        <f>IFERROR(1/J255*(X255/H255),"0")</f>
        <v>0.42307692307692307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418</v>
      </c>
      <c r="X256" s="374">
        <f>IFERROR(IF(W256="",0,CEILING((W256/$H256),1)*$H256),"")</f>
        <v>420</v>
      </c>
      <c r="Y256" s="36">
        <f>IFERROR(IF(X256=0,"",ROUNDUP(X256/H256,0)*0.00753),"")</f>
        <v>0.753</v>
      </c>
      <c r="Z256" s="56"/>
      <c r="AA256" s="57"/>
      <c r="AE256" s="64"/>
      <c r="BB256" s="212" t="s">
        <v>1</v>
      </c>
      <c r="BL256" s="64">
        <f>IFERROR(W256*I256/H256,"0")</f>
        <v>443.87619047619046</v>
      </c>
      <c r="BM256" s="64">
        <f>IFERROR(X256*I256/H256,"0")</f>
        <v>446</v>
      </c>
      <c r="BN256" s="64">
        <f>IFERROR(1/J256*(W256/H256),"0")</f>
        <v>0.63797313797313793</v>
      </c>
      <c r="BO256" s="64">
        <f>IFERROR(1/J256*(X256/H256),"0")</f>
        <v>0.64102564102564097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92.399999999999991</v>
      </c>
      <c r="X257" s="374">
        <f>IFERROR(IF(W257="",0,CEILING((W257/$H257),1)*$H257),"")</f>
        <v>92.4</v>
      </c>
      <c r="Y257" s="36">
        <f>IFERROR(IF(X257=0,"",ROUNDUP(X257/H257,0)*0.00502),"")</f>
        <v>0.22088000000000002</v>
      </c>
      <c r="Z257" s="56"/>
      <c r="AA257" s="57"/>
      <c r="AE257" s="64"/>
      <c r="BB257" s="213" t="s">
        <v>1</v>
      </c>
      <c r="BL257" s="64">
        <f>IFERROR(W257*I257/H257,"0")</f>
        <v>98.11999999999999</v>
      </c>
      <c r="BM257" s="64">
        <f>IFERROR(X257*I257/H257,"0")</f>
        <v>98.12</v>
      </c>
      <c r="BN257" s="64">
        <f>IFERROR(1/J257*(W257/H257),"0")</f>
        <v>0.18803418803418803</v>
      </c>
      <c r="BO257" s="64">
        <f>IFERROR(1/J257*(X257/H257),"0")</f>
        <v>0.18803418803418806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208.76190476190476</v>
      </c>
      <c r="X259" s="375">
        <f>IFERROR(X255/H255,"0")+IFERROR(X256/H256,"0")+IFERROR(X257/H257,"0")+IFERROR(X258/H258,"0")</f>
        <v>210</v>
      </c>
      <c r="Y259" s="375">
        <f>IFERROR(IF(Y255="",0,Y255),"0")+IFERROR(IF(Y256="",0,Y256),"0")+IFERROR(IF(Y257="",0,Y257),"0")+IFERROR(IF(Y258="",0,Y258),"0")</f>
        <v>1.4708600000000001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784.4</v>
      </c>
      <c r="X260" s="375">
        <f>IFERROR(SUM(X255:X258),"0")</f>
        <v>789.6</v>
      </c>
      <c r="Y260" s="37"/>
      <c r="Z260" s="376"/>
      <c r="AA260" s="376"/>
    </row>
    <row r="261" spans="1:67" ht="14.25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5300</v>
      </c>
      <c r="X262" s="374">
        <f t="shared" ref="X262:X270" si="55">IFERROR(IF(W262="",0,CEILING((W262/$H262),1)*$H262),"")</f>
        <v>5304</v>
      </c>
      <c r="Y262" s="36">
        <f>IFERROR(IF(X262=0,"",ROUNDUP(X262/H262,0)*0.02175),"")</f>
        <v>14.79</v>
      </c>
      <c r="Z262" s="56"/>
      <c r="AA262" s="57"/>
      <c r="AE262" s="64"/>
      <c r="BB262" s="215" t="s">
        <v>1</v>
      </c>
      <c r="BL262" s="64">
        <f t="shared" ref="BL262:BL270" si="56">IFERROR(W262*I262/H262,"0")</f>
        <v>5679.1538461538466</v>
      </c>
      <c r="BM262" s="64">
        <f t="shared" ref="BM262:BM270" si="57">IFERROR(X262*I262/H262,"0")</f>
        <v>5683.4400000000005</v>
      </c>
      <c r="BN262" s="64">
        <f t="shared" ref="BN262:BN270" si="58">IFERROR(1/J262*(W262/H262),"0")</f>
        <v>12.133699633699631</v>
      </c>
      <c r="BO262" s="64">
        <f t="shared" ref="BO262:BO270" si="59">IFERROR(1/J262*(X262/H262),"0")</f>
        <v>12.142857142857142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21.6</v>
      </c>
      <c r="X266" s="374">
        <f t="shared" si="55"/>
        <v>21.6</v>
      </c>
      <c r="Y266" s="36">
        <f>IFERROR(IF(X266=0,"",ROUNDUP(X266/H266,0)*0.00937),"")</f>
        <v>5.6219999999999999E-2</v>
      </c>
      <c r="Z266" s="56"/>
      <c r="AA266" s="57"/>
      <c r="AE266" s="64"/>
      <c r="BB266" s="219" t="s">
        <v>1</v>
      </c>
      <c r="BL266" s="64">
        <f t="shared" si="56"/>
        <v>23.256000000000004</v>
      </c>
      <c r="BM266" s="64">
        <f t="shared" si="57"/>
        <v>23.256000000000004</v>
      </c>
      <c r="BN266" s="64">
        <f t="shared" si="58"/>
        <v>0.05</v>
      </c>
      <c r="BO266" s="64">
        <f t="shared" si="59"/>
        <v>0.05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685.48717948717945</v>
      </c>
      <c r="X271" s="375">
        <f>IFERROR(X262/H262,"0")+IFERROR(X263/H263,"0")+IFERROR(X264/H264,"0")+IFERROR(X265/H265,"0")+IFERROR(X266/H266,"0")+IFERROR(X267/H267,"0")+IFERROR(X268/H268,"0")+IFERROR(X269/H269,"0")+IFERROR(X270/H270,"0")</f>
        <v>686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14.846219999999999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5321.6</v>
      </c>
      <c r="X272" s="375">
        <f>IFERROR(SUM(X262:X270),"0")</f>
        <v>5325.6</v>
      </c>
      <c r="Y272" s="37"/>
      <c r="Z272" s="376"/>
      <c r="AA272" s="376"/>
    </row>
    <row r="273" spans="1:67" ht="14.25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16</v>
      </c>
      <c r="X274" s="374">
        <f>IFERROR(IF(W274="",0,CEILING((W274/$H274),1)*$H274),"")</f>
        <v>16.8</v>
      </c>
      <c r="Y274" s="36">
        <f>IFERROR(IF(X274=0,"",ROUNDUP(X274/H274,0)*0.02175),"")</f>
        <v>4.3499999999999997E-2</v>
      </c>
      <c r="Z274" s="56"/>
      <c r="AA274" s="57"/>
      <c r="AE274" s="64"/>
      <c r="BB274" s="224" t="s">
        <v>1</v>
      </c>
      <c r="BL274" s="64">
        <f>IFERROR(W274*I274/H274,"0")</f>
        <v>17.074285714285715</v>
      </c>
      <c r="BM274" s="64">
        <f>IFERROR(X274*I274/H274,"0")</f>
        <v>17.928000000000001</v>
      </c>
      <c r="BN274" s="64">
        <f>IFERROR(1/J274*(W274/H274),"0")</f>
        <v>3.4013605442176867E-2</v>
      </c>
      <c r="BO274" s="64">
        <f>IFERROR(1/J274*(X274/H274),"0")</f>
        <v>3.5714285714285712E-2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218</v>
      </c>
      <c r="X275" s="374">
        <f>IFERROR(IF(W275="",0,CEILING((W275/$H275),1)*$H275),"")</f>
        <v>218.4</v>
      </c>
      <c r="Y275" s="36">
        <f>IFERROR(IF(X275=0,"",ROUNDUP(X275/H275,0)*0.02175),"")</f>
        <v>0.60899999999999999</v>
      </c>
      <c r="Z275" s="56"/>
      <c r="AA275" s="57"/>
      <c r="AE275" s="64"/>
      <c r="BB275" s="225" t="s">
        <v>1</v>
      </c>
      <c r="BL275" s="64">
        <f>IFERROR(W275*I275/H275,"0")</f>
        <v>233.76307692307694</v>
      </c>
      <c r="BM275" s="64">
        <f>IFERROR(X275*I275/H275,"0")</f>
        <v>234.19200000000004</v>
      </c>
      <c r="BN275" s="64">
        <f>IFERROR(1/J275*(W275/H275),"0")</f>
        <v>0.49908424908424909</v>
      </c>
      <c r="BO275" s="64">
        <f>IFERROR(1/J275*(X275/H275),"0")</f>
        <v>0.5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109</v>
      </c>
      <c r="X276" s="374">
        <f>IFERROR(IF(W276="",0,CEILING((W276/$H276),1)*$H276),"")</f>
        <v>109.2</v>
      </c>
      <c r="Y276" s="36">
        <f>IFERROR(IF(X276=0,"",ROUNDUP(X276/H276,0)*0.02175),"")</f>
        <v>0.28275</v>
      </c>
      <c r="Z276" s="56"/>
      <c r="AA276" s="57"/>
      <c r="AE276" s="64"/>
      <c r="BB276" s="226" t="s">
        <v>1</v>
      </c>
      <c r="BL276" s="64">
        <f>IFERROR(W276*I276/H276,"0")</f>
        <v>116.31857142857143</v>
      </c>
      <c r="BM276" s="64">
        <f>IFERROR(X276*I276/H276,"0")</f>
        <v>116.53200000000001</v>
      </c>
      <c r="BN276" s="64">
        <f>IFERROR(1/J276*(W276/H276),"0")</f>
        <v>0.23171768707482993</v>
      </c>
      <c r="BO276" s="64">
        <f>IFERROR(1/J276*(X276/H276),"0")</f>
        <v>0.23214285714285712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42.829670329670328</v>
      </c>
      <c r="X277" s="375">
        <f>IFERROR(X274/H274,"0")+IFERROR(X275/H275,"0")+IFERROR(X276/H276,"0")</f>
        <v>43</v>
      </c>
      <c r="Y277" s="375">
        <f>IFERROR(IF(Y274="",0,Y274),"0")+IFERROR(IF(Y275="",0,Y275),"0")+IFERROR(IF(Y276="",0,Y276),"0")</f>
        <v>0.93524999999999991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343</v>
      </c>
      <c r="X278" s="375">
        <f>IFERROR(SUM(X274:X276),"0")</f>
        <v>344.40000000000003</v>
      </c>
      <c r="Y278" s="37"/>
      <c r="Z278" s="376"/>
      <c r="AA278" s="376"/>
    </row>
    <row r="279" spans="1:67" ht="14.25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2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2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240</v>
      </c>
      <c r="X293" s="374">
        <f t="shared" ref="X293:X299" si="60">IFERROR(IF(W293="",0,CEILING((W293/$H293),1)*$H293),"")</f>
        <v>248.4</v>
      </c>
      <c r="Y293" s="36">
        <f>IFERROR(IF(X293=0,"",ROUNDUP(X293/H293,0)*0.02175),"")</f>
        <v>0.50024999999999997</v>
      </c>
      <c r="Z293" s="56"/>
      <c r="AA293" s="57"/>
      <c r="AE293" s="64"/>
      <c r="BB293" s="233" t="s">
        <v>1</v>
      </c>
      <c r="BL293" s="64">
        <f t="shared" ref="BL293:BL299" si="61">IFERROR(W293*I293/H293,"0")</f>
        <v>250.66666666666663</v>
      </c>
      <c r="BM293" s="64">
        <f t="shared" ref="BM293:BM299" si="62">IFERROR(X293*I293/H293,"0")</f>
        <v>259.43999999999994</v>
      </c>
      <c r="BN293" s="64">
        <f t="shared" ref="BN293:BN299" si="63">IFERROR(1/J293*(W293/H293),"0")</f>
        <v>0.3968253968253968</v>
      </c>
      <c r="BO293" s="64">
        <f t="shared" ref="BO293:BO299" si="64">IFERROR(1/J293*(X293/H293),"0")</f>
        <v>0.4107142857142857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40</v>
      </c>
      <c r="X295" s="374">
        <f t="shared" si="60"/>
        <v>46.4</v>
      </c>
      <c r="Y295" s="36">
        <f>IFERROR(IF(X295=0,"",ROUNDUP(X295/H295,0)*0.02175),"")</f>
        <v>8.6999999999999994E-2</v>
      </c>
      <c r="Z295" s="56"/>
      <c r="AA295" s="57"/>
      <c r="AE295" s="64"/>
      <c r="BB295" s="235" t="s">
        <v>1</v>
      </c>
      <c r="BL295" s="64">
        <f t="shared" si="61"/>
        <v>41.655172413793103</v>
      </c>
      <c r="BM295" s="64">
        <f t="shared" si="62"/>
        <v>48.319999999999993</v>
      </c>
      <c r="BN295" s="64">
        <f t="shared" si="63"/>
        <v>6.1576354679802957E-2</v>
      </c>
      <c r="BO295" s="64">
        <f t="shared" si="64"/>
        <v>7.1428571428571425E-2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60</v>
      </c>
      <c r="X297" s="374">
        <f t="shared" si="60"/>
        <v>64.800000000000011</v>
      </c>
      <c r="Y297" s="36">
        <f>IFERROR(IF(X297=0,"",ROUNDUP(X297/H297,0)*0.02175),"")</f>
        <v>0.1305</v>
      </c>
      <c r="Z297" s="56"/>
      <c r="AA297" s="57"/>
      <c r="AE297" s="64"/>
      <c r="BB297" s="237" t="s">
        <v>1</v>
      </c>
      <c r="BL297" s="64">
        <f t="shared" si="61"/>
        <v>62.666666666666657</v>
      </c>
      <c r="BM297" s="64">
        <f t="shared" si="62"/>
        <v>67.680000000000007</v>
      </c>
      <c r="BN297" s="64">
        <f t="shared" si="63"/>
        <v>9.9206349206349201E-2</v>
      </c>
      <c r="BO297" s="64">
        <f t="shared" si="64"/>
        <v>0.10714285714285715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65</v>
      </c>
      <c r="X298" s="374">
        <f t="shared" si="60"/>
        <v>65</v>
      </c>
      <c r="Y298" s="36">
        <f>IFERROR(IF(X298=0,"",ROUNDUP(X298/H298,0)*0.00937),"")</f>
        <v>0.12181</v>
      </c>
      <c r="Z298" s="56"/>
      <c r="AA298" s="57"/>
      <c r="AE298" s="64"/>
      <c r="BB298" s="238" t="s">
        <v>1</v>
      </c>
      <c r="BL298" s="64">
        <f t="shared" si="61"/>
        <v>68.12</v>
      </c>
      <c r="BM298" s="64">
        <f t="shared" si="62"/>
        <v>68.12</v>
      </c>
      <c r="BN298" s="64">
        <f t="shared" si="63"/>
        <v>0.10833333333333334</v>
      </c>
      <c r="BO298" s="64">
        <f t="shared" si="64"/>
        <v>0.10833333333333334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20</v>
      </c>
      <c r="X299" s="374">
        <f t="shared" si="60"/>
        <v>20</v>
      </c>
      <c r="Y299" s="36">
        <f>IFERROR(IF(X299=0,"",ROUNDUP(X299/H299,0)*0.00937),"")</f>
        <v>3.7479999999999999E-2</v>
      </c>
      <c r="Z299" s="56"/>
      <c r="AA299" s="57"/>
      <c r="AE299" s="64"/>
      <c r="BB299" s="239" t="s">
        <v>1</v>
      </c>
      <c r="BL299" s="64">
        <f t="shared" si="61"/>
        <v>20.84</v>
      </c>
      <c r="BM299" s="64">
        <f t="shared" si="62"/>
        <v>20.84</v>
      </c>
      <c r="BN299" s="64">
        <f t="shared" si="63"/>
        <v>3.3333333333333333E-2</v>
      </c>
      <c r="BO299" s="64">
        <f t="shared" si="64"/>
        <v>3.3333333333333333E-2</v>
      </c>
    </row>
    <row r="300" spans="1:67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48.226053639846739</v>
      </c>
      <c r="X300" s="375">
        <f>IFERROR(X293/H293,"0")+IFERROR(X294/H294,"0")+IFERROR(X295/H295,"0")+IFERROR(X296/H296,"0")+IFERROR(X297/H297,"0")+IFERROR(X298/H298,"0")+IFERROR(X299/H299,"0")</f>
        <v>50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0.87703999999999982</v>
      </c>
      <c r="Z300" s="376"/>
      <c r="AA300" s="376"/>
    </row>
    <row r="301" spans="1:67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425</v>
      </c>
      <c r="X301" s="375">
        <f>IFERROR(SUM(X293:X299),"0")</f>
        <v>444.6</v>
      </c>
      <c r="Y301" s="37"/>
      <c r="Z301" s="376"/>
      <c r="AA301" s="376"/>
    </row>
    <row r="302" spans="1:67" ht="14.25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165</v>
      </c>
      <c r="X313" s="374">
        <f>IFERROR(IF(W313="",0,CEILING((W313/$H313),1)*$H313),"")</f>
        <v>170.1</v>
      </c>
      <c r="Y313" s="36">
        <f>IFERROR(IF(X313=0,"",ROUNDUP(X313/H313,0)*0.02175),"")</f>
        <v>0.45674999999999999</v>
      </c>
      <c r="Z313" s="56"/>
      <c r="AA313" s="57"/>
      <c r="AE313" s="64"/>
      <c r="BB313" s="243" t="s">
        <v>1</v>
      </c>
      <c r="BL313" s="64">
        <f>IFERROR(W313*I313/H313,"0")</f>
        <v>176.48888888888888</v>
      </c>
      <c r="BM313" s="64">
        <f>IFERROR(X313*I313/H313,"0")</f>
        <v>181.94400000000002</v>
      </c>
      <c r="BN313" s="64">
        <f>IFERROR(1/J313*(W313/H313),"0")</f>
        <v>0.36375661375661372</v>
      </c>
      <c r="BO313" s="64">
        <f>IFERROR(1/J313*(X313/H313),"0")</f>
        <v>0.375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142.80000000000001</v>
      </c>
      <c r="X314" s="374">
        <f>IFERROR(IF(W314="",0,CEILING((W314/$H314),1)*$H314),"")</f>
        <v>142.80000000000001</v>
      </c>
      <c r="Y314" s="36">
        <f>IFERROR(IF(X314=0,"",ROUNDUP(X314/H314,0)*0.00753),"")</f>
        <v>0.51204000000000005</v>
      </c>
      <c r="Z314" s="56"/>
      <c r="AA314" s="57"/>
      <c r="AE314" s="64"/>
      <c r="BB314" s="244" t="s">
        <v>1</v>
      </c>
      <c r="BL314" s="64">
        <f>IFERROR(W314*I314/H314,"0")</f>
        <v>161.29599999999999</v>
      </c>
      <c r="BM314" s="64">
        <f>IFERROR(X314*I314/H314,"0")</f>
        <v>161.29599999999999</v>
      </c>
      <c r="BN314" s="64">
        <f>IFERROR(1/J314*(W314/H314),"0")</f>
        <v>0.4358974358974359</v>
      </c>
      <c r="BO314" s="64">
        <f>IFERROR(1/J314*(X314/H314),"0")</f>
        <v>0.4358974358974359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78.399999999999991</v>
      </c>
      <c r="X315" s="374">
        <f>IFERROR(IF(W315="",0,CEILING((W315/$H315),1)*$H315),"")</f>
        <v>79.8</v>
      </c>
      <c r="Y315" s="36">
        <f>IFERROR(IF(X315=0,"",ROUNDUP(X315/H315,0)*0.00753),"")</f>
        <v>0.28614000000000001</v>
      </c>
      <c r="Z315" s="56"/>
      <c r="AA315" s="57"/>
      <c r="AE315" s="64"/>
      <c r="BB315" s="245" t="s">
        <v>1</v>
      </c>
      <c r="BL315" s="64">
        <f>IFERROR(W315*I315/H315,"0")</f>
        <v>88.106666666666655</v>
      </c>
      <c r="BM315" s="64">
        <f>IFERROR(X315*I315/H315,"0")</f>
        <v>89.679999999999978</v>
      </c>
      <c r="BN315" s="64">
        <f>IFERROR(1/J315*(W315/H315),"0")</f>
        <v>0.23931623931623927</v>
      </c>
      <c r="BO315" s="64">
        <f>IFERROR(1/J315*(X315/H315),"0")</f>
        <v>0.24358974358974358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125.7037037037037</v>
      </c>
      <c r="X316" s="375">
        <f>IFERROR(X313/H313,"0")+IFERROR(X314/H314,"0")+IFERROR(X315/H315,"0")</f>
        <v>127</v>
      </c>
      <c r="Y316" s="375">
        <f>IFERROR(IF(Y313="",0,Y313),"0")+IFERROR(IF(Y314="",0,Y314),"0")+IFERROR(IF(Y315="",0,Y315),"0")</f>
        <v>1.2549300000000001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386.2</v>
      </c>
      <c r="X317" s="375">
        <f>IFERROR(SUM(X313:X315),"0")</f>
        <v>392.7</v>
      </c>
      <c r="Y317" s="37"/>
      <c r="Z317" s="376"/>
      <c r="AA317" s="376"/>
    </row>
    <row r="318" spans="1:67" ht="14.25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4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2240</v>
      </c>
      <c r="X330" s="374">
        <f t="shared" si="65"/>
        <v>2250</v>
      </c>
      <c r="Y330" s="36">
        <f>IFERROR(IF(X330=0,"",ROUNDUP(X330/H330,0)*0.02175),"")</f>
        <v>3.2624999999999997</v>
      </c>
      <c r="Z330" s="56"/>
      <c r="AA330" s="57"/>
      <c r="AE330" s="64"/>
      <c r="BB330" s="249" t="s">
        <v>1</v>
      </c>
      <c r="BL330" s="64">
        <f t="shared" si="66"/>
        <v>2311.6800000000003</v>
      </c>
      <c r="BM330" s="64">
        <f t="shared" si="67"/>
        <v>2322</v>
      </c>
      <c r="BN330" s="64">
        <f t="shared" si="68"/>
        <v>3.1111111111111112</v>
      </c>
      <c r="BO330" s="64">
        <f t="shared" si="69"/>
        <v>3.125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190</v>
      </c>
      <c r="X333" s="374">
        <f t="shared" si="65"/>
        <v>195</v>
      </c>
      <c r="Y333" s="36">
        <f>IFERROR(IF(X333=0,"",ROUNDUP(X333/H333,0)*0.02175),"")</f>
        <v>0.28275</v>
      </c>
      <c r="Z333" s="56"/>
      <c r="AA333" s="57"/>
      <c r="AE333" s="64"/>
      <c r="BB333" s="252" t="s">
        <v>1</v>
      </c>
      <c r="BL333" s="64">
        <f t="shared" si="66"/>
        <v>196.08</v>
      </c>
      <c r="BM333" s="64">
        <f t="shared" si="67"/>
        <v>201.23999999999998</v>
      </c>
      <c r="BN333" s="64">
        <f t="shared" si="68"/>
        <v>0.26388888888888884</v>
      </c>
      <c r="BO333" s="64">
        <f t="shared" si="69"/>
        <v>0.27083333333333331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795</v>
      </c>
      <c r="X336" s="374">
        <f t="shared" si="65"/>
        <v>795</v>
      </c>
      <c r="Y336" s="36">
        <f>IFERROR(IF(X336=0,"",ROUNDUP(X336/H336,0)*0.02175),"")</f>
        <v>1.1527499999999999</v>
      </c>
      <c r="Z336" s="56"/>
      <c r="AA336" s="57"/>
      <c r="AE336" s="64"/>
      <c r="BB336" s="255" t="s">
        <v>1</v>
      </c>
      <c r="BL336" s="64">
        <f t="shared" si="66"/>
        <v>820.44</v>
      </c>
      <c r="BM336" s="64">
        <f t="shared" si="67"/>
        <v>820.44</v>
      </c>
      <c r="BN336" s="64">
        <f t="shared" si="68"/>
        <v>1.1041666666666665</v>
      </c>
      <c r="BO336" s="64">
        <f t="shared" si="69"/>
        <v>1.1041666666666665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20</v>
      </c>
      <c r="X337" s="374">
        <f t="shared" si="65"/>
        <v>20</v>
      </c>
      <c r="Y337" s="36">
        <f>IFERROR(IF(X337=0,"",ROUNDUP(X337/H337,0)*0.00937),"")</f>
        <v>3.7479999999999999E-2</v>
      </c>
      <c r="Z337" s="56"/>
      <c r="AA337" s="57"/>
      <c r="AE337" s="64"/>
      <c r="BB337" s="256" t="s">
        <v>1</v>
      </c>
      <c r="BL337" s="64">
        <f t="shared" si="66"/>
        <v>20.84</v>
      </c>
      <c r="BM337" s="64">
        <f t="shared" si="67"/>
        <v>20.84</v>
      </c>
      <c r="BN337" s="64">
        <f t="shared" si="68"/>
        <v>3.3333333333333333E-2</v>
      </c>
      <c r="BO337" s="64">
        <f t="shared" si="69"/>
        <v>3.3333333333333333E-2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219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220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4.7354799999999999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3245</v>
      </c>
      <c r="X340" s="375">
        <f>IFERROR(SUM(X329:X338),"0")</f>
        <v>3260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1475</v>
      </c>
      <c r="X342" s="374">
        <f>IFERROR(IF(W342="",0,CEILING((W342/$H342),1)*$H342),"")</f>
        <v>1485</v>
      </c>
      <c r="Y342" s="36">
        <f>IFERROR(IF(X342=0,"",ROUNDUP(X342/H342,0)*0.02175),"")</f>
        <v>2.1532499999999999</v>
      </c>
      <c r="Z342" s="56"/>
      <c r="AA342" s="57"/>
      <c r="AE342" s="64"/>
      <c r="BB342" s="258" t="s">
        <v>1</v>
      </c>
      <c r="BL342" s="64">
        <f>IFERROR(W342*I342/H342,"0")</f>
        <v>1522.2</v>
      </c>
      <c r="BM342" s="64">
        <f>IFERROR(X342*I342/H342,"0")</f>
        <v>1532.52</v>
      </c>
      <c r="BN342" s="64">
        <f>IFERROR(1/J342*(W342/H342),"0")</f>
        <v>2.0486111111111107</v>
      </c>
      <c r="BO342" s="64">
        <f>IFERROR(1/J342*(X342/H342),"0")</f>
        <v>2.0625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98.333333333333329</v>
      </c>
      <c r="X345" s="375">
        <f>IFERROR(X342/H342,"0")+IFERROR(X343/H343,"0")+IFERROR(X344/H344,"0")</f>
        <v>99</v>
      </c>
      <c r="Y345" s="375">
        <f>IFERROR(IF(Y342="",0,Y342),"0")+IFERROR(IF(Y343="",0,Y343),"0")+IFERROR(IF(Y344="",0,Y344),"0")</f>
        <v>2.1532499999999999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1475</v>
      </c>
      <c r="X346" s="375">
        <f>IFERROR(SUM(X342:X344),"0")</f>
        <v>1485</v>
      </c>
      <c r="Y346" s="37"/>
      <c r="Z346" s="376"/>
      <c r="AA346" s="376"/>
    </row>
    <row r="347" spans="1:67" ht="14.25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5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25</v>
      </c>
      <c r="X389" s="374">
        <f t="shared" ref="X389:X401" si="70">IFERROR(IF(W389="",0,CEILING((W389/$H389),1)*$H389),"")</f>
        <v>25.200000000000003</v>
      </c>
      <c r="Y389" s="36">
        <f>IFERROR(IF(X389=0,"",ROUNDUP(X389/H389,0)*0.00753),"")</f>
        <v>4.5179999999999998E-2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26.369047619047617</v>
      </c>
      <c r="BM389" s="64">
        <f t="shared" ref="BM389:BM401" si="72">IFERROR(X389*I389/H389,"0")</f>
        <v>26.580000000000002</v>
      </c>
      <c r="BN389" s="64">
        <f t="shared" ref="BN389:BN401" si="73">IFERROR(1/J389*(W389/H389),"0")</f>
        <v>3.815628815628816E-2</v>
      </c>
      <c r="BO389" s="64">
        <f t="shared" ref="BO389:BO401" si="74">IFERROR(1/J389*(X389/H389),"0")</f>
        <v>3.8461538461538464E-2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12</v>
      </c>
      <c r="X390" s="374">
        <f t="shared" si="70"/>
        <v>12.600000000000001</v>
      </c>
      <c r="Y390" s="36">
        <f>IFERROR(IF(X390=0,"",ROUNDUP(X390/H390,0)*0.00753),"")</f>
        <v>2.2589999999999999E-2</v>
      </c>
      <c r="Z390" s="56"/>
      <c r="AA390" s="57"/>
      <c r="AE390" s="64"/>
      <c r="BB390" s="279" t="s">
        <v>1</v>
      </c>
      <c r="BL390" s="64">
        <f t="shared" si="71"/>
        <v>12.657142857142857</v>
      </c>
      <c r="BM390" s="64">
        <f t="shared" si="72"/>
        <v>13.290000000000001</v>
      </c>
      <c r="BN390" s="64">
        <f t="shared" si="73"/>
        <v>1.8315018315018316E-2</v>
      </c>
      <c r="BO390" s="64">
        <f t="shared" si="74"/>
        <v>1.9230769230769232E-2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8.3999999999999986</v>
      </c>
      <c r="X394" s="374">
        <f t="shared" si="70"/>
        <v>8.4</v>
      </c>
      <c r="Y394" s="36">
        <f t="shared" si="75"/>
        <v>2.0080000000000001E-2</v>
      </c>
      <c r="Z394" s="56"/>
      <c r="AA394" s="57"/>
      <c r="AE394" s="64"/>
      <c r="BB394" s="283" t="s">
        <v>1</v>
      </c>
      <c r="BL394" s="64">
        <f t="shared" si="71"/>
        <v>8.9199999999999982</v>
      </c>
      <c r="BM394" s="64">
        <f t="shared" si="72"/>
        <v>8.92</v>
      </c>
      <c r="BN394" s="64">
        <f t="shared" si="73"/>
        <v>1.7094017094017092E-2</v>
      </c>
      <c r="BO394" s="64">
        <f t="shared" si="74"/>
        <v>1.7094017094017096E-2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12.6</v>
      </c>
      <c r="X396" s="374">
        <f t="shared" si="70"/>
        <v>12.600000000000001</v>
      </c>
      <c r="Y396" s="36">
        <f t="shared" si="75"/>
        <v>3.0120000000000001E-2</v>
      </c>
      <c r="Z396" s="56"/>
      <c r="AA396" s="57"/>
      <c r="AE396" s="64"/>
      <c r="BB396" s="285" t="s">
        <v>1</v>
      </c>
      <c r="BL396" s="64">
        <f t="shared" si="71"/>
        <v>13.379999999999999</v>
      </c>
      <c r="BM396" s="64">
        <f t="shared" si="72"/>
        <v>13.38</v>
      </c>
      <c r="BN396" s="64">
        <f t="shared" si="73"/>
        <v>2.5641025641025644E-2</v>
      </c>
      <c r="BO396" s="64">
        <f t="shared" si="74"/>
        <v>2.5641025641025644E-2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9.1</v>
      </c>
      <c r="X398" s="374">
        <f t="shared" si="70"/>
        <v>10.5</v>
      </c>
      <c r="Y398" s="36">
        <f t="shared" si="75"/>
        <v>2.5100000000000001E-2</v>
      </c>
      <c r="Z398" s="56"/>
      <c r="AA398" s="57"/>
      <c r="AE398" s="64"/>
      <c r="BB398" s="287" t="s">
        <v>1</v>
      </c>
      <c r="BL398" s="64">
        <f t="shared" si="71"/>
        <v>9.6633333333333322</v>
      </c>
      <c r="BM398" s="64">
        <f t="shared" si="72"/>
        <v>11.149999999999999</v>
      </c>
      <c r="BN398" s="64">
        <f t="shared" si="73"/>
        <v>1.8518518518518517E-2</v>
      </c>
      <c r="BO398" s="64">
        <f t="shared" si="74"/>
        <v>2.1367521367521368E-2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6.3</v>
      </c>
      <c r="X400" s="374">
        <f t="shared" si="70"/>
        <v>6.3000000000000007</v>
      </c>
      <c r="Y400" s="36">
        <f t="shared" si="75"/>
        <v>1.506E-2</v>
      </c>
      <c r="Z400" s="56"/>
      <c r="AA400" s="57"/>
      <c r="AE400" s="64"/>
      <c r="BB400" s="289" t="s">
        <v>1</v>
      </c>
      <c r="BL400" s="64">
        <f t="shared" si="71"/>
        <v>6.6899999999999995</v>
      </c>
      <c r="BM400" s="64">
        <f t="shared" si="72"/>
        <v>6.69</v>
      </c>
      <c r="BN400" s="64">
        <f t="shared" si="73"/>
        <v>1.2820512820512822E-2</v>
      </c>
      <c r="BO400" s="64">
        <f t="shared" si="74"/>
        <v>1.2820512820512822E-2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26.142857142857142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27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0.15812999999999999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73.399999999999991</v>
      </c>
      <c r="X403" s="375">
        <f>IFERROR(SUM(X389:X401),"0")</f>
        <v>75.600000000000009</v>
      </c>
      <c r="Y403" s="37"/>
      <c r="Z403" s="376"/>
      <c r="AA403" s="376"/>
    </row>
    <row r="404" spans="1:67" ht="14.25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4.1999999999999993</v>
      </c>
      <c r="X432" s="374">
        <f t="shared" si="76"/>
        <v>4.2</v>
      </c>
      <c r="Y432" s="36">
        <f>IFERROR(IF(X432=0,"",ROUNDUP(X432/H432,0)*0.00502),"")</f>
        <v>1.004E-2</v>
      </c>
      <c r="Z432" s="56"/>
      <c r="AA432" s="57"/>
      <c r="AE432" s="64"/>
      <c r="BB432" s="305" t="s">
        <v>1</v>
      </c>
      <c r="BL432" s="64">
        <f t="shared" si="77"/>
        <v>4.4599999999999991</v>
      </c>
      <c r="BM432" s="64">
        <f t="shared" si="78"/>
        <v>4.46</v>
      </c>
      <c r="BN432" s="64">
        <f t="shared" si="79"/>
        <v>8.5470085470085461E-3</v>
      </c>
      <c r="BO432" s="64">
        <f t="shared" si="80"/>
        <v>8.5470085470085479E-3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1.9999999999999996</v>
      </c>
      <c r="X434" s="375">
        <f>IFERROR(X427/H427,"0")+IFERROR(X428/H428,"0")+IFERROR(X429/H429,"0")+IFERROR(X430/H430,"0")+IFERROR(X431/H431,"0")+IFERROR(X432/H432,"0")+IFERROR(X433/H433,"0")</f>
        <v>2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1.004E-2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4.1999999999999993</v>
      </c>
      <c r="X435" s="375">
        <f>IFERROR(SUM(X427:X433),"0")</f>
        <v>4.2</v>
      </c>
      <c r="Y435" s="37"/>
      <c r="Z435" s="376"/>
      <c r="AA435" s="376"/>
    </row>
    <row r="436" spans="1:67" ht="14.25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3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85</v>
      </c>
      <c r="X459" s="374">
        <f t="shared" ref="X459:X470" si="81">IFERROR(IF(W459="",0,CEILING((W459/$H459),1)*$H459),"")</f>
        <v>89.76</v>
      </c>
      <c r="Y459" s="36">
        <f t="shared" ref="Y459:Y465" si="82">IFERROR(IF(X459=0,"",ROUNDUP(X459/H459,0)*0.01196),"")</f>
        <v>0.20332</v>
      </c>
      <c r="Z459" s="56"/>
      <c r="AA459" s="57"/>
      <c r="AE459" s="64"/>
      <c r="BB459" s="314" t="s">
        <v>1</v>
      </c>
      <c r="BL459" s="64">
        <f t="shared" ref="BL459:BL470" si="83">IFERROR(W459*I459/H459,"0")</f>
        <v>90.795454545454533</v>
      </c>
      <c r="BM459" s="64">
        <f t="shared" ref="BM459:BM470" si="84">IFERROR(X459*I459/H459,"0")</f>
        <v>95.88</v>
      </c>
      <c r="BN459" s="64">
        <f t="shared" ref="BN459:BN470" si="85">IFERROR(1/J459*(W459/H459),"0")</f>
        <v>0.15479312354312355</v>
      </c>
      <c r="BO459" s="64">
        <f t="shared" ref="BO459:BO470" si="86">IFERROR(1/J459*(X459/H459),"0")</f>
        <v>0.16346153846153846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1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15</v>
      </c>
      <c r="X461" s="374">
        <f t="shared" si="81"/>
        <v>15.84</v>
      </c>
      <c r="Y461" s="36">
        <f t="shared" si="82"/>
        <v>3.5880000000000002E-2</v>
      </c>
      <c r="Z461" s="56"/>
      <c r="AA461" s="57"/>
      <c r="AE461" s="64"/>
      <c r="BB461" s="316" t="s">
        <v>1</v>
      </c>
      <c r="BL461" s="64">
        <f t="shared" si="83"/>
        <v>16.02272727272727</v>
      </c>
      <c r="BM461" s="64">
        <f t="shared" si="84"/>
        <v>16.919999999999998</v>
      </c>
      <c r="BN461" s="64">
        <f t="shared" si="85"/>
        <v>2.7316433566433568E-2</v>
      </c>
      <c r="BO461" s="64">
        <f t="shared" si="86"/>
        <v>2.8846153846153848E-2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5</v>
      </c>
      <c r="X462" s="374">
        <f t="shared" si="81"/>
        <v>5.28</v>
      </c>
      <c r="Y462" s="36">
        <f t="shared" si="82"/>
        <v>1.196E-2</v>
      </c>
      <c r="Z462" s="56"/>
      <c r="AA462" s="57"/>
      <c r="AE462" s="64"/>
      <c r="BB462" s="317" t="s">
        <v>1</v>
      </c>
      <c r="BL462" s="64">
        <f t="shared" si="83"/>
        <v>5.3409090909090908</v>
      </c>
      <c r="BM462" s="64">
        <f t="shared" si="84"/>
        <v>5.64</v>
      </c>
      <c r="BN462" s="64">
        <f t="shared" si="85"/>
        <v>9.1054778554778559E-3</v>
      </c>
      <c r="BO462" s="64">
        <f t="shared" si="86"/>
        <v>9.6153846153846159E-3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10</v>
      </c>
      <c r="X464" s="374">
        <f t="shared" si="81"/>
        <v>10.56</v>
      </c>
      <c r="Y464" s="36">
        <f t="shared" si="82"/>
        <v>2.392E-2</v>
      </c>
      <c r="Z464" s="56"/>
      <c r="AA464" s="57"/>
      <c r="AE464" s="64"/>
      <c r="BB464" s="319" t="s">
        <v>1</v>
      </c>
      <c r="BL464" s="64">
        <f t="shared" si="83"/>
        <v>10.681818181818182</v>
      </c>
      <c r="BM464" s="64">
        <f t="shared" si="84"/>
        <v>11.28</v>
      </c>
      <c r="BN464" s="64">
        <f t="shared" si="85"/>
        <v>1.8210955710955712E-2</v>
      </c>
      <c r="BO464" s="64">
        <f t="shared" si="86"/>
        <v>1.9230769230769232E-2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21.780303030303028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23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0.27507999999999999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115</v>
      </c>
      <c r="X472" s="375">
        <f>IFERROR(SUM(X459:X470),"0")</f>
        <v>121.44000000000001</v>
      </c>
      <c r="Y472" s="37"/>
      <c r="Z472" s="376"/>
      <c r="AA472" s="376"/>
    </row>
    <row r="473" spans="1:67" ht="14.25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75</v>
      </c>
      <c r="X474" s="374">
        <f>IFERROR(IF(W474="",0,CEILING((W474/$H474),1)*$H474),"")</f>
        <v>79.2</v>
      </c>
      <c r="Y474" s="36">
        <f>IFERROR(IF(X474=0,"",ROUNDUP(X474/H474,0)*0.01196),"")</f>
        <v>0.1794</v>
      </c>
      <c r="Z474" s="56"/>
      <c r="AA474" s="57"/>
      <c r="AE474" s="64"/>
      <c r="BB474" s="326" t="s">
        <v>1</v>
      </c>
      <c r="BL474" s="64">
        <f>IFERROR(W474*I474/H474,"0")</f>
        <v>80.11363636363636</v>
      </c>
      <c r="BM474" s="64">
        <f>IFERROR(X474*I474/H474,"0")</f>
        <v>84.6</v>
      </c>
      <c r="BN474" s="64">
        <f>IFERROR(1/J474*(W474/H474),"0")</f>
        <v>0.13658216783216784</v>
      </c>
      <c r="BO474" s="64">
        <f>IFERROR(1/J474*(X474/H474),"0")</f>
        <v>0.14423076923076925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14.204545454545453</v>
      </c>
      <c r="X476" s="375">
        <f>IFERROR(X474/H474,"0")+IFERROR(X475/H475,"0")</f>
        <v>15</v>
      </c>
      <c r="Y476" s="375">
        <f>IFERROR(IF(Y474="",0,Y474),"0")+IFERROR(IF(Y475="",0,Y475),"0")</f>
        <v>0.1794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75</v>
      </c>
      <c r="X477" s="375">
        <f>IFERROR(SUM(X474:X475),"0")</f>
        <v>79.2</v>
      </c>
      <c r="Y477" s="37"/>
      <c r="Z477" s="376"/>
      <c r="AA477" s="376"/>
    </row>
    <row r="478" spans="1:67" ht="14.25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5</v>
      </c>
      <c r="X479" s="374">
        <f t="shared" ref="X479:X484" si="87">IFERROR(IF(W479="",0,CEILING((W479/$H479),1)*$H479),"")</f>
        <v>5.28</v>
      </c>
      <c r="Y479" s="36">
        <f>IFERROR(IF(X479=0,"",ROUNDUP(X479/H479,0)*0.01196),"")</f>
        <v>1.196E-2</v>
      </c>
      <c r="Z479" s="56"/>
      <c r="AA479" s="57"/>
      <c r="AE479" s="64"/>
      <c r="BB479" s="328" t="s">
        <v>1</v>
      </c>
      <c r="BL479" s="64">
        <f t="shared" ref="BL479:BL484" si="88">IFERROR(W479*I479/H479,"0")</f>
        <v>5.3409090909090908</v>
      </c>
      <c r="BM479" s="64">
        <f t="shared" ref="BM479:BM484" si="89">IFERROR(X479*I479/H479,"0")</f>
        <v>5.64</v>
      </c>
      <c r="BN479" s="64">
        <f t="shared" ref="BN479:BN484" si="90">IFERROR(1/J479*(W479/H479),"0")</f>
        <v>9.1054778554778559E-3</v>
      </c>
      <c r="BO479" s="64">
        <f t="shared" ref="BO479:BO484" si="91">IFERROR(1/J479*(X479/H479),"0")</f>
        <v>9.6153846153846159E-3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10</v>
      </c>
      <c r="X480" s="374">
        <f t="shared" si="87"/>
        <v>10.56</v>
      </c>
      <c r="Y480" s="36">
        <f>IFERROR(IF(X480=0,"",ROUNDUP(X480/H480,0)*0.01196),"")</f>
        <v>2.392E-2</v>
      </c>
      <c r="Z480" s="56"/>
      <c r="AA480" s="57"/>
      <c r="AE480" s="64"/>
      <c r="BB480" s="329" t="s">
        <v>1</v>
      </c>
      <c r="BL480" s="64">
        <f t="shared" si="88"/>
        <v>10.681818181818182</v>
      </c>
      <c r="BM480" s="64">
        <f t="shared" si="89"/>
        <v>11.28</v>
      </c>
      <c r="BN480" s="64">
        <f t="shared" si="90"/>
        <v>1.8210955710955712E-2</v>
      </c>
      <c r="BO480" s="64">
        <f t="shared" si="91"/>
        <v>1.9230769230769232E-2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50</v>
      </c>
      <c r="X481" s="374">
        <f t="shared" si="87"/>
        <v>52.800000000000004</v>
      </c>
      <c r="Y481" s="36">
        <f>IFERROR(IF(X481=0,"",ROUNDUP(X481/H481,0)*0.01196),"")</f>
        <v>0.1196</v>
      </c>
      <c r="Z481" s="56"/>
      <c r="AA481" s="57"/>
      <c r="AE481" s="64"/>
      <c r="BB481" s="330" t="s">
        <v>1</v>
      </c>
      <c r="BL481" s="64">
        <f t="shared" si="88"/>
        <v>53.409090909090907</v>
      </c>
      <c r="BM481" s="64">
        <f t="shared" si="89"/>
        <v>56.400000000000006</v>
      </c>
      <c r="BN481" s="64">
        <f t="shared" si="90"/>
        <v>9.1054778554778545E-2</v>
      </c>
      <c r="BO481" s="64">
        <f t="shared" si="91"/>
        <v>9.6153846153846159E-2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12.310606060606059</v>
      </c>
      <c r="X485" s="375">
        <f>IFERROR(X479/H479,"0")+IFERROR(X480/H480,"0")+IFERROR(X481/H481,"0")+IFERROR(X482/H482,"0")+IFERROR(X483/H483,"0")+IFERROR(X484/H484,"0")</f>
        <v>13</v>
      </c>
      <c r="Y485" s="375">
        <f>IFERROR(IF(Y479="",0,Y479),"0")+IFERROR(IF(Y480="",0,Y480),"0")+IFERROR(IF(Y481="",0,Y481),"0")+IFERROR(IF(Y482="",0,Y482),"0")+IFERROR(IF(Y483="",0,Y483),"0")+IFERROR(IF(Y484="",0,Y484),"0")</f>
        <v>0.15548000000000001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65</v>
      </c>
      <c r="X486" s="375">
        <f>IFERROR(SUM(X479:X484),"0")</f>
        <v>68.64</v>
      </c>
      <c r="Y486" s="37"/>
      <c r="Z486" s="376"/>
      <c r="AA486" s="376"/>
    </row>
    <row r="487" spans="1:67" ht="14.25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8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1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110</v>
      </c>
      <c r="X504" s="374">
        <f t="shared" si="92"/>
        <v>120</v>
      </c>
      <c r="Y504" s="36">
        <f t="shared" si="93"/>
        <v>0.21749999999999997</v>
      </c>
      <c r="Z504" s="56"/>
      <c r="AA504" s="57"/>
      <c r="AE504" s="64"/>
      <c r="BB504" s="342" t="s">
        <v>1</v>
      </c>
      <c r="BL504" s="64">
        <f t="shared" si="94"/>
        <v>114.39999999999999</v>
      </c>
      <c r="BM504" s="64">
        <f t="shared" si="95"/>
        <v>124.80000000000001</v>
      </c>
      <c r="BN504" s="64">
        <f t="shared" si="96"/>
        <v>0.16369047619047616</v>
      </c>
      <c r="BO504" s="64">
        <f t="shared" si="97"/>
        <v>0.17857142857142855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8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9.1666666666666661</v>
      </c>
      <c r="X507" s="375">
        <f>IFERROR(X500/H500,"0")+IFERROR(X501/H501,"0")+IFERROR(X502/H502,"0")+IFERROR(X503/H503,"0")+IFERROR(X504/H504,"0")+IFERROR(X505/H505,"0")+IFERROR(X506/H506,"0")</f>
        <v>10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0.21749999999999997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110</v>
      </c>
      <c r="X508" s="375">
        <f>IFERROR(SUM(X500:X506),"0")</f>
        <v>120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34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7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75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180</v>
      </c>
      <c r="X517" s="374">
        <f t="shared" ref="X517:X522" si="98">IFERROR(IF(W517="",0,CEILING((W517/$H517),1)*$H517),"")</f>
        <v>180.6</v>
      </c>
      <c r="Y517" s="36">
        <f>IFERROR(IF(X517=0,"",ROUNDUP(X517/H517,0)*0.00753),"")</f>
        <v>0.32379000000000002</v>
      </c>
      <c r="Z517" s="56"/>
      <c r="AA517" s="57"/>
      <c r="AE517" s="64"/>
      <c r="BB517" s="349" t="s">
        <v>1</v>
      </c>
      <c r="BL517" s="64">
        <f t="shared" ref="BL517:BL522" si="99">IFERROR(W517*I517/H517,"0")</f>
        <v>191.14285714285711</v>
      </c>
      <c r="BM517" s="64">
        <f t="shared" ref="BM517:BM522" si="100">IFERROR(X517*I517/H517,"0")</f>
        <v>191.78</v>
      </c>
      <c r="BN517" s="64">
        <f t="shared" ref="BN517:BN522" si="101">IFERROR(1/J517*(W517/H517),"0")</f>
        <v>0.27472527472527469</v>
      </c>
      <c r="BO517" s="64">
        <f t="shared" ref="BO517:BO522" si="102">IFERROR(1/J517*(X517/H517),"0")</f>
        <v>0.27564102564102561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580</v>
      </c>
      <c r="X519" s="374">
        <f t="shared" si="98"/>
        <v>583.80000000000007</v>
      </c>
      <c r="Y519" s="36">
        <f>IFERROR(IF(X519=0,"",ROUNDUP(X519/H519,0)*0.00753),"")</f>
        <v>1.04667</v>
      </c>
      <c r="Z519" s="56"/>
      <c r="AA519" s="57"/>
      <c r="AE519" s="64"/>
      <c r="BB519" s="351" t="s">
        <v>1</v>
      </c>
      <c r="BL519" s="64">
        <f t="shared" si="99"/>
        <v>615.90476190476193</v>
      </c>
      <c r="BM519" s="64">
        <f t="shared" si="100"/>
        <v>619.94000000000005</v>
      </c>
      <c r="BN519" s="64">
        <f t="shared" si="101"/>
        <v>0.88522588522588519</v>
      </c>
      <c r="BO519" s="64">
        <f t="shared" si="102"/>
        <v>0.89102564102564097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44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180.95238095238096</v>
      </c>
      <c r="X523" s="375">
        <f>IFERROR(X517/H517,"0")+IFERROR(X518/H518,"0")+IFERROR(X519/H519,"0")+IFERROR(X520/H520,"0")+IFERROR(X521/H521,"0")+IFERROR(X522/H522,"0")</f>
        <v>182</v>
      </c>
      <c r="Y523" s="375">
        <f>IFERROR(IF(Y517="",0,Y517),"0")+IFERROR(IF(Y518="",0,Y518),"0")+IFERROR(IF(Y519="",0,Y519),"0")+IFERROR(IF(Y520="",0,Y520),"0")+IFERROR(IF(Y521="",0,Y521),"0")+IFERROR(IF(Y522="",0,Y522),"0")</f>
        <v>1.37046</v>
      </c>
      <c r="Z523" s="376"/>
      <c r="AA523" s="376"/>
    </row>
    <row r="524" spans="1:67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760</v>
      </c>
      <c r="X524" s="375">
        <f>IFERROR(SUM(X517:X522),"0")</f>
        <v>764.40000000000009</v>
      </c>
      <c r="Y524" s="37"/>
      <c r="Z524" s="376"/>
      <c r="AA524" s="376"/>
    </row>
    <row r="525" spans="1:67" ht="14.25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40</v>
      </c>
      <c r="X526" s="374">
        <f>IFERROR(IF(W526="",0,CEILING((W526/$H526),1)*$H526),"")</f>
        <v>46.8</v>
      </c>
      <c r="Y526" s="36">
        <f>IFERROR(IF(X526=0,"",ROUNDUP(X526/H526,0)*0.02175),"")</f>
        <v>0.1305</v>
      </c>
      <c r="Z526" s="56"/>
      <c r="AA526" s="57"/>
      <c r="AE526" s="64"/>
      <c r="BB526" s="355" t="s">
        <v>1</v>
      </c>
      <c r="BL526" s="64">
        <f>IFERROR(W526*I526/H526,"0")</f>
        <v>42.892307692307703</v>
      </c>
      <c r="BM526" s="64">
        <f>IFERROR(X526*I526/H526,"0")</f>
        <v>50.184000000000005</v>
      </c>
      <c r="BN526" s="64">
        <f>IFERROR(1/J526*(W526/H526),"0")</f>
        <v>9.1575091575091583E-2</v>
      </c>
      <c r="BO526" s="64">
        <f>IFERROR(1/J526*(X526/H526),"0")</f>
        <v>0.10714285714285714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515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82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3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5.1282051282051286</v>
      </c>
      <c r="X531" s="375">
        <f>IFERROR(X526/H526,"0")+IFERROR(X527/H527,"0")+IFERROR(X528/H528,"0")+IFERROR(X529/H529,"0")+IFERROR(X530/H530,"0")</f>
        <v>6</v>
      </c>
      <c r="Y531" s="375">
        <f>IFERROR(IF(Y526="",0,Y526),"0")+IFERROR(IF(Y527="",0,Y527),"0")+IFERROR(IF(Y528="",0,Y528),"0")+IFERROR(IF(Y529="",0,Y529),"0")+IFERROR(IF(Y530="",0,Y530),"0")</f>
        <v>0.1305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40</v>
      </c>
      <c r="X532" s="375">
        <f>IFERROR(SUM(X526:X530),"0")</f>
        <v>46.8</v>
      </c>
      <c r="Y532" s="37"/>
      <c r="Z532" s="376"/>
      <c r="AA532" s="376"/>
    </row>
    <row r="533" spans="1:67" ht="14.25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9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49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3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80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81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17812.000000000004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18009.88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81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18779.307873046499</v>
      </c>
      <c r="X541" s="375">
        <f>IFERROR(SUM(BM22:BM537),"0")</f>
        <v>18987.933999999994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81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33</v>
      </c>
      <c r="X542" s="38">
        <f>ROUNDUP(SUM(BO22:BO537),0)</f>
        <v>33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81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19604.307873046499</v>
      </c>
      <c r="X543" s="375">
        <f>GrossWeightTotalR+PalletQtyTotalR*25</f>
        <v>19812.933999999994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81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2349.8110889748823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2377</v>
      </c>
      <c r="Y544" s="37"/>
      <c r="Z544" s="376"/>
      <c r="AA544" s="376"/>
    </row>
    <row r="545" spans="1:30" ht="14.25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81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38.62218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3"/>
      <c r="E547" s="473"/>
      <c r="F547" s="474"/>
      <c r="G547" s="400" t="s">
        <v>233</v>
      </c>
      <c r="H547" s="473"/>
      <c r="I547" s="473"/>
      <c r="J547" s="473"/>
      <c r="K547" s="473"/>
      <c r="L547" s="473"/>
      <c r="M547" s="473"/>
      <c r="N547" s="473"/>
      <c r="O547" s="473"/>
      <c r="P547" s="474"/>
      <c r="Q547" s="400" t="s">
        <v>458</v>
      </c>
      <c r="R547" s="474"/>
      <c r="S547" s="400" t="s">
        <v>516</v>
      </c>
      <c r="T547" s="473"/>
      <c r="U547" s="474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661.5</v>
      </c>
      <c r="D550" s="46">
        <f>IFERROR(X57*1,"0")+IFERROR(X58*1,"0")+IFERROR(X59*1,"0")+IFERROR(X60*1,"0")</f>
        <v>1310.4000000000001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891.7</v>
      </c>
      <c r="F550" s="46">
        <f>IFERROR(X134*1,"0")+IFERROR(X135*1,"0")+IFERROR(X136*1,"0")+IFERROR(X137*1,"0")+IFERROR(X138*1,"0")</f>
        <v>57.900000000000006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46.2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133.80000000000001</v>
      </c>
      <c r="J550" s="46">
        <f>IFERROR(X209*1,"0")+IFERROR(X210*1,"0")+IFERROR(X211*1,"0")+IFERROR(X212*1,"0")+IFERROR(X213*1,"0")+IFERROR(X214*1,"0")+IFERROR(X218*1,"0")+IFERROR(X219*1,"0")</f>
        <v>12.600000000000001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8033.2000000000007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8033.2000000000007</v>
      </c>
      <c r="O550" s="46">
        <f>IFERROR(X293*1,"0")+IFERROR(X294*1,"0")+IFERROR(X295*1,"0")+IFERROR(X296*1,"0")+IFERROR(X297*1,"0")+IFERROR(X298*1,"0")+IFERROR(X299*1,"0")+IFERROR(X303*1,"0")+IFERROR(X304*1,"0")</f>
        <v>444.6</v>
      </c>
      <c r="P550" s="46">
        <f>IFERROR(X309*1,"0")+IFERROR(X313*1,"0")+IFERROR(X314*1,"0")+IFERROR(X315*1,"0")+IFERROR(X319*1,"0")+IFERROR(X323*1,"0")</f>
        <v>392.7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4745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75.600000000000009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4.2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269.28000000000003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931.2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398:S398"/>
    <mergeCell ref="D461:E461"/>
    <mergeCell ref="O94:U94"/>
    <mergeCell ref="O367:S367"/>
    <mergeCell ref="D314:E314"/>
    <mergeCell ref="O288:S288"/>
    <mergeCell ref="O459:S459"/>
    <mergeCell ref="O423:S423"/>
    <mergeCell ref="O435:U435"/>
    <mergeCell ref="A418:N419"/>
    <mergeCell ref="A443:N444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2024-05-27T10:05:57Z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