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A71BA9C-824E-4267-A8B8-E5D14CCBE5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X507" i="1"/>
  <c r="W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Y507" i="1" s="1"/>
  <c r="X500" i="1"/>
  <c r="W550" i="1" s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O469" i="1"/>
  <c r="BN469" i="1"/>
  <c r="BM469" i="1"/>
  <c r="BL469" i="1"/>
  <c r="Y469" i="1"/>
  <c r="X469" i="1"/>
  <c r="O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O461" i="1"/>
  <c r="BN460" i="1"/>
  <c r="BL460" i="1"/>
  <c r="X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T550" i="1" s="1"/>
  <c r="O422" i="1"/>
  <c r="W419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X409" i="1" s="1"/>
  <c r="O405" i="1"/>
  <c r="W403" i="1"/>
  <c r="W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O358" i="1"/>
  <c r="BN358" i="1"/>
  <c r="BM358" i="1"/>
  <c r="BL358" i="1"/>
  <c r="Y358" i="1"/>
  <c r="X358" i="1"/>
  <c r="O358" i="1"/>
  <c r="W355" i="1"/>
  <c r="X354" i="1"/>
  <c r="W354" i="1"/>
  <c r="BO353" i="1"/>
  <c r="BN353" i="1"/>
  <c r="BM353" i="1"/>
  <c r="BL353" i="1"/>
  <c r="Y353" i="1"/>
  <c r="Y354" i="1" s="1"/>
  <c r="X353" i="1"/>
  <c r="X355" i="1" s="1"/>
  <c r="O353" i="1"/>
  <c r="W351" i="1"/>
  <c r="X350" i="1"/>
  <c r="W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O313" i="1"/>
  <c r="BN313" i="1"/>
  <c r="BM313" i="1"/>
  <c r="BL313" i="1"/>
  <c r="Y313" i="1"/>
  <c r="X313" i="1"/>
  <c r="O313" i="1"/>
  <c r="W311" i="1"/>
  <c r="X310" i="1"/>
  <c r="W310" i="1"/>
  <c r="BO309" i="1"/>
  <c r="BN309" i="1"/>
  <c r="BM309" i="1"/>
  <c r="BL309" i="1"/>
  <c r="Y309" i="1"/>
  <c r="Y310" i="1" s="1"/>
  <c r="X309" i="1"/>
  <c r="O309" i="1"/>
  <c r="W306" i="1"/>
  <c r="X305" i="1"/>
  <c r="W305" i="1"/>
  <c r="BO304" i="1"/>
  <c r="BN304" i="1"/>
  <c r="BM304" i="1"/>
  <c r="BL304" i="1"/>
  <c r="Y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X283" i="1" s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Y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X260" i="1" s="1"/>
  <c r="O255" i="1"/>
  <c r="W253" i="1"/>
  <c r="W252" i="1"/>
  <c r="BN251" i="1"/>
  <c r="BL251" i="1"/>
  <c r="X251" i="1"/>
  <c r="X252" i="1" s="1"/>
  <c r="O251" i="1"/>
  <c r="W249" i="1"/>
  <c r="W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X249" i="1" s="1"/>
  <c r="O234" i="1"/>
  <c r="W231" i="1"/>
  <c r="W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BN226" i="1"/>
  <c r="BL226" i="1"/>
  <c r="X226" i="1"/>
  <c r="BO226" i="1" s="1"/>
  <c r="O226" i="1"/>
  <c r="BO225" i="1"/>
  <c r="BN225" i="1"/>
  <c r="BM225" i="1"/>
  <c r="BL225" i="1"/>
  <c r="Y225" i="1"/>
  <c r="X225" i="1"/>
  <c r="O225" i="1"/>
  <c r="BN224" i="1"/>
  <c r="BL224" i="1"/>
  <c r="X224" i="1"/>
  <c r="X231" i="1" s="1"/>
  <c r="O224" i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X220" i="1" s="1"/>
  <c r="O218" i="1"/>
  <c r="W216" i="1"/>
  <c r="W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J550" i="1" s="1"/>
  <c r="O209" i="1"/>
  <c r="W206" i="1"/>
  <c r="W205" i="1"/>
  <c r="BN204" i="1"/>
  <c r="BL204" i="1"/>
  <c r="X204" i="1"/>
  <c r="BO204" i="1" s="1"/>
  <c r="O204" i="1"/>
  <c r="BO203" i="1"/>
  <c r="BN203" i="1"/>
  <c r="BM203" i="1"/>
  <c r="BL203" i="1"/>
  <c r="Y203" i="1"/>
  <c r="X203" i="1"/>
  <c r="O203" i="1"/>
  <c r="BN202" i="1"/>
  <c r="BL202" i="1"/>
  <c r="X202" i="1"/>
  <c r="BO202" i="1" s="1"/>
  <c r="O202" i="1"/>
  <c r="BO201" i="1"/>
  <c r="BN201" i="1"/>
  <c r="BM201" i="1"/>
  <c r="BL201" i="1"/>
  <c r="Y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O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X199" i="1" s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X179" i="1" s="1"/>
  <c r="O174" i="1"/>
  <c r="W172" i="1"/>
  <c r="W171" i="1"/>
  <c r="BN170" i="1"/>
  <c r="BL170" i="1"/>
  <c r="X170" i="1"/>
  <c r="BO170" i="1" s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I550" i="1" s="1"/>
  <c r="O164" i="1"/>
  <c r="W161" i="1"/>
  <c r="W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X160" i="1" s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0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0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BN106" i="1"/>
  <c r="BL106" i="1"/>
  <c r="X106" i="1"/>
  <c r="X120" i="1" s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0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0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40" i="1" s="1"/>
  <c r="W24" i="1"/>
  <c r="BO23" i="1"/>
  <c r="BN23" i="1"/>
  <c r="BM23" i="1"/>
  <c r="BL23" i="1"/>
  <c r="Y23" i="1"/>
  <c r="X23" i="1"/>
  <c r="O23" i="1"/>
  <c r="BN22" i="1"/>
  <c r="W542" i="1" s="1"/>
  <c r="BL22" i="1"/>
  <c r="W541" i="1" s="1"/>
  <c r="W543" i="1" s="1"/>
  <c r="X22" i="1"/>
  <c r="B550" i="1" s="1"/>
  <c r="H10" i="1"/>
  <c r="A9" i="1"/>
  <c r="A10" i="1" s="1"/>
  <c r="D7" i="1"/>
  <c r="P6" i="1"/>
  <c r="O2" i="1"/>
  <c r="F9" i="1" l="1"/>
  <c r="J9" i="1"/>
  <c r="F10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X253" i="1"/>
  <c r="X259" i="1"/>
  <c r="BO266" i="1"/>
  <c r="BM266" i="1"/>
  <c r="Y266" i="1"/>
  <c r="BO270" i="1"/>
  <c r="BM270" i="1"/>
  <c r="Y270" i="1"/>
  <c r="X272" i="1"/>
  <c r="X277" i="1"/>
  <c r="BO274" i="1"/>
  <c r="BM274" i="1"/>
  <c r="Y274" i="1"/>
  <c r="BO288" i="1"/>
  <c r="BM288" i="1"/>
  <c r="Y288" i="1"/>
  <c r="X290" i="1"/>
  <c r="O550" i="1"/>
  <c r="X300" i="1"/>
  <c r="BO293" i="1"/>
  <c r="BM293" i="1"/>
  <c r="Y293" i="1"/>
  <c r="BO297" i="1"/>
  <c r="BM297" i="1"/>
  <c r="Y297" i="1"/>
  <c r="Y316" i="1"/>
  <c r="BO314" i="1"/>
  <c r="BM314" i="1"/>
  <c r="Y314" i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13" i="1"/>
  <c r="X412" i="1"/>
  <c r="BO411" i="1"/>
  <c r="BM411" i="1"/>
  <c r="Y411" i="1"/>
  <c r="Y412" i="1" s="1"/>
  <c r="Y418" i="1"/>
  <c r="BO416" i="1"/>
  <c r="BM416" i="1"/>
  <c r="Y416" i="1"/>
  <c r="X418" i="1"/>
  <c r="BO452" i="1"/>
  <c r="BM452" i="1"/>
  <c r="Y452" i="1"/>
  <c r="BO460" i="1"/>
  <c r="BM460" i="1"/>
  <c r="Y460" i="1"/>
  <c r="BO464" i="1"/>
  <c r="BM464" i="1"/>
  <c r="Y464" i="1"/>
  <c r="BO468" i="1"/>
  <c r="BM468" i="1"/>
  <c r="Y468" i="1"/>
  <c r="BO480" i="1"/>
  <c r="BM480" i="1"/>
  <c r="Y480" i="1"/>
  <c r="Y485" i="1" s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Y523" i="1" s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H550" i="1"/>
  <c r="H9" i="1"/>
  <c r="Y22" i="1"/>
  <c r="Y24" i="1" s="1"/>
  <c r="BM22" i="1"/>
  <c r="BO22" i="1"/>
  <c r="W544" i="1"/>
  <c r="X25" i="1"/>
  <c r="Y28" i="1"/>
  <c r="Y34" i="1" s="1"/>
  <c r="BM28" i="1"/>
  <c r="Y30" i="1"/>
  <c r="BM30" i="1"/>
  <c r="Y32" i="1"/>
  <c r="BM32" i="1"/>
  <c r="C550" i="1"/>
  <c r="Y52" i="1"/>
  <c r="Y53" i="1" s="1"/>
  <c r="BM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Y97" i="1"/>
  <c r="Y103" i="1" s="1"/>
  <c r="BM97" i="1"/>
  <c r="Y99" i="1"/>
  <c r="BM99" i="1"/>
  <c r="Y101" i="1"/>
  <c r="BM101" i="1"/>
  <c r="Y106" i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Y130" i="1" s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Y157" i="1"/>
  <c r="BM157" i="1"/>
  <c r="Y159" i="1"/>
  <c r="BM159" i="1"/>
  <c r="Y164" i="1"/>
  <c r="Y166" i="1" s="1"/>
  <c r="BM164" i="1"/>
  <c r="BO164" i="1"/>
  <c r="X167" i="1"/>
  <c r="Y170" i="1"/>
  <c r="Y171" i="1" s="1"/>
  <c r="BM170" i="1"/>
  <c r="Y174" i="1"/>
  <c r="Y178" i="1" s="1"/>
  <c r="BM174" i="1"/>
  <c r="BO174" i="1"/>
  <c r="Y176" i="1"/>
  <c r="BM176" i="1"/>
  <c r="Y182" i="1"/>
  <c r="Y198" i="1" s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Y196" i="1"/>
  <c r="BM196" i="1"/>
  <c r="Y202" i="1"/>
  <c r="Y205" i="1" s="1"/>
  <c r="BM202" i="1"/>
  <c r="Y204" i="1"/>
  <c r="BM204" i="1"/>
  <c r="Y209" i="1"/>
  <c r="BM209" i="1"/>
  <c r="BO209" i="1"/>
  <c r="Y211" i="1"/>
  <c r="BM211" i="1"/>
  <c r="Y213" i="1"/>
  <c r="BM213" i="1"/>
  <c r="X216" i="1"/>
  <c r="Y219" i="1"/>
  <c r="Y220" i="1" s="1"/>
  <c r="BM219" i="1"/>
  <c r="Y224" i="1"/>
  <c r="BM224" i="1"/>
  <c r="BO224" i="1"/>
  <c r="Y226" i="1"/>
  <c r="BM226" i="1"/>
  <c r="Y228" i="1"/>
  <c r="BM228" i="1"/>
  <c r="L550" i="1"/>
  <c r="N550" i="1"/>
  <c r="Y235" i="1"/>
  <c r="Y248" i="1" s="1"/>
  <c r="BM235" i="1"/>
  <c r="Y237" i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Y252" i="1" s="1"/>
  <c r="BM251" i="1"/>
  <c r="BO251" i="1"/>
  <c r="Y255" i="1"/>
  <c r="Y259" i="1" s="1"/>
  <c r="BM255" i="1"/>
  <c r="BO255" i="1"/>
  <c r="Y257" i="1"/>
  <c r="BM257" i="1"/>
  <c r="X271" i="1"/>
  <c r="BO262" i="1"/>
  <c r="BM262" i="1"/>
  <c r="BO264" i="1"/>
  <c r="BM264" i="1"/>
  <c r="Y264" i="1"/>
  <c r="Y271" i="1" s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X317" i="1"/>
  <c r="X316" i="1"/>
  <c r="BO330" i="1"/>
  <c r="BM330" i="1"/>
  <c r="Y330" i="1"/>
  <c r="Y339" i="1" s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BO359" i="1"/>
  <c r="BM359" i="1"/>
  <c r="Y359" i="1"/>
  <c r="Y363" i="1" s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Y408" i="1" s="1"/>
  <c r="BO429" i="1"/>
  <c r="BM429" i="1"/>
  <c r="Y429" i="1"/>
  <c r="BO433" i="1"/>
  <c r="BM433" i="1"/>
  <c r="Y433" i="1"/>
  <c r="X435" i="1"/>
  <c r="X440" i="1"/>
  <c r="BO437" i="1"/>
  <c r="BM437" i="1"/>
  <c r="Y437" i="1"/>
  <c r="Y439" i="1" s="1"/>
  <c r="X439" i="1"/>
  <c r="R550" i="1"/>
  <c r="P550" i="1"/>
  <c r="X311" i="1"/>
  <c r="Q550" i="1"/>
  <c r="X339" i="1"/>
  <c r="S550" i="1"/>
  <c r="X386" i="1"/>
  <c r="X419" i="1"/>
  <c r="BO423" i="1"/>
  <c r="BM423" i="1"/>
  <c r="Y423" i="1"/>
  <c r="Y424" i="1" s="1"/>
  <c r="X425" i="1"/>
  <c r="X434" i="1"/>
  <c r="BO427" i="1"/>
  <c r="BM427" i="1"/>
  <c r="Y427" i="1"/>
  <c r="Y434" i="1" s="1"/>
  <c r="BO431" i="1"/>
  <c r="BM431" i="1"/>
  <c r="Y431" i="1"/>
  <c r="U550" i="1"/>
  <c r="X454" i="1"/>
  <c r="BO451" i="1"/>
  <c r="BM451" i="1"/>
  <c r="Y451" i="1"/>
  <c r="Y454" i="1" s="1"/>
  <c r="BO453" i="1"/>
  <c r="BM453" i="1"/>
  <c r="Y453" i="1"/>
  <c r="X455" i="1"/>
  <c r="X471" i="1"/>
  <c r="BO459" i="1"/>
  <c r="BM459" i="1"/>
  <c r="Y459" i="1"/>
  <c r="BO462" i="1"/>
  <c r="BM462" i="1"/>
  <c r="Y462" i="1"/>
  <c r="BO466" i="1"/>
  <c r="BM466" i="1"/>
  <c r="Y466" i="1"/>
  <c r="BO470" i="1"/>
  <c r="BM470" i="1"/>
  <c r="Y470" i="1"/>
  <c r="X472" i="1"/>
  <c r="X477" i="1"/>
  <c r="BO474" i="1"/>
  <c r="BM474" i="1"/>
  <c r="Y474" i="1"/>
  <c r="Y476" i="1" s="1"/>
  <c r="V550" i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Y514" i="1" s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471" i="1" l="1"/>
  <c r="Y402" i="1"/>
  <c r="X541" i="1"/>
  <c r="Y538" i="1"/>
  <c r="Y491" i="1"/>
  <c r="Y300" i="1"/>
  <c r="Y230" i="1"/>
  <c r="Y215" i="1"/>
  <c r="Y160" i="1"/>
  <c r="Y147" i="1"/>
  <c r="Y139" i="1"/>
  <c r="Y120" i="1"/>
  <c r="X540" i="1"/>
  <c r="X542" i="1"/>
  <c r="Y545" i="1"/>
  <c r="Y277" i="1"/>
  <c r="X544" i="1"/>
  <c r="X543" i="1" l="1"/>
</calcChain>
</file>

<file path=xl/sharedStrings.xml><?xml version="1.0" encoding="utf-8"?>
<sst xmlns="http://schemas.openxmlformats.org/spreadsheetml/2006/main" count="2336" uniqueCount="776">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</sst>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31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51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525" t="s">
        <v>8</v>
      </c>
      <c r="B5" s="413"/>
      <c r="C5" s="414"/>
      <c r="D5" s="419"/>
      <c r="E5" s="421"/>
      <c r="F5" s="714" t="s">
        <v>9</v>
      </c>
      <c r="G5" s="414"/>
      <c r="H5" s="419"/>
      <c r="I5" s="420"/>
      <c r="J5" s="420"/>
      <c r="K5" s="420"/>
      <c r="L5" s="421"/>
      <c r="M5" s="58"/>
      <c r="O5" s="24" t="s">
        <v>10</v>
      </c>
      <c r="P5" s="749">
        <v>45430</v>
      </c>
      <c r="Q5" s="536"/>
      <c r="S5" s="609" t="s">
        <v>11</v>
      </c>
      <c r="T5" s="433"/>
      <c r="U5" s="612" t="s">
        <v>12</v>
      </c>
      <c r="V5" s="536"/>
      <c r="AA5" s="51"/>
      <c r="AB5" s="51"/>
      <c r="AC5" s="51"/>
    </row>
    <row r="6" spans="1:30" s="370" customFormat="1" ht="24" customHeight="1" x14ac:dyDescent="0.2">
      <c r="A6" s="525" t="s">
        <v>13</v>
      </c>
      <c r="B6" s="413"/>
      <c r="C6" s="414"/>
      <c r="D6" s="680" t="s">
        <v>14</v>
      </c>
      <c r="E6" s="681"/>
      <c r="F6" s="681"/>
      <c r="G6" s="681"/>
      <c r="H6" s="681"/>
      <c r="I6" s="681"/>
      <c r="J6" s="681"/>
      <c r="K6" s="681"/>
      <c r="L6" s="536"/>
      <c r="M6" s="59"/>
      <c r="O6" s="24" t="s">
        <v>15</v>
      </c>
      <c r="P6" s="402" t="str">
        <f>IF(P5=0," ",CHOOSE(WEEKDAY(P5,2),"Понедельник","Вторник","Среда","Четверг","Пятница","Суббота","Воскресенье"))</f>
        <v>Суббота</v>
      </c>
      <c r="Q6" s="378"/>
      <c r="S6" s="432" t="s">
        <v>16</v>
      </c>
      <c r="T6" s="433"/>
      <c r="U6" s="674" t="s">
        <v>17</v>
      </c>
      <c r="V6" s="450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93" t="str">
        <f>IFERROR(VLOOKUP(DeliveryAddress,Table,3,0),1)</f>
        <v>5</v>
      </c>
      <c r="E7" s="594"/>
      <c r="F7" s="594"/>
      <c r="G7" s="594"/>
      <c r="H7" s="594"/>
      <c r="I7" s="594"/>
      <c r="J7" s="594"/>
      <c r="K7" s="594"/>
      <c r="L7" s="564"/>
      <c r="M7" s="60"/>
      <c r="O7" s="24"/>
      <c r="P7" s="42"/>
      <c r="Q7" s="42"/>
      <c r="S7" s="386"/>
      <c r="T7" s="433"/>
      <c r="U7" s="675"/>
      <c r="V7" s="676"/>
      <c r="AA7" s="51"/>
      <c r="AB7" s="51"/>
      <c r="AC7" s="51"/>
    </row>
    <row r="8" spans="1:30" s="370" customFormat="1" ht="25.5" customHeight="1" x14ac:dyDescent="0.2">
      <c r="A8" s="754" t="s">
        <v>18</v>
      </c>
      <c r="B8" s="400"/>
      <c r="C8" s="401"/>
      <c r="D8" s="486"/>
      <c r="E8" s="487"/>
      <c r="F8" s="487"/>
      <c r="G8" s="487"/>
      <c r="H8" s="487"/>
      <c r="I8" s="487"/>
      <c r="J8" s="487"/>
      <c r="K8" s="487"/>
      <c r="L8" s="488"/>
      <c r="M8" s="61"/>
      <c r="O8" s="24" t="s">
        <v>19</v>
      </c>
      <c r="P8" s="563">
        <v>0.33333333333333331</v>
      </c>
      <c r="Q8" s="564"/>
      <c r="S8" s="386"/>
      <c r="T8" s="433"/>
      <c r="U8" s="675"/>
      <c r="V8" s="676"/>
      <c r="AA8" s="51"/>
      <c r="AB8" s="51"/>
      <c r="AC8" s="51"/>
    </row>
    <row r="9" spans="1:30" s="370" customFormat="1" ht="39.950000000000003" customHeight="1" x14ac:dyDescent="0.2">
      <c r="A9" s="5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42"/>
      <c r="E9" s="394"/>
      <c r="F9" s="5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3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71"/>
      <c r="O9" s="26" t="s">
        <v>20</v>
      </c>
      <c r="P9" s="531"/>
      <c r="Q9" s="532"/>
      <c r="S9" s="386"/>
      <c r="T9" s="433"/>
      <c r="U9" s="677"/>
      <c r="V9" s="67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42"/>
      <c r="E10" s="394"/>
      <c r="F10" s="5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54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620"/>
      <c r="Q10" s="62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6" t="s">
        <v>27</v>
      </c>
      <c r="V11" s="532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8" t="s">
        <v>28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4"/>
      <c r="M12" s="62"/>
      <c r="O12" s="24" t="s">
        <v>29</v>
      </c>
      <c r="P12" s="563"/>
      <c r="Q12" s="564"/>
      <c r="R12" s="23"/>
      <c r="T12" s="24"/>
      <c r="U12" s="493"/>
      <c r="V12" s="386"/>
      <c r="AA12" s="51"/>
      <c r="AB12" s="51"/>
      <c r="AC12" s="51"/>
    </row>
    <row r="13" spans="1:30" s="370" customFormat="1" ht="23.25" customHeight="1" x14ac:dyDescent="0.2">
      <c r="A13" s="708" t="s">
        <v>30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4"/>
      <c r="M13" s="62"/>
      <c r="N13" s="26"/>
      <c r="O13" s="26" t="s">
        <v>31</v>
      </c>
      <c r="P13" s="606"/>
      <c r="Q13" s="532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8" t="s">
        <v>32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4" t="s">
        <v>33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4"/>
      <c r="M15" s="63"/>
      <c r="O15" s="520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1"/>
      <c r="P16" s="521"/>
      <c r="Q16" s="521"/>
      <c r="R16" s="521"/>
      <c r="S16" s="52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8" t="s">
        <v>35</v>
      </c>
      <c r="B17" s="428" t="s">
        <v>36</v>
      </c>
      <c r="C17" s="541" t="s">
        <v>37</v>
      </c>
      <c r="D17" s="428" t="s">
        <v>38</v>
      </c>
      <c r="E17" s="456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55"/>
      <c r="Q17" s="455"/>
      <c r="R17" s="455"/>
      <c r="S17" s="456"/>
      <c r="T17" s="741" t="s">
        <v>49</v>
      </c>
      <c r="U17" s="414"/>
      <c r="V17" s="428" t="s">
        <v>50</v>
      </c>
      <c r="W17" s="428" t="s">
        <v>51</v>
      </c>
      <c r="X17" s="765" t="s">
        <v>52</v>
      </c>
      <c r="Y17" s="428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82"/>
      <c r="BB17" s="739" t="s">
        <v>57</v>
      </c>
    </row>
    <row r="18" spans="1:67" ht="14.25" customHeight="1" x14ac:dyDescent="0.2">
      <c r="A18" s="429"/>
      <c r="B18" s="429"/>
      <c r="C18" s="429"/>
      <c r="D18" s="457"/>
      <c r="E18" s="459"/>
      <c r="F18" s="429"/>
      <c r="G18" s="429"/>
      <c r="H18" s="429"/>
      <c r="I18" s="429"/>
      <c r="J18" s="429"/>
      <c r="K18" s="429"/>
      <c r="L18" s="429"/>
      <c r="M18" s="429"/>
      <c r="N18" s="429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29"/>
      <c r="W18" s="429"/>
      <c r="X18" s="766"/>
      <c r="Y18" s="429"/>
      <c r="Z18" s="636"/>
      <c r="AA18" s="636"/>
      <c r="AB18" s="471"/>
      <c r="AC18" s="472"/>
      <c r="AD18" s="473"/>
      <c r="AE18" s="483"/>
      <c r="BB18" s="386"/>
    </row>
    <row r="19" spans="1:67" ht="27.75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customHeight="1" x14ac:dyDescent="0.25">
      <c r="A20" s="397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1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7"/>
      <c r="O24" s="399" t="s">
        <v>72</v>
      </c>
      <c r="P24" s="400"/>
      <c r="Q24" s="400"/>
      <c r="R24" s="400"/>
      <c r="S24" s="400"/>
      <c r="T24" s="400"/>
      <c r="U24" s="401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7"/>
      <c r="O25" s="399" t="s">
        <v>72</v>
      </c>
      <c r="P25" s="400"/>
      <c r="Q25" s="400"/>
      <c r="R25" s="400"/>
      <c r="S25" s="400"/>
      <c r="T25" s="400"/>
      <c r="U25" s="401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7"/>
      <c r="O34" s="399" t="s">
        <v>72</v>
      </c>
      <c r="P34" s="400"/>
      <c r="Q34" s="400"/>
      <c r="R34" s="400"/>
      <c r="S34" s="400"/>
      <c r="T34" s="400"/>
      <c r="U34" s="401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7"/>
      <c r="O35" s="399" t="s">
        <v>72</v>
      </c>
      <c r="P35" s="400"/>
      <c r="Q35" s="400"/>
      <c r="R35" s="400"/>
      <c r="S35" s="400"/>
      <c r="T35" s="400"/>
      <c r="U35" s="401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7"/>
      <c r="O38" s="399" t="s">
        <v>72</v>
      </c>
      <c r="P38" s="400"/>
      <c r="Q38" s="400"/>
      <c r="R38" s="400"/>
      <c r="S38" s="400"/>
      <c r="T38" s="400"/>
      <c r="U38" s="401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7"/>
      <c r="O39" s="399" t="s">
        <v>72</v>
      </c>
      <c r="P39" s="400"/>
      <c r="Q39" s="400"/>
      <c r="R39" s="400"/>
      <c r="S39" s="400"/>
      <c r="T39" s="400"/>
      <c r="U39" s="401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7"/>
      <c r="O42" s="399" t="s">
        <v>72</v>
      </c>
      <c r="P42" s="400"/>
      <c r="Q42" s="400"/>
      <c r="R42" s="400"/>
      <c r="S42" s="400"/>
      <c r="T42" s="400"/>
      <c r="U42" s="401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7"/>
      <c r="O43" s="399" t="s">
        <v>72</v>
      </c>
      <c r="P43" s="400"/>
      <c r="Q43" s="400"/>
      <c r="R43" s="400"/>
      <c r="S43" s="400"/>
      <c r="T43" s="400"/>
      <c r="U43" s="401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7"/>
      <c r="O46" s="399" t="s">
        <v>72</v>
      </c>
      <c r="P46" s="400"/>
      <c r="Q46" s="400"/>
      <c r="R46" s="400"/>
      <c r="S46" s="400"/>
      <c r="T46" s="400"/>
      <c r="U46" s="401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7"/>
      <c r="O47" s="399" t="s">
        <v>72</v>
      </c>
      <c r="P47" s="400"/>
      <c r="Q47" s="400"/>
      <c r="R47" s="400"/>
      <c r="S47" s="400"/>
      <c r="T47" s="400"/>
      <c r="U47" s="401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customHeight="1" x14ac:dyDescent="0.25">
      <c r="A49" s="397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150</v>
      </c>
      <c r="X51" s="374">
        <f>IFERROR(IF(W51="",0,CEILING((W51/$H51),1)*$H51),"")</f>
        <v>151.20000000000002</v>
      </c>
      <c r="Y51" s="36">
        <f>IFERROR(IF(X51=0,"",ROUNDUP(X51/H51,0)*0.02175),"")</f>
        <v>0.30449999999999999</v>
      </c>
      <c r="Z51" s="56"/>
      <c r="AA51" s="57"/>
      <c r="AE51" s="64"/>
      <c r="BB51" s="77" t="s">
        <v>1</v>
      </c>
      <c r="BL51" s="64">
        <f>IFERROR(W51*I51/H51,"0")</f>
        <v>156.66666666666666</v>
      </c>
      <c r="BM51" s="64">
        <f>IFERROR(X51*I51/H51,"0")</f>
        <v>157.91999999999999</v>
      </c>
      <c r="BN51" s="64">
        <f>IFERROR(1/J51*(W51/H51),"0")</f>
        <v>0.24801587301587297</v>
      </c>
      <c r="BO51" s="64">
        <f>IFERROR(1/J51*(X51/H51),"0")</f>
        <v>0.25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2.7</v>
      </c>
      <c r="X52" s="374">
        <f>IFERROR(IF(W52="",0,CEILING((W52/$H52),1)*$H52),"")</f>
        <v>2.7</v>
      </c>
      <c r="Y52" s="36">
        <f>IFERROR(IF(X52=0,"",ROUNDUP(X52/H52,0)*0.00753),"")</f>
        <v>7.5300000000000002E-3</v>
      </c>
      <c r="Z52" s="56"/>
      <c r="AA52" s="57"/>
      <c r="AE52" s="64"/>
      <c r="BB52" s="78" t="s">
        <v>1</v>
      </c>
      <c r="BL52" s="64">
        <f>IFERROR(W52*I52/H52,"0")</f>
        <v>2.9</v>
      </c>
      <c r="BM52" s="64">
        <f>IFERROR(X52*I52/H52,"0")</f>
        <v>2.9</v>
      </c>
      <c r="BN52" s="64">
        <f>IFERROR(1/J52*(W52/H52),"0")</f>
        <v>6.41025641025641E-3</v>
      </c>
      <c r="BO52" s="64">
        <f>IFERROR(1/J52*(X52/H52),"0")</f>
        <v>6.41025641025641E-3</v>
      </c>
    </row>
    <row r="53" spans="1:67" x14ac:dyDescent="0.2">
      <c r="A53" s="40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7"/>
      <c r="O53" s="399" t="s">
        <v>72</v>
      </c>
      <c r="P53" s="400"/>
      <c r="Q53" s="400"/>
      <c r="R53" s="400"/>
      <c r="S53" s="400"/>
      <c r="T53" s="400"/>
      <c r="U53" s="401"/>
      <c r="V53" s="37" t="s">
        <v>73</v>
      </c>
      <c r="W53" s="375">
        <f>IFERROR(W51/H51,"0")+IFERROR(W52/H52,"0")</f>
        <v>14.888888888888888</v>
      </c>
      <c r="X53" s="375">
        <f>IFERROR(X51/H51,"0")+IFERROR(X52/H52,"0")</f>
        <v>15</v>
      </c>
      <c r="Y53" s="375">
        <f>IFERROR(IF(Y51="",0,Y51),"0")+IFERROR(IF(Y52="",0,Y52),"0")</f>
        <v>0.31202999999999997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7"/>
      <c r="O54" s="399" t="s">
        <v>72</v>
      </c>
      <c r="P54" s="400"/>
      <c r="Q54" s="400"/>
      <c r="R54" s="400"/>
      <c r="S54" s="400"/>
      <c r="T54" s="400"/>
      <c r="U54" s="401"/>
      <c r="V54" s="37" t="s">
        <v>67</v>
      </c>
      <c r="W54" s="375">
        <f>IFERROR(SUM(W51:W52),"0")</f>
        <v>152.69999999999999</v>
      </c>
      <c r="X54" s="375">
        <f>IFERROR(SUM(X51:X52),"0")</f>
        <v>153.9</v>
      </c>
      <c r="Y54" s="37"/>
      <c r="Z54" s="376"/>
      <c r="AA54" s="376"/>
    </row>
    <row r="55" spans="1:67" ht="16.5" customHeight="1" x14ac:dyDescent="0.25">
      <c r="A55" s="397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100</v>
      </c>
      <c r="X57" s="374">
        <f>IFERROR(IF(W57="",0,CEILING((W57/$H57),1)*$H57),"")</f>
        <v>108</v>
      </c>
      <c r="Y57" s="36">
        <f>IFERROR(IF(X57=0,"",ROUNDUP(X57/H57,0)*0.02175),"")</f>
        <v>0.21749999999999997</v>
      </c>
      <c r="Z57" s="56"/>
      <c r="AA57" s="57"/>
      <c r="AE57" s="64"/>
      <c r="BB57" s="79" t="s">
        <v>1</v>
      </c>
      <c r="BL57" s="64">
        <f>IFERROR(W57*I57/H57,"0")</f>
        <v>104.44444444444444</v>
      </c>
      <c r="BM57" s="64">
        <f>IFERROR(X57*I57/H57,"0")</f>
        <v>112.8</v>
      </c>
      <c r="BN57" s="64">
        <f>IFERROR(1/J57*(W57/H57),"0")</f>
        <v>0.16534391534391535</v>
      </c>
      <c r="BO57" s="64">
        <f>IFERROR(1/J57*(X57/H57),"0")</f>
        <v>0.17857142857142855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9</v>
      </c>
      <c r="X59" s="374">
        <f>IFERROR(IF(W59="",0,CEILING((W59/$H59),1)*$H59),"")</f>
        <v>9</v>
      </c>
      <c r="Y59" s="36">
        <f>IFERROR(IF(X59=0,"",ROUNDUP(X59/H59,0)*0.00937),"")</f>
        <v>1.874E-2</v>
      </c>
      <c r="Z59" s="56"/>
      <c r="AA59" s="57"/>
      <c r="AE59" s="64"/>
      <c r="BB59" s="81" t="s">
        <v>1</v>
      </c>
      <c r="BL59" s="64">
        <f>IFERROR(W59*I59/H59,"0")</f>
        <v>9.48</v>
      </c>
      <c r="BM59" s="64">
        <f>IFERROR(X59*I59/H59,"0")</f>
        <v>9.48</v>
      </c>
      <c r="BN59" s="64">
        <f>IFERROR(1/J59*(W59/H59),"0")</f>
        <v>1.6666666666666666E-2</v>
      </c>
      <c r="BO59" s="64">
        <f>IFERROR(1/J59*(X59/H59),"0")</f>
        <v>1.6666666666666666E-2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64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7"/>
      <c r="O61" s="399" t="s">
        <v>72</v>
      </c>
      <c r="P61" s="400"/>
      <c r="Q61" s="400"/>
      <c r="R61" s="400"/>
      <c r="S61" s="400"/>
      <c r="T61" s="400"/>
      <c r="U61" s="401"/>
      <c r="V61" s="37" t="s">
        <v>73</v>
      </c>
      <c r="W61" s="375">
        <f>IFERROR(W57/H57,"0")+IFERROR(W58/H58,"0")+IFERROR(W59/H59,"0")+IFERROR(W60/H60,"0")</f>
        <v>11.25925925925926</v>
      </c>
      <c r="X61" s="375">
        <f>IFERROR(X57/H57,"0")+IFERROR(X58/H58,"0")+IFERROR(X59/H59,"0")+IFERROR(X60/H60,"0")</f>
        <v>12</v>
      </c>
      <c r="Y61" s="375">
        <f>IFERROR(IF(Y57="",0,Y57),"0")+IFERROR(IF(Y58="",0,Y58),"0")+IFERROR(IF(Y59="",0,Y59),"0")+IFERROR(IF(Y60="",0,Y60),"0")</f>
        <v>0.23623999999999998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7"/>
      <c r="O62" s="399" t="s">
        <v>72</v>
      </c>
      <c r="P62" s="400"/>
      <c r="Q62" s="400"/>
      <c r="R62" s="400"/>
      <c r="S62" s="400"/>
      <c r="T62" s="400"/>
      <c r="U62" s="401"/>
      <c r="V62" s="37" t="s">
        <v>67</v>
      </c>
      <c r="W62" s="375">
        <f>IFERROR(SUM(W57:W60),"0")</f>
        <v>109</v>
      </c>
      <c r="X62" s="375">
        <f>IFERROR(SUM(X57:X60),"0")</f>
        <v>117</v>
      </c>
      <c r="Y62" s="37"/>
      <c r="Z62" s="376"/>
      <c r="AA62" s="376"/>
    </row>
    <row r="63" spans="1:67" ht="16.5" customHeight="1" x14ac:dyDescent="0.25">
      <c r="A63" s="397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8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8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78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0</v>
      </c>
      <c r="X69" s="37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4301011514</v>
      </c>
      <c r="D70" s="377">
        <v>4680115882133</v>
      </c>
      <c r="E70" s="378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4301011703</v>
      </c>
      <c r="D71" s="377">
        <v>4680115882133</v>
      </c>
      <c r="E71" s="378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0</v>
      </c>
      <c r="X73" s="374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0</v>
      </c>
      <c r="X79" s="37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4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7"/>
      <c r="O86" s="399" t="s">
        <v>72</v>
      </c>
      <c r="P86" s="400"/>
      <c r="Q86" s="400"/>
      <c r="R86" s="400"/>
      <c r="S86" s="400"/>
      <c r="T86" s="400"/>
      <c r="U86" s="401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407"/>
      <c r="O87" s="399" t="s">
        <v>72</v>
      </c>
      <c r="P87" s="400"/>
      <c r="Q87" s="400"/>
      <c r="R87" s="400"/>
      <c r="S87" s="400"/>
      <c r="T87" s="400"/>
      <c r="U87" s="401"/>
      <c r="V87" s="37" t="s">
        <v>67</v>
      </c>
      <c r="W87" s="375">
        <f>IFERROR(SUM(W65:W85),"0")</f>
        <v>0</v>
      </c>
      <c r="X87" s="375">
        <f>IFERROR(SUM(X65:X85),"0")</f>
        <v>0</v>
      </c>
      <c r="Y87" s="37"/>
      <c r="Z87" s="376"/>
      <c r="AA87" s="376"/>
    </row>
    <row r="88" spans="1:67" ht="14.25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4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7"/>
      <c r="O93" s="399" t="s">
        <v>72</v>
      </c>
      <c r="P93" s="400"/>
      <c r="Q93" s="400"/>
      <c r="R93" s="400"/>
      <c r="S93" s="400"/>
      <c r="T93" s="400"/>
      <c r="U93" s="401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407"/>
      <c r="O94" s="399" t="s">
        <v>72</v>
      </c>
      <c r="P94" s="400"/>
      <c r="Q94" s="400"/>
      <c r="R94" s="400"/>
      <c r="S94" s="400"/>
      <c r="T94" s="400"/>
      <c r="U94" s="401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7"/>
      <c r="O103" s="399" t="s">
        <v>72</v>
      </c>
      <c r="P103" s="400"/>
      <c r="Q103" s="400"/>
      <c r="R103" s="400"/>
      <c r="S103" s="400"/>
      <c r="T103" s="400"/>
      <c r="U103" s="401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407"/>
      <c r="O104" s="399" t="s">
        <v>72</v>
      </c>
      <c r="P104" s="400"/>
      <c r="Q104" s="400"/>
      <c r="R104" s="400"/>
      <c r="S104" s="400"/>
      <c r="T104" s="400"/>
      <c r="U104" s="401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1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0</v>
      </c>
      <c r="X109" s="37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6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7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0</v>
      </c>
      <c r="X114" s="37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5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407"/>
      <c r="O120" s="399" t="s">
        <v>72</v>
      </c>
      <c r="P120" s="400"/>
      <c r="Q120" s="400"/>
      <c r="R120" s="400"/>
      <c r="S120" s="400"/>
      <c r="T120" s="400"/>
      <c r="U120" s="401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407"/>
      <c r="O121" s="399" t="s">
        <v>72</v>
      </c>
      <c r="P121" s="400"/>
      <c r="Q121" s="400"/>
      <c r="R121" s="400"/>
      <c r="S121" s="400"/>
      <c r="T121" s="400"/>
      <c r="U121" s="401"/>
      <c r="V121" s="37" t="s">
        <v>67</v>
      </c>
      <c r="W121" s="375">
        <f>IFERROR(SUM(W106:W119),"0")</f>
        <v>0</v>
      </c>
      <c r="X121" s="375">
        <f>IFERROR(SUM(X106:X119),"0")</f>
        <v>0</v>
      </c>
      <c r="Y121" s="37"/>
      <c r="Z121" s="376"/>
      <c r="AA121" s="376"/>
    </row>
    <row r="122" spans="1:67" ht="14.25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4301060350</v>
      </c>
      <c r="D124" s="377">
        <v>4680115881532</v>
      </c>
      <c r="E124" s="378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58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8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213</v>
      </c>
      <c r="B126" s="54" t="s">
        <v>216</v>
      </c>
      <c r="C126" s="31">
        <v>4301060366</v>
      </c>
      <c r="D126" s="377">
        <v>4680115881532</v>
      </c>
      <c r="E126" s="378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5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407"/>
      <c r="O130" s="399" t="s">
        <v>72</v>
      </c>
      <c r="P130" s="400"/>
      <c r="Q130" s="400"/>
      <c r="R130" s="400"/>
      <c r="S130" s="400"/>
      <c r="T130" s="400"/>
      <c r="U130" s="401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407"/>
      <c r="O131" s="399" t="s">
        <v>72</v>
      </c>
      <c r="P131" s="400"/>
      <c r="Q131" s="400"/>
      <c r="R131" s="400"/>
      <c r="S131" s="400"/>
      <c r="T131" s="400"/>
      <c r="U131" s="401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customHeight="1" x14ac:dyDescent="0.25">
      <c r="A132" s="397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4301051360</v>
      </c>
      <c r="D134" s="377">
        <v>4607091385168</v>
      </c>
      <c r="E134" s="378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4301051612</v>
      </c>
      <c r="D135" s="377">
        <v>4607091385168</v>
      </c>
      <c r="E135" s="378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5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0</v>
      </c>
      <c r="X137" s="374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407"/>
      <c r="O139" s="399" t="s">
        <v>72</v>
      </c>
      <c r="P139" s="400"/>
      <c r="Q139" s="400"/>
      <c r="R139" s="400"/>
      <c r="S139" s="400"/>
      <c r="T139" s="400"/>
      <c r="U139" s="401"/>
      <c r="V139" s="37" t="s">
        <v>73</v>
      </c>
      <c r="W139" s="375">
        <f>IFERROR(W134/H134,"0")+IFERROR(W135/H135,"0")+IFERROR(W136/H136,"0")+IFERROR(W137/H137,"0")+IFERROR(W138/H138,"0")</f>
        <v>0</v>
      </c>
      <c r="X139" s="375">
        <f>IFERROR(X134/H134,"0")+IFERROR(X135/H135,"0")+IFERROR(X136/H136,"0")+IFERROR(X137/H137,"0")+IFERROR(X138/H138,"0")</f>
        <v>0</v>
      </c>
      <c r="Y139" s="375">
        <f>IFERROR(IF(Y134="",0,Y134),"0")+IFERROR(IF(Y135="",0,Y135),"0")+IFERROR(IF(Y136="",0,Y136),"0")+IFERROR(IF(Y137="",0,Y137),"0")+IFERROR(IF(Y138="",0,Y138),"0")</f>
        <v>0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407"/>
      <c r="O140" s="399" t="s">
        <v>72</v>
      </c>
      <c r="P140" s="400"/>
      <c r="Q140" s="400"/>
      <c r="R140" s="400"/>
      <c r="S140" s="400"/>
      <c r="T140" s="400"/>
      <c r="U140" s="401"/>
      <c r="V140" s="37" t="s">
        <v>67</v>
      </c>
      <c r="W140" s="375">
        <f>IFERROR(SUM(W134:W138),"0")</f>
        <v>0</v>
      </c>
      <c r="X140" s="375">
        <f>IFERROR(SUM(X134:X138),"0")</f>
        <v>0</v>
      </c>
      <c r="Y140" s="37"/>
      <c r="Z140" s="376"/>
      <c r="AA140" s="376"/>
    </row>
    <row r="141" spans="1:67" ht="27.75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customHeight="1" x14ac:dyDescent="0.25">
      <c r="A142" s="397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407"/>
      <c r="O147" s="399" t="s">
        <v>72</v>
      </c>
      <c r="P147" s="400"/>
      <c r="Q147" s="400"/>
      <c r="R147" s="400"/>
      <c r="S147" s="400"/>
      <c r="T147" s="400"/>
      <c r="U147" s="401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407"/>
      <c r="O148" s="399" t="s">
        <v>72</v>
      </c>
      <c r="P148" s="400"/>
      <c r="Q148" s="400"/>
      <c r="R148" s="400"/>
      <c r="S148" s="400"/>
      <c r="T148" s="400"/>
      <c r="U148" s="401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customHeight="1" x14ac:dyDescent="0.25">
      <c r="A149" s="397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10</v>
      </c>
      <c r="X151" s="374">
        <f t="shared" ref="X151:X159" si="28">IFERROR(IF(W151="",0,CEILING((W151/$H151),1)*$H151),"")</f>
        <v>12.600000000000001</v>
      </c>
      <c r="Y151" s="36">
        <f>IFERROR(IF(X151=0,"",ROUNDUP(X151/H151,0)*0.00753),"")</f>
        <v>2.2589999999999999E-2</v>
      </c>
      <c r="Z151" s="56"/>
      <c r="AA151" s="57"/>
      <c r="AE151" s="64"/>
      <c r="BB151" s="144" t="s">
        <v>1</v>
      </c>
      <c r="BL151" s="64">
        <f t="shared" ref="BL151:BL159" si="29">IFERROR(W151*I151/H151,"0")</f>
        <v>10.619047619047619</v>
      </c>
      <c r="BM151" s="64">
        <f t="shared" ref="BM151:BM159" si="30">IFERROR(X151*I151/H151,"0")</f>
        <v>13.38</v>
      </c>
      <c r="BN151" s="64">
        <f t="shared" ref="BN151:BN159" si="31">IFERROR(1/J151*(W151/H151),"0")</f>
        <v>1.5262515262515262E-2</v>
      </c>
      <c r="BO151" s="64">
        <f t="shared" ref="BO151:BO159" si="32">IFERROR(1/J151*(X151/H151),"0")</f>
        <v>1.9230769230769232E-2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407"/>
      <c r="O160" s="399" t="s">
        <v>72</v>
      </c>
      <c r="P160" s="400"/>
      <c r="Q160" s="400"/>
      <c r="R160" s="400"/>
      <c r="S160" s="400"/>
      <c r="T160" s="400"/>
      <c r="U160" s="401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2.3809523809523809</v>
      </c>
      <c r="X160" s="375">
        <f>IFERROR(X151/H151,"0")+IFERROR(X152/H152,"0")+IFERROR(X153/H153,"0")+IFERROR(X154/H154,"0")+IFERROR(X155/H155,"0")+IFERROR(X156/H156,"0")+IFERROR(X157/H157,"0")+IFERROR(X158/H158,"0")+IFERROR(X159/H159,"0")</f>
        <v>3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2.2589999999999999E-2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407"/>
      <c r="O161" s="399" t="s">
        <v>72</v>
      </c>
      <c r="P161" s="400"/>
      <c r="Q161" s="400"/>
      <c r="R161" s="400"/>
      <c r="S161" s="400"/>
      <c r="T161" s="400"/>
      <c r="U161" s="401"/>
      <c r="V161" s="37" t="s">
        <v>67</v>
      </c>
      <c r="W161" s="375">
        <f>IFERROR(SUM(W151:W159),"0")</f>
        <v>10</v>
      </c>
      <c r="X161" s="375">
        <f>IFERROR(SUM(X151:X159),"0")</f>
        <v>12.600000000000001</v>
      </c>
      <c r="Y161" s="37"/>
      <c r="Z161" s="376"/>
      <c r="AA161" s="376"/>
    </row>
    <row r="162" spans="1:67" ht="16.5" customHeight="1" x14ac:dyDescent="0.25">
      <c r="A162" s="397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407"/>
      <c r="O166" s="399" t="s">
        <v>72</v>
      </c>
      <c r="P166" s="400"/>
      <c r="Q166" s="400"/>
      <c r="R166" s="400"/>
      <c r="S166" s="400"/>
      <c r="T166" s="400"/>
      <c r="U166" s="401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407"/>
      <c r="O167" s="399" t="s">
        <v>72</v>
      </c>
      <c r="P167" s="400"/>
      <c r="Q167" s="400"/>
      <c r="R167" s="400"/>
      <c r="S167" s="400"/>
      <c r="T167" s="400"/>
      <c r="U167" s="401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407"/>
      <c r="O171" s="399" t="s">
        <v>72</v>
      </c>
      <c r="P171" s="400"/>
      <c r="Q171" s="400"/>
      <c r="R171" s="400"/>
      <c r="S171" s="400"/>
      <c r="T171" s="400"/>
      <c r="U171" s="401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407"/>
      <c r="O172" s="399" t="s">
        <v>72</v>
      </c>
      <c r="P172" s="400"/>
      <c r="Q172" s="400"/>
      <c r="R172" s="400"/>
      <c r="S172" s="400"/>
      <c r="T172" s="400"/>
      <c r="U172" s="401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407"/>
      <c r="O178" s="399" t="s">
        <v>72</v>
      </c>
      <c r="P178" s="400"/>
      <c r="Q178" s="400"/>
      <c r="R178" s="400"/>
      <c r="S178" s="400"/>
      <c r="T178" s="400"/>
      <c r="U178" s="401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407"/>
      <c r="O179" s="399" t="s">
        <v>72</v>
      </c>
      <c r="P179" s="400"/>
      <c r="Q179" s="400"/>
      <c r="R179" s="400"/>
      <c r="S179" s="400"/>
      <c r="T179" s="400"/>
      <c r="U179" s="401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5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5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6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54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5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x14ac:dyDescent="0.2">
      <c r="A198" s="406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407"/>
      <c r="O198" s="399" t="s">
        <v>72</v>
      </c>
      <c r="P198" s="400"/>
      <c r="Q198" s="400"/>
      <c r="R198" s="400"/>
      <c r="S198" s="400"/>
      <c r="T198" s="400"/>
      <c r="U198" s="401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407"/>
      <c r="O199" s="399" t="s">
        <v>72</v>
      </c>
      <c r="P199" s="400"/>
      <c r="Q199" s="400"/>
      <c r="R199" s="400"/>
      <c r="S199" s="400"/>
      <c r="T199" s="400"/>
      <c r="U199" s="401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0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407"/>
      <c r="O205" s="399" t="s">
        <v>72</v>
      </c>
      <c r="P205" s="400"/>
      <c r="Q205" s="400"/>
      <c r="R205" s="400"/>
      <c r="S205" s="400"/>
      <c r="T205" s="400"/>
      <c r="U205" s="401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407"/>
      <c r="O206" s="399" t="s">
        <v>72</v>
      </c>
      <c r="P206" s="400"/>
      <c r="Q206" s="400"/>
      <c r="R206" s="400"/>
      <c r="S206" s="400"/>
      <c r="T206" s="400"/>
      <c r="U206" s="401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customHeight="1" x14ac:dyDescent="0.25">
      <c r="A207" s="397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7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x14ac:dyDescent="0.2">
      <c r="A215" s="40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407"/>
      <c r="O215" s="399" t="s">
        <v>72</v>
      </c>
      <c r="P215" s="400"/>
      <c r="Q215" s="400"/>
      <c r="R215" s="400"/>
      <c r="S215" s="400"/>
      <c r="T215" s="400"/>
      <c r="U215" s="401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407"/>
      <c r="O216" s="399" t="s">
        <v>72</v>
      </c>
      <c r="P216" s="400"/>
      <c r="Q216" s="400"/>
      <c r="R216" s="400"/>
      <c r="S216" s="400"/>
      <c r="T216" s="400"/>
      <c r="U216" s="401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407"/>
      <c r="O220" s="399" t="s">
        <v>72</v>
      </c>
      <c r="P220" s="400"/>
      <c r="Q220" s="400"/>
      <c r="R220" s="400"/>
      <c r="S220" s="400"/>
      <c r="T220" s="400"/>
      <c r="U220" s="401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407"/>
      <c r="O221" s="399" t="s">
        <v>72</v>
      </c>
      <c r="P221" s="400"/>
      <c r="Q221" s="400"/>
      <c r="R221" s="400"/>
      <c r="S221" s="400"/>
      <c r="T221" s="400"/>
      <c r="U221" s="401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customHeight="1" x14ac:dyDescent="0.25">
      <c r="A222" s="397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x14ac:dyDescent="0.2">
      <c r="A230" s="40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407"/>
      <c r="O230" s="399" t="s">
        <v>72</v>
      </c>
      <c r="P230" s="400"/>
      <c r="Q230" s="400"/>
      <c r="R230" s="400"/>
      <c r="S230" s="400"/>
      <c r="T230" s="400"/>
      <c r="U230" s="401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407"/>
      <c r="O231" s="399" t="s">
        <v>72</v>
      </c>
      <c r="P231" s="400"/>
      <c r="Q231" s="400"/>
      <c r="R231" s="400"/>
      <c r="S231" s="400"/>
      <c r="T231" s="400"/>
      <c r="U231" s="401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customHeight="1" x14ac:dyDescent="0.25">
      <c r="A232" s="397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130</v>
      </c>
      <c r="X235" s="374">
        <f t="shared" si="49"/>
        <v>140.4</v>
      </c>
      <c r="Y235" s="36">
        <f>IFERROR(IF(X235=0,"",ROUNDUP(X235/H235,0)*0.02175),"")</f>
        <v>0.28275</v>
      </c>
      <c r="Z235" s="56"/>
      <c r="AA235" s="57"/>
      <c r="AE235" s="64"/>
      <c r="BB235" s="197" t="s">
        <v>1</v>
      </c>
      <c r="BL235" s="64">
        <f t="shared" si="50"/>
        <v>135.77777777777774</v>
      </c>
      <c r="BM235" s="64">
        <f t="shared" si="51"/>
        <v>146.63999999999999</v>
      </c>
      <c r="BN235" s="64">
        <f t="shared" si="52"/>
        <v>0.21494708994708991</v>
      </c>
      <c r="BO235" s="64">
        <f t="shared" si="53"/>
        <v>0.23214285714285712</v>
      </c>
    </row>
    <row r="236" spans="1:67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20</v>
      </c>
      <c r="X239" s="374">
        <f t="shared" si="49"/>
        <v>21.6</v>
      </c>
      <c r="Y239" s="36">
        <f>IFERROR(IF(X239=0,"",ROUNDUP(X239/H239,0)*0.02175),"")</f>
        <v>4.3499999999999997E-2</v>
      </c>
      <c r="Z239" s="56"/>
      <c r="AA239" s="57"/>
      <c r="AE239" s="64"/>
      <c r="BB239" s="201" t="s">
        <v>1</v>
      </c>
      <c r="BL239" s="64">
        <f t="shared" si="50"/>
        <v>20.888888888888886</v>
      </c>
      <c r="BM239" s="64">
        <f t="shared" si="51"/>
        <v>22.56</v>
      </c>
      <c r="BN239" s="64">
        <f t="shared" si="52"/>
        <v>3.306878306878306E-2</v>
      </c>
      <c r="BO239" s="64">
        <f t="shared" si="53"/>
        <v>3.5714285714285712E-2</v>
      </c>
    </row>
    <row r="240" spans="1:67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6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407"/>
      <c r="O248" s="399" t="s">
        <v>72</v>
      </c>
      <c r="P248" s="400"/>
      <c r="Q248" s="400"/>
      <c r="R248" s="400"/>
      <c r="S248" s="400"/>
      <c r="T248" s="400"/>
      <c r="U248" s="401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13.888888888888888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15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0.32624999999999998</v>
      </c>
      <c r="Z248" s="376"/>
      <c r="AA248" s="376"/>
    </row>
    <row r="249" spans="1:67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407"/>
      <c r="O249" s="399" t="s">
        <v>72</v>
      </c>
      <c r="P249" s="400"/>
      <c r="Q249" s="400"/>
      <c r="R249" s="400"/>
      <c r="S249" s="400"/>
      <c r="T249" s="400"/>
      <c r="U249" s="401"/>
      <c r="V249" s="37" t="s">
        <v>67</v>
      </c>
      <c r="W249" s="375">
        <f>IFERROR(SUM(W234:W247),"0")</f>
        <v>150</v>
      </c>
      <c r="X249" s="375">
        <f>IFERROR(SUM(X234:X247),"0")</f>
        <v>162</v>
      </c>
      <c r="Y249" s="37"/>
      <c r="Z249" s="376"/>
      <c r="AA249" s="376"/>
    </row>
    <row r="250" spans="1:67" ht="14.25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407"/>
      <c r="O252" s="399" t="s">
        <v>72</v>
      </c>
      <c r="P252" s="400"/>
      <c r="Q252" s="400"/>
      <c r="R252" s="400"/>
      <c r="S252" s="400"/>
      <c r="T252" s="400"/>
      <c r="U252" s="401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407"/>
      <c r="O253" s="399" t="s">
        <v>72</v>
      </c>
      <c r="P253" s="400"/>
      <c r="Q253" s="400"/>
      <c r="R253" s="400"/>
      <c r="S253" s="400"/>
      <c r="T253" s="400"/>
      <c r="U253" s="401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30</v>
      </c>
      <c r="X255" s="374">
        <f>IFERROR(IF(W255="",0,CEILING((W255/$H255),1)*$H255),"")</f>
        <v>33.6</v>
      </c>
      <c r="Y255" s="36">
        <f>IFERROR(IF(X255=0,"",ROUNDUP(X255/H255,0)*0.00753),"")</f>
        <v>6.0240000000000002E-2</v>
      </c>
      <c r="Z255" s="56"/>
      <c r="AA255" s="57"/>
      <c r="AE255" s="64"/>
      <c r="BB255" s="211" t="s">
        <v>1</v>
      </c>
      <c r="BL255" s="64">
        <f>IFERROR(W255*I255/H255,"0")</f>
        <v>31.857142857142858</v>
      </c>
      <c r="BM255" s="64">
        <f>IFERROR(X255*I255/H255,"0")</f>
        <v>35.68</v>
      </c>
      <c r="BN255" s="64">
        <f>IFERROR(1/J255*(W255/H255),"0")</f>
        <v>4.5787545787545784E-2</v>
      </c>
      <c r="BO255" s="64">
        <f>IFERROR(1/J255*(X255/H255),"0")</f>
        <v>5.128205128205128E-2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4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407"/>
      <c r="O259" s="399" t="s">
        <v>72</v>
      </c>
      <c r="P259" s="400"/>
      <c r="Q259" s="400"/>
      <c r="R259" s="400"/>
      <c r="S259" s="400"/>
      <c r="T259" s="400"/>
      <c r="U259" s="401"/>
      <c r="V259" s="37" t="s">
        <v>73</v>
      </c>
      <c r="W259" s="375">
        <f>IFERROR(W255/H255,"0")+IFERROR(W256/H256,"0")+IFERROR(W257/H257,"0")+IFERROR(W258/H258,"0")</f>
        <v>7.1428571428571423</v>
      </c>
      <c r="X259" s="375">
        <f>IFERROR(X255/H255,"0")+IFERROR(X256/H256,"0")+IFERROR(X257/H257,"0")+IFERROR(X258/H258,"0")</f>
        <v>8</v>
      </c>
      <c r="Y259" s="375">
        <f>IFERROR(IF(Y255="",0,Y255),"0")+IFERROR(IF(Y256="",0,Y256),"0")+IFERROR(IF(Y257="",0,Y257),"0")+IFERROR(IF(Y258="",0,Y258),"0")</f>
        <v>6.0240000000000002E-2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407"/>
      <c r="O260" s="399" t="s">
        <v>72</v>
      </c>
      <c r="P260" s="400"/>
      <c r="Q260" s="400"/>
      <c r="R260" s="400"/>
      <c r="S260" s="400"/>
      <c r="T260" s="400"/>
      <c r="U260" s="401"/>
      <c r="V260" s="37" t="s">
        <v>67</v>
      </c>
      <c r="W260" s="375">
        <f>IFERROR(SUM(W255:W258),"0")</f>
        <v>30</v>
      </c>
      <c r="X260" s="375">
        <f>IFERROR(SUM(X255:X258),"0")</f>
        <v>33.6</v>
      </c>
      <c r="Y260" s="37"/>
      <c r="Z260" s="376"/>
      <c r="AA260" s="376"/>
    </row>
    <row r="261" spans="1:67" ht="14.25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7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800</v>
      </c>
      <c r="X262" s="374">
        <f t="shared" ref="X262:X270" si="55">IFERROR(IF(W262="",0,CEILING((W262/$H262),1)*$H262),"")</f>
        <v>803.4</v>
      </c>
      <c r="Y262" s="36">
        <f>IFERROR(IF(X262=0,"",ROUNDUP(X262/H262,0)*0.02175),"")</f>
        <v>2.2402499999999996</v>
      </c>
      <c r="Z262" s="56"/>
      <c r="AA262" s="57"/>
      <c r="AE262" s="64"/>
      <c r="BB262" s="215" t="s">
        <v>1</v>
      </c>
      <c r="BL262" s="64">
        <f t="shared" ref="BL262:BL270" si="56">IFERROR(W262*I262/H262,"0")</f>
        <v>857.23076923076928</v>
      </c>
      <c r="BM262" s="64">
        <f t="shared" ref="BM262:BM270" si="57">IFERROR(X262*I262/H262,"0")</f>
        <v>860.87400000000002</v>
      </c>
      <c r="BN262" s="64">
        <f t="shared" ref="BN262:BN270" si="58">IFERROR(1/J262*(W262/H262),"0")</f>
        <v>1.8315018315018314</v>
      </c>
      <c r="BO262" s="64">
        <f t="shared" ref="BO262:BO270" si="59">IFERROR(1/J262*(X262/H262),"0")</f>
        <v>1.8392857142857142</v>
      </c>
    </row>
    <row r="263" spans="1:67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407"/>
      <c r="O271" s="399" t="s">
        <v>72</v>
      </c>
      <c r="P271" s="400"/>
      <c r="Q271" s="400"/>
      <c r="R271" s="400"/>
      <c r="S271" s="400"/>
      <c r="T271" s="400"/>
      <c r="U271" s="401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102.56410256410257</v>
      </c>
      <c r="X271" s="375">
        <f>IFERROR(X262/H262,"0")+IFERROR(X263/H263,"0")+IFERROR(X264/H264,"0")+IFERROR(X265/H265,"0")+IFERROR(X266/H266,"0")+IFERROR(X267/H267,"0")+IFERROR(X268/H268,"0")+IFERROR(X269/H269,"0")+IFERROR(X270/H270,"0")</f>
        <v>103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2.2402499999999996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407"/>
      <c r="O272" s="399" t="s">
        <v>72</v>
      </c>
      <c r="P272" s="400"/>
      <c r="Q272" s="400"/>
      <c r="R272" s="400"/>
      <c r="S272" s="400"/>
      <c r="T272" s="400"/>
      <c r="U272" s="401"/>
      <c r="V272" s="37" t="s">
        <v>67</v>
      </c>
      <c r="W272" s="375">
        <f>IFERROR(SUM(W262:W270),"0")</f>
        <v>800</v>
      </c>
      <c r="X272" s="375">
        <f>IFERROR(SUM(X262:X270),"0")</f>
        <v>803.4</v>
      </c>
      <c r="Y272" s="37"/>
      <c r="Z272" s="376"/>
      <c r="AA272" s="376"/>
    </row>
    <row r="273" spans="1:67" ht="14.25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80</v>
      </c>
      <c r="X275" s="374">
        <f>IFERROR(IF(W275="",0,CEILING((W275/$H275),1)*$H275),"")</f>
        <v>85.8</v>
      </c>
      <c r="Y275" s="36">
        <f>IFERROR(IF(X275=0,"",ROUNDUP(X275/H275,0)*0.02175),"")</f>
        <v>0.23924999999999999</v>
      </c>
      <c r="Z275" s="56"/>
      <c r="AA275" s="57"/>
      <c r="AE275" s="64"/>
      <c r="BB275" s="225" t="s">
        <v>1</v>
      </c>
      <c r="BL275" s="64">
        <f>IFERROR(W275*I275/H275,"0")</f>
        <v>85.784615384615407</v>
      </c>
      <c r="BM275" s="64">
        <f>IFERROR(X275*I275/H275,"0")</f>
        <v>92.004000000000005</v>
      </c>
      <c r="BN275" s="64">
        <f>IFERROR(1/J275*(W275/H275),"0")</f>
        <v>0.18315018315018317</v>
      </c>
      <c r="BO275" s="64">
        <f>IFERROR(1/J275*(X275/H275),"0")</f>
        <v>0.19642857142857142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407"/>
      <c r="O277" s="399" t="s">
        <v>72</v>
      </c>
      <c r="P277" s="400"/>
      <c r="Q277" s="400"/>
      <c r="R277" s="400"/>
      <c r="S277" s="400"/>
      <c r="T277" s="400"/>
      <c r="U277" s="401"/>
      <c r="V277" s="37" t="s">
        <v>73</v>
      </c>
      <c r="W277" s="375">
        <f>IFERROR(W274/H274,"0")+IFERROR(W275/H275,"0")+IFERROR(W276/H276,"0")</f>
        <v>10.256410256410257</v>
      </c>
      <c r="X277" s="375">
        <f>IFERROR(X274/H274,"0")+IFERROR(X275/H275,"0")+IFERROR(X276/H276,"0")</f>
        <v>11</v>
      </c>
      <c r="Y277" s="375">
        <f>IFERROR(IF(Y274="",0,Y274),"0")+IFERROR(IF(Y275="",0,Y275),"0")+IFERROR(IF(Y276="",0,Y276),"0")</f>
        <v>0.23924999999999999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407"/>
      <c r="O278" s="399" t="s">
        <v>72</v>
      </c>
      <c r="P278" s="400"/>
      <c r="Q278" s="400"/>
      <c r="R278" s="400"/>
      <c r="S278" s="400"/>
      <c r="T278" s="400"/>
      <c r="U278" s="401"/>
      <c r="V278" s="37" t="s">
        <v>67</v>
      </c>
      <c r="W278" s="375">
        <f>IFERROR(SUM(W274:W276),"0")</f>
        <v>80</v>
      </c>
      <c r="X278" s="375">
        <f>IFERROR(SUM(X274:X276),"0")</f>
        <v>85.8</v>
      </c>
      <c r="Y278" s="37"/>
      <c r="Z278" s="376"/>
      <c r="AA278" s="376"/>
    </row>
    <row r="279" spans="1:67" ht="14.25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7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407"/>
      <c r="O283" s="399" t="s">
        <v>72</v>
      </c>
      <c r="P283" s="400"/>
      <c r="Q283" s="400"/>
      <c r="R283" s="400"/>
      <c r="S283" s="400"/>
      <c r="T283" s="400"/>
      <c r="U283" s="401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407"/>
      <c r="O284" s="399" t="s">
        <v>72</v>
      </c>
      <c r="P284" s="400"/>
      <c r="Q284" s="400"/>
      <c r="R284" s="400"/>
      <c r="S284" s="400"/>
      <c r="T284" s="400"/>
      <c r="U284" s="401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407"/>
      <c r="O289" s="399" t="s">
        <v>72</v>
      </c>
      <c r="P289" s="400"/>
      <c r="Q289" s="400"/>
      <c r="R289" s="400"/>
      <c r="S289" s="400"/>
      <c r="T289" s="400"/>
      <c r="U289" s="401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407"/>
      <c r="O290" s="399" t="s">
        <v>72</v>
      </c>
      <c r="P290" s="400"/>
      <c r="Q290" s="400"/>
      <c r="R290" s="400"/>
      <c r="S290" s="400"/>
      <c r="T290" s="400"/>
      <c r="U290" s="401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customHeight="1" x14ac:dyDescent="0.25">
      <c r="A291" s="397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10</v>
      </c>
      <c r="X293" s="374">
        <f t="shared" ref="X293:X299" si="60">IFERROR(IF(W293="",0,CEILING((W293/$H293),1)*$H293),"")</f>
        <v>10.8</v>
      </c>
      <c r="Y293" s="36">
        <f>IFERROR(IF(X293=0,"",ROUNDUP(X293/H293,0)*0.02175),"")</f>
        <v>2.1749999999999999E-2</v>
      </c>
      <c r="Z293" s="56"/>
      <c r="AA293" s="57"/>
      <c r="AE293" s="64"/>
      <c r="BB293" s="233" t="s">
        <v>1</v>
      </c>
      <c r="BL293" s="64">
        <f t="shared" ref="BL293:BL299" si="61">IFERROR(W293*I293/H293,"0")</f>
        <v>10.444444444444443</v>
      </c>
      <c r="BM293" s="64">
        <f t="shared" ref="BM293:BM299" si="62">IFERROR(X293*I293/H293,"0")</f>
        <v>11.28</v>
      </c>
      <c r="BN293" s="64">
        <f t="shared" ref="BN293:BN299" si="63">IFERROR(1/J293*(W293/H293),"0")</f>
        <v>1.653439153439153E-2</v>
      </c>
      <c r="BO293" s="64">
        <f t="shared" ref="BO293:BO299" si="64">IFERROR(1/J293*(X293/H293),"0")</f>
        <v>1.7857142857142856E-2</v>
      </c>
    </row>
    <row r="294" spans="1:67" ht="27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1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4301011619</v>
      </c>
      <c r="D295" s="377">
        <v>4607091387452</v>
      </c>
      <c r="E295" s="378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432</v>
      </c>
      <c r="B296" s="54" t="s">
        <v>434</v>
      </c>
      <c r="C296" s="31">
        <v>4301011322</v>
      </c>
      <c r="D296" s="377">
        <v>4607091387452</v>
      </c>
      <c r="E296" s="378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43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40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407"/>
      <c r="O300" s="399" t="s">
        <v>72</v>
      </c>
      <c r="P300" s="400"/>
      <c r="Q300" s="400"/>
      <c r="R300" s="400"/>
      <c r="S300" s="400"/>
      <c r="T300" s="400"/>
      <c r="U300" s="401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0.92592592592592582</v>
      </c>
      <c r="X300" s="375">
        <f>IFERROR(X293/H293,"0")+IFERROR(X294/H294,"0")+IFERROR(X295/H295,"0")+IFERROR(X296/H296,"0")+IFERROR(X297/H297,"0")+IFERROR(X298/H298,"0")+IFERROR(X299/H299,"0")</f>
        <v>1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2.1749999999999999E-2</v>
      </c>
      <c r="Z300" s="376"/>
      <c r="AA300" s="376"/>
    </row>
    <row r="301" spans="1:67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407"/>
      <c r="O301" s="399" t="s">
        <v>72</v>
      </c>
      <c r="P301" s="400"/>
      <c r="Q301" s="400"/>
      <c r="R301" s="400"/>
      <c r="S301" s="400"/>
      <c r="T301" s="400"/>
      <c r="U301" s="401"/>
      <c r="V301" s="37" t="s">
        <v>67</v>
      </c>
      <c r="W301" s="375">
        <f>IFERROR(SUM(W293:W299),"0")</f>
        <v>10</v>
      </c>
      <c r="X301" s="375">
        <f>IFERROR(SUM(X293:X299),"0")</f>
        <v>10.8</v>
      </c>
      <c r="Y301" s="37"/>
      <c r="Z301" s="376"/>
      <c r="AA301" s="376"/>
    </row>
    <row r="302" spans="1:67" ht="14.25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407"/>
      <c r="O305" s="399" t="s">
        <v>72</v>
      </c>
      <c r="P305" s="400"/>
      <c r="Q305" s="400"/>
      <c r="R305" s="400"/>
      <c r="S305" s="400"/>
      <c r="T305" s="400"/>
      <c r="U305" s="401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407"/>
      <c r="O306" s="399" t="s">
        <v>72</v>
      </c>
      <c r="P306" s="400"/>
      <c r="Q306" s="400"/>
      <c r="R306" s="400"/>
      <c r="S306" s="400"/>
      <c r="T306" s="400"/>
      <c r="U306" s="401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customHeight="1" x14ac:dyDescent="0.25">
      <c r="A307" s="397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407"/>
      <c r="O310" s="399" t="s">
        <v>72</v>
      </c>
      <c r="P310" s="400"/>
      <c r="Q310" s="400"/>
      <c r="R310" s="400"/>
      <c r="S310" s="400"/>
      <c r="T310" s="400"/>
      <c r="U310" s="401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407"/>
      <c r="O311" s="399" t="s">
        <v>72</v>
      </c>
      <c r="P311" s="400"/>
      <c r="Q311" s="400"/>
      <c r="R311" s="400"/>
      <c r="S311" s="400"/>
      <c r="T311" s="400"/>
      <c r="U311" s="401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15</v>
      </c>
      <c r="X313" s="374">
        <f>IFERROR(IF(W313="",0,CEILING((W313/$H313),1)*$H313),"")</f>
        <v>16.2</v>
      </c>
      <c r="Y313" s="36">
        <f>IFERROR(IF(X313=0,"",ROUNDUP(X313/H313,0)*0.02175),"")</f>
        <v>4.3499999999999997E-2</v>
      </c>
      <c r="Z313" s="56"/>
      <c r="AA313" s="57"/>
      <c r="AE313" s="64"/>
      <c r="BB313" s="243" t="s">
        <v>1</v>
      </c>
      <c r="BL313" s="64">
        <f>IFERROR(W313*I313/H313,"0")</f>
        <v>16.044444444444448</v>
      </c>
      <c r="BM313" s="64">
        <f>IFERROR(X313*I313/H313,"0")</f>
        <v>17.327999999999999</v>
      </c>
      <c r="BN313" s="64">
        <f>IFERROR(1/J313*(W313/H313),"0")</f>
        <v>3.3068783068783067E-2</v>
      </c>
      <c r="BO313" s="64">
        <f>IFERROR(1/J313*(X313/H313),"0")</f>
        <v>3.5714285714285712E-2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0</v>
      </c>
      <c r="X314" s="374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4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0</v>
      </c>
      <c r="X315" s="37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5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7"/>
      <c r="O316" s="399" t="s">
        <v>72</v>
      </c>
      <c r="P316" s="400"/>
      <c r="Q316" s="400"/>
      <c r="R316" s="400"/>
      <c r="S316" s="400"/>
      <c r="T316" s="400"/>
      <c r="U316" s="401"/>
      <c r="V316" s="37" t="s">
        <v>73</v>
      </c>
      <c r="W316" s="375">
        <f>IFERROR(W313/H313,"0")+IFERROR(W314/H314,"0")+IFERROR(W315/H315,"0")</f>
        <v>1.8518518518518519</v>
      </c>
      <c r="X316" s="375">
        <f>IFERROR(X313/H313,"0")+IFERROR(X314/H314,"0")+IFERROR(X315/H315,"0")</f>
        <v>2</v>
      </c>
      <c r="Y316" s="375">
        <f>IFERROR(IF(Y313="",0,Y313),"0")+IFERROR(IF(Y314="",0,Y314),"0")+IFERROR(IF(Y315="",0,Y315),"0")</f>
        <v>4.3499999999999997E-2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407"/>
      <c r="O317" s="399" t="s">
        <v>72</v>
      </c>
      <c r="P317" s="400"/>
      <c r="Q317" s="400"/>
      <c r="R317" s="400"/>
      <c r="S317" s="400"/>
      <c r="T317" s="400"/>
      <c r="U317" s="401"/>
      <c r="V317" s="37" t="s">
        <v>67</v>
      </c>
      <c r="W317" s="375">
        <f>IFERROR(SUM(W313:W315),"0")</f>
        <v>15</v>
      </c>
      <c r="X317" s="375">
        <f>IFERROR(SUM(X313:X315),"0")</f>
        <v>16.2</v>
      </c>
      <c r="Y317" s="37"/>
      <c r="Z317" s="376"/>
      <c r="AA317" s="376"/>
    </row>
    <row r="318" spans="1:67" ht="14.25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7"/>
      <c r="O320" s="399" t="s">
        <v>72</v>
      </c>
      <c r="P320" s="400"/>
      <c r="Q320" s="400"/>
      <c r="R320" s="400"/>
      <c r="S320" s="400"/>
      <c r="T320" s="400"/>
      <c r="U320" s="401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407"/>
      <c r="O321" s="399" t="s">
        <v>72</v>
      </c>
      <c r="P321" s="400"/>
      <c r="Q321" s="400"/>
      <c r="R321" s="400"/>
      <c r="S321" s="400"/>
      <c r="T321" s="400"/>
      <c r="U321" s="401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407"/>
      <c r="O324" s="399" t="s">
        <v>72</v>
      </c>
      <c r="P324" s="400"/>
      <c r="Q324" s="400"/>
      <c r="R324" s="400"/>
      <c r="S324" s="400"/>
      <c r="T324" s="400"/>
      <c r="U324" s="401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407"/>
      <c r="O325" s="399" t="s">
        <v>72</v>
      </c>
      <c r="P325" s="400"/>
      <c r="Q325" s="400"/>
      <c r="R325" s="400"/>
      <c r="S325" s="400"/>
      <c r="T325" s="400"/>
      <c r="U325" s="401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customHeight="1" x14ac:dyDescent="0.25">
      <c r="A327" s="397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customHeight="1" x14ac:dyDescent="0.25">
      <c r="A329" s="54" t="s">
        <v>460</v>
      </c>
      <c r="B329" s="54" t="s">
        <v>461</v>
      </c>
      <c r="C329" s="31">
        <v>4301011239</v>
      </c>
      <c r="D329" s="377">
        <v>4607091383997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57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300</v>
      </c>
      <c r="X330" s="374">
        <f t="shared" si="65"/>
        <v>300</v>
      </c>
      <c r="Y330" s="36">
        <f>IFERROR(IF(X330=0,"",ROUNDUP(X330/H330,0)*0.02175),"")</f>
        <v>0.43499999999999994</v>
      </c>
      <c r="Z330" s="56"/>
      <c r="AA330" s="57"/>
      <c r="AE330" s="64"/>
      <c r="BB330" s="249" t="s">
        <v>1</v>
      </c>
      <c r="BL330" s="64">
        <f t="shared" si="66"/>
        <v>309.60000000000002</v>
      </c>
      <c r="BM330" s="64">
        <f t="shared" si="67"/>
        <v>309.60000000000002</v>
      </c>
      <c r="BN330" s="64">
        <f t="shared" si="68"/>
        <v>0.41666666666666663</v>
      </c>
      <c r="BO330" s="64">
        <f t="shared" si="69"/>
        <v>0.41666666666666663</v>
      </c>
    </row>
    <row r="331" spans="1:67" ht="27" customHeight="1" x14ac:dyDescent="0.25">
      <c r="A331" s="54" t="s">
        <v>463</v>
      </c>
      <c r="B331" s="54" t="s">
        <v>464</v>
      </c>
      <c r="C331" s="31">
        <v>4301011865</v>
      </c>
      <c r="D331" s="377">
        <v>4680115884076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6" t="s">
        <v>465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466</v>
      </c>
      <c r="B332" s="54" t="s">
        <v>467</v>
      </c>
      <c r="C332" s="31">
        <v>4301011240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15</v>
      </c>
      <c r="X333" s="374">
        <f t="shared" si="65"/>
        <v>15</v>
      </c>
      <c r="Y333" s="36">
        <f>IFERROR(IF(X333=0,"",ROUNDUP(X333/H333,0)*0.02175),"")</f>
        <v>2.1749999999999999E-2</v>
      </c>
      <c r="Z333" s="56"/>
      <c r="AA333" s="57"/>
      <c r="AE333" s="64"/>
      <c r="BB333" s="252" t="s">
        <v>1</v>
      </c>
      <c r="BL333" s="64">
        <f t="shared" si="66"/>
        <v>15.48</v>
      </c>
      <c r="BM333" s="64">
        <f t="shared" si="67"/>
        <v>15.48</v>
      </c>
      <c r="BN333" s="64">
        <f t="shared" si="68"/>
        <v>2.0833333333333332E-2</v>
      </c>
      <c r="BO333" s="64">
        <f t="shared" si="69"/>
        <v>2.0833333333333332E-2</v>
      </c>
    </row>
    <row r="334" spans="1:67" ht="27" customHeight="1" x14ac:dyDescent="0.25">
      <c r="A334" s="54" t="s">
        <v>469</v>
      </c>
      <c r="B334" s="54" t="s">
        <v>470</v>
      </c>
      <c r="C334" s="31">
        <v>4301011238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3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94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55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60</v>
      </c>
      <c r="X336" s="374">
        <f t="shared" si="65"/>
        <v>60</v>
      </c>
      <c r="Y336" s="36">
        <f>IFERROR(IF(X336=0,"",ROUNDUP(X336/H336,0)*0.02175),"")</f>
        <v>8.6999999999999994E-2</v>
      </c>
      <c r="Z336" s="56"/>
      <c r="AA336" s="57"/>
      <c r="AE336" s="64"/>
      <c r="BB336" s="255" t="s">
        <v>1</v>
      </c>
      <c r="BL336" s="64">
        <f t="shared" si="66"/>
        <v>61.92</v>
      </c>
      <c r="BM336" s="64">
        <f t="shared" si="67"/>
        <v>61.92</v>
      </c>
      <c r="BN336" s="64">
        <f t="shared" si="68"/>
        <v>8.3333333333333329E-2</v>
      </c>
      <c r="BO336" s="64">
        <f t="shared" si="69"/>
        <v>8.3333333333333329E-2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6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407"/>
      <c r="O339" s="399" t="s">
        <v>72</v>
      </c>
      <c r="P339" s="400"/>
      <c r="Q339" s="400"/>
      <c r="R339" s="400"/>
      <c r="S339" s="400"/>
      <c r="T339" s="400"/>
      <c r="U339" s="401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25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25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0.54374999999999996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407"/>
      <c r="O340" s="399" t="s">
        <v>72</v>
      </c>
      <c r="P340" s="400"/>
      <c r="Q340" s="400"/>
      <c r="R340" s="400"/>
      <c r="S340" s="400"/>
      <c r="T340" s="400"/>
      <c r="U340" s="401"/>
      <c r="V340" s="37" t="s">
        <v>67</v>
      </c>
      <c r="W340" s="375">
        <f>IFERROR(SUM(W329:W338),"0")</f>
        <v>375</v>
      </c>
      <c r="X340" s="375">
        <f>IFERROR(SUM(X329:X338),"0")</f>
        <v>375</v>
      </c>
      <c r="Y340" s="37"/>
      <c r="Z340" s="376"/>
      <c r="AA340" s="376"/>
    </row>
    <row r="341" spans="1:67" ht="14.25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250</v>
      </c>
      <c r="X342" s="374">
        <f>IFERROR(IF(W342="",0,CEILING((W342/$H342),1)*$H342),"")</f>
        <v>255</v>
      </c>
      <c r="Y342" s="36">
        <f>IFERROR(IF(X342=0,"",ROUNDUP(X342/H342,0)*0.02175),"")</f>
        <v>0.36974999999999997</v>
      </c>
      <c r="Z342" s="56"/>
      <c r="AA342" s="57"/>
      <c r="AE342" s="64"/>
      <c r="BB342" s="258" t="s">
        <v>1</v>
      </c>
      <c r="BL342" s="64">
        <f>IFERROR(W342*I342/H342,"0")</f>
        <v>258</v>
      </c>
      <c r="BM342" s="64">
        <f>IFERROR(X342*I342/H342,"0")</f>
        <v>263.16000000000003</v>
      </c>
      <c r="BN342" s="64">
        <f>IFERROR(1/J342*(W342/H342),"0")</f>
        <v>0.34722222222222221</v>
      </c>
      <c r="BO342" s="64">
        <f>IFERROR(1/J342*(X342/H342),"0")</f>
        <v>0.35416666666666663</v>
      </c>
    </row>
    <row r="343" spans="1:67" ht="16.5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7"/>
      <c r="O345" s="399" t="s">
        <v>72</v>
      </c>
      <c r="P345" s="400"/>
      <c r="Q345" s="400"/>
      <c r="R345" s="400"/>
      <c r="S345" s="400"/>
      <c r="T345" s="400"/>
      <c r="U345" s="401"/>
      <c r="V345" s="37" t="s">
        <v>73</v>
      </c>
      <c r="W345" s="375">
        <f>IFERROR(W342/H342,"0")+IFERROR(W343/H343,"0")+IFERROR(W344/H344,"0")</f>
        <v>16.666666666666668</v>
      </c>
      <c r="X345" s="375">
        <f>IFERROR(X342/H342,"0")+IFERROR(X343/H343,"0")+IFERROR(X344/H344,"0")</f>
        <v>17</v>
      </c>
      <c r="Y345" s="375">
        <f>IFERROR(IF(Y342="",0,Y342),"0")+IFERROR(IF(Y343="",0,Y343),"0")+IFERROR(IF(Y344="",0,Y344),"0")</f>
        <v>0.36974999999999997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407"/>
      <c r="O346" s="399" t="s">
        <v>72</v>
      </c>
      <c r="P346" s="400"/>
      <c r="Q346" s="400"/>
      <c r="R346" s="400"/>
      <c r="S346" s="400"/>
      <c r="T346" s="400"/>
      <c r="U346" s="401"/>
      <c r="V346" s="37" t="s">
        <v>67</v>
      </c>
      <c r="W346" s="375">
        <f>IFERROR(SUM(W342:W344),"0")</f>
        <v>250</v>
      </c>
      <c r="X346" s="375">
        <f>IFERROR(SUM(X342:X344),"0")</f>
        <v>255</v>
      </c>
      <c r="Y346" s="37"/>
      <c r="Z346" s="376"/>
      <c r="AA346" s="376"/>
    </row>
    <row r="347" spans="1:67" ht="14.25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7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x14ac:dyDescent="0.2">
      <c r="A350" s="406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407"/>
      <c r="O350" s="399" t="s">
        <v>72</v>
      </c>
      <c r="P350" s="400"/>
      <c r="Q350" s="400"/>
      <c r="R350" s="400"/>
      <c r="S350" s="400"/>
      <c r="T350" s="400"/>
      <c r="U350" s="401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407"/>
      <c r="O351" s="399" t="s">
        <v>72</v>
      </c>
      <c r="P351" s="400"/>
      <c r="Q351" s="400"/>
      <c r="R351" s="400"/>
      <c r="S351" s="400"/>
      <c r="T351" s="400"/>
      <c r="U351" s="401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0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407"/>
      <c r="O354" s="399" t="s">
        <v>72</v>
      </c>
      <c r="P354" s="400"/>
      <c r="Q354" s="400"/>
      <c r="R354" s="400"/>
      <c r="S354" s="400"/>
      <c r="T354" s="400"/>
      <c r="U354" s="401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407"/>
      <c r="O355" s="399" t="s">
        <v>72</v>
      </c>
      <c r="P355" s="400"/>
      <c r="Q355" s="400"/>
      <c r="R355" s="400"/>
      <c r="S355" s="400"/>
      <c r="T355" s="400"/>
      <c r="U355" s="401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customHeight="1" x14ac:dyDescent="0.25">
      <c r="A356" s="397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6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7"/>
      <c r="O363" s="399" t="s">
        <v>72</v>
      </c>
      <c r="P363" s="400"/>
      <c r="Q363" s="400"/>
      <c r="R363" s="400"/>
      <c r="S363" s="400"/>
      <c r="T363" s="400"/>
      <c r="U363" s="401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407"/>
      <c r="O364" s="399" t="s">
        <v>72</v>
      </c>
      <c r="P364" s="400"/>
      <c r="Q364" s="400"/>
      <c r="R364" s="400"/>
      <c r="S364" s="400"/>
      <c r="T364" s="400"/>
      <c r="U364" s="401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6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6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407"/>
      <c r="O368" s="399" t="s">
        <v>72</v>
      </c>
      <c r="P368" s="400"/>
      <c r="Q368" s="400"/>
      <c r="R368" s="400"/>
      <c r="S368" s="400"/>
      <c r="T368" s="400"/>
      <c r="U368" s="401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7"/>
      <c r="O369" s="399" t="s">
        <v>72</v>
      </c>
      <c r="P369" s="400"/>
      <c r="Q369" s="400"/>
      <c r="R369" s="400"/>
      <c r="S369" s="400"/>
      <c r="T369" s="400"/>
      <c r="U369" s="401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6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407"/>
      <c r="O375" s="399" t="s">
        <v>72</v>
      </c>
      <c r="P375" s="400"/>
      <c r="Q375" s="400"/>
      <c r="R375" s="400"/>
      <c r="S375" s="400"/>
      <c r="T375" s="400"/>
      <c r="U375" s="401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407"/>
      <c r="O376" s="399" t="s">
        <v>72</v>
      </c>
      <c r="P376" s="400"/>
      <c r="Q376" s="400"/>
      <c r="R376" s="400"/>
      <c r="S376" s="400"/>
      <c r="T376" s="400"/>
      <c r="U376" s="401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407"/>
      <c r="O379" s="399" t="s">
        <v>72</v>
      </c>
      <c r="P379" s="400"/>
      <c r="Q379" s="400"/>
      <c r="R379" s="400"/>
      <c r="S379" s="400"/>
      <c r="T379" s="400"/>
      <c r="U379" s="401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7"/>
      <c r="O380" s="399" t="s">
        <v>72</v>
      </c>
      <c r="P380" s="400"/>
      <c r="Q380" s="400"/>
      <c r="R380" s="400"/>
      <c r="S380" s="400"/>
      <c r="T380" s="400"/>
      <c r="U380" s="401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customHeight="1" x14ac:dyDescent="0.25">
      <c r="A382" s="397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6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407"/>
      <c r="O386" s="399" t="s">
        <v>72</v>
      </c>
      <c r="P386" s="400"/>
      <c r="Q386" s="400"/>
      <c r="R386" s="400"/>
      <c r="S386" s="400"/>
      <c r="T386" s="400"/>
      <c r="U386" s="401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407"/>
      <c r="O387" s="399" t="s">
        <v>72</v>
      </c>
      <c r="P387" s="400"/>
      <c r="Q387" s="400"/>
      <c r="R387" s="400"/>
      <c r="S387" s="400"/>
      <c r="T387" s="400"/>
      <c r="U387" s="401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2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0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3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7"/>
      <c r="O402" s="399" t="s">
        <v>72</v>
      </c>
      <c r="P402" s="400"/>
      <c r="Q402" s="400"/>
      <c r="R402" s="400"/>
      <c r="S402" s="400"/>
      <c r="T402" s="400"/>
      <c r="U402" s="401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7"/>
      <c r="O403" s="399" t="s">
        <v>72</v>
      </c>
      <c r="P403" s="400"/>
      <c r="Q403" s="400"/>
      <c r="R403" s="400"/>
      <c r="S403" s="400"/>
      <c r="T403" s="400"/>
      <c r="U403" s="401"/>
      <c r="V403" s="37" t="s">
        <v>67</v>
      </c>
      <c r="W403" s="375">
        <f>IFERROR(SUM(W389:W401),"0")</f>
        <v>0</v>
      </c>
      <c r="X403" s="375">
        <f>IFERROR(SUM(X389:X401),"0")</f>
        <v>0</v>
      </c>
      <c r="Y403" s="37"/>
      <c r="Z403" s="376"/>
      <c r="AA403" s="376"/>
    </row>
    <row r="404" spans="1:67" ht="14.25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7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7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407"/>
      <c r="O408" s="399" t="s">
        <v>72</v>
      </c>
      <c r="P408" s="400"/>
      <c r="Q408" s="400"/>
      <c r="R408" s="400"/>
      <c r="S408" s="400"/>
      <c r="T408" s="400"/>
      <c r="U408" s="401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407"/>
      <c r="O409" s="399" t="s">
        <v>72</v>
      </c>
      <c r="P409" s="400"/>
      <c r="Q409" s="400"/>
      <c r="R409" s="400"/>
      <c r="S409" s="400"/>
      <c r="T409" s="400"/>
      <c r="U409" s="401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5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6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7"/>
      <c r="O412" s="399" t="s">
        <v>72</v>
      </c>
      <c r="P412" s="400"/>
      <c r="Q412" s="400"/>
      <c r="R412" s="400"/>
      <c r="S412" s="400"/>
      <c r="T412" s="400"/>
      <c r="U412" s="401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7"/>
      <c r="O413" s="399" t="s">
        <v>72</v>
      </c>
      <c r="P413" s="400"/>
      <c r="Q413" s="400"/>
      <c r="R413" s="400"/>
      <c r="S413" s="400"/>
      <c r="T413" s="400"/>
      <c r="U413" s="401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1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6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7"/>
      <c r="O418" s="399" t="s">
        <v>72</v>
      </c>
      <c r="P418" s="400"/>
      <c r="Q418" s="400"/>
      <c r="R418" s="400"/>
      <c r="S418" s="400"/>
      <c r="T418" s="400"/>
      <c r="U418" s="401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7"/>
      <c r="O419" s="399" t="s">
        <v>72</v>
      </c>
      <c r="P419" s="400"/>
      <c r="Q419" s="400"/>
      <c r="R419" s="400"/>
      <c r="S419" s="400"/>
      <c r="T419" s="400"/>
      <c r="U419" s="401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customHeight="1" x14ac:dyDescent="0.25">
      <c r="A420" s="397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5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6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407"/>
      <c r="O424" s="399" t="s">
        <v>72</v>
      </c>
      <c r="P424" s="400"/>
      <c r="Q424" s="400"/>
      <c r="R424" s="400"/>
      <c r="S424" s="400"/>
      <c r="T424" s="400"/>
      <c r="U424" s="401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407"/>
      <c r="O425" s="399" t="s">
        <v>72</v>
      </c>
      <c r="P425" s="400"/>
      <c r="Q425" s="400"/>
      <c r="R425" s="400"/>
      <c r="S425" s="400"/>
      <c r="T425" s="400"/>
      <c r="U425" s="401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3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4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7"/>
      <c r="O434" s="399" t="s">
        <v>72</v>
      </c>
      <c r="P434" s="400"/>
      <c r="Q434" s="400"/>
      <c r="R434" s="400"/>
      <c r="S434" s="400"/>
      <c r="T434" s="400"/>
      <c r="U434" s="401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407"/>
      <c r="O435" s="399" t="s">
        <v>72</v>
      </c>
      <c r="P435" s="400"/>
      <c r="Q435" s="400"/>
      <c r="R435" s="400"/>
      <c r="S435" s="400"/>
      <c r="T435" s="400"/>
      <c r="U435" s="401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6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407"/>
      <c r="O439" s="399" t="s">
        <v>72</v>
      </c>
      <c r="P439" s="400"/>
      <c r="Q439" s="400"/>
      <c r="R439" s="400"/>
      <c r="S439" s="400"/>
      <c r="T439" s="400"/>
      <c r="U439" s="401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407"/>
      <c r="O440" s="399" t="s">
        <v>72</v>
      </c>
      <c r="P440" s="400"/>
      <c r="Q440" s="400"/>
      <c r="R440" s="400"/>
      <c r="S440" s="400"/>
      <c r="T440" s="400"/>
      <c r="U440" s="401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4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6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407"/>
      <c r="O443" s="399" t="s">
        <v>72</v>
      </c>
      <c r="P443" s="400"/>
      <c r="Q443" s="400"/>
      <c r="R443" s="400"/>
      <c r="S443" s="400"/>
      <c r="T443" s="400"/>
      <c r="U443" s="401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407"/>
      <c r="O444" s="399" t="s">
        <v>72</v>
      </c>
      <c r="P444" s="400"/>
      <c r="Q444" s="400"/>
      <c r="R444" s="400"/>
      <c r="S444" s="400"/>
      <c r="T444" s="400"/>
      <c r="U444" s="401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06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407"/>
      <c r="O447" s="399" t="s">
        <v>72</v>
      </c>
      <c r="P447" s="400"/>
      <c r="Q447" s="400"/>
      <c r="R447" s="400"/>
      <c r="S447" s="400"/>
      <c r="T447" s="400"/>
      <c r="U447" s="401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407"/>
      <c r="O448" s="399" t="s">
        <v>72</v>
      </c>
      <c r="P448" s="400"/>
      <c r="Q448" s="400"/>
      <c r="R448" s="400"/>
      <c r="S448" s="400"/>
      <c r="T448" s="400"/>
      <c r="U448" s="401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customHeight="1" x14ac:dyDescent="0.25">
      <c r="A449" s="397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15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8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22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x14ac:dyDescent="0.2">
      <c r="A454" s="406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407"/>
      <c r="O454" s="399" t="s">
        <v>72</v>
      </c>
      <c r="P454" s="400"/>
      <c r="Q454" s="400"/>
      <c r="R454" s="400"/>
      <c r="S454" s="400"/>
      <c r="T454" s="400"/>
      <c r="U454" s="401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407"/>
      <c r="O455" s="399" t="s">
        <v>72</v>
      </c>
      <c r="P455" s="400"/>
      <c r="Q455" s="400"/>
      <c r="R455" s="400"/>
      <c r="S455" s="400"/>
      <c r="T455" s="400"/>
      <c r="U455" s="401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customHeight="1" x14ac:dyDescent="0.25">
      <c r="A457" s="397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customHeight="1" x14ac:dyDescent="0.25">
      <c r="A460" s="54" t="s">
        <v>605</v>
      </c>
      <c r="B460" s="54" t="s">
        <v>606</v>
      </c>
      <c r="C460" s="31">
        <v>4301011369</v>
      </c>
      <c r="D460" s="377">
        <v>4680115885226</v>
      </c>
      <c r="E460" s="378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">
        <v>607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4301011779</v>
      </c>
      <c r="D461" s="377">
        <v>4607091383522</v>
      </c>
      <c r="E461" s="378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9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7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8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5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406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407"/>
      <c r="O471" s="399" t="s">
        <v>72</v>
      </c>
      <c r="P471" s="400"/>
      <c r="Q471" s="400"/>
      <c r="R471" s="400"/>
      <c r="S471" s="400"/>
      <c r="T471" s="400"/>
      <c r="U471" s="401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407"/>
      <c r="O472" s="399" t="s">
        <v>72</v>
      </c>
      <c r="P472" s="400"/>
      <c r="Q472" s="400"/>
      <c r="R472" s="400"/>
      <c r="S472" s="400"/>
      <c r="T472" s="400"/>
      <c r="U472" s="401"/>
      <c r="V472" s="37" t="s">
        <v>67</v>
      </c>
      <c r="W472" s="375">
        <f>IFERROR(SUM(W459:W470),"0")</f>
        <v>0</v>
      </c>
      <c r="X472" s="375">
        <f>IFERROR(SUM(X459:X470),"0")</f>
        <v>0</v>
      </c>
      <c r="Y472" s="37"/>
      <c r="Z472" s="376"/>
      <c r="AA472" s="376"/>
    </row>
    <row r="473" spans="1:67" ht="14.25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6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407"/>
      <c r="O476" s="399" t="s">
        <v>72</v>
      </c>
      <c r="P476" s="400"/>
      <c r="Q476" s="400"/>
      <c r="R476" s="400"/>
      <c r="S476" s="400"/>
      <c r="T476" s="400"/>
      <c r="U476" s="401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407"/>
      <c r="O477" s="399" t="s">
        <v>72</v>
      </c>
      <c r="P477" s="400"/>
      <c r="Q477" s="400"/>
      <c r="R477" s="400"/>
      <c r="S477" s="400"/>
      <c r="T477" s="400"/>
      <c r="U477" s="401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x14ac:dyDescent="0.2">
      <c r="A485" s="406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407"/>
      <c r="O485" s="399" t="s">
        <v>72</v>
      </c>
      <c r="P485" s="400"/>
      <c r="Q485" s="400"/>
      <c r="R485" s="400"/>
      <c r="S485" s="400"/>
      <c r="T485" s="400"/>
      <c r="U485" s="401"/>
      <c r="V485" s="37" t="s">
        <v>73</v>
      </c>
      <c r="W485" s="375">
        <f>IFERROR(W479/H479,"0")+IFERROR(W480/H480,"0")+IFERROR(W481/H481,"0")+IFERROR(W482/H482,"0")+IFERROR(W483/H483,"0")+IFERROR(W484/H484,"0")</f>
        <v>0</v>
      </c>
      <c r="X485" s="375">
        <f>IFERROR(X479/H479,"0")+IFERROR(X480/H480,"0")+IFERROR(X481/H481,"0")+IFERROR(X482/H482,"0")+IFERROR(X483/H483,"0")+IFERROR(X484/H484,"0")</f>
        <v>0</v>
      </c>
      <c r="Y485" s="375">
        <f>IFERROR(IF(Y479="",0,Y479),"0")+IFERROR(IF(Y480="",0,Y480),"0")+IFERROR(IF(Y481="",0,Y481),"0")+IFERROR(IF(Y482="",0,Y482),"0")+IFERROR(IF(Y483="",0,Y483),"0")+IFERROR(IF(Y484="",0,Y484),"0")</f>
        <v>0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407"/>
      <c r="O486" s="399" t="s">
        <v>72</v>
      </c>
      <c r="P486" s="400"/>
      <c r="Q486" s="400"/>
      <c r="R486" s="400"/>
      <c r="S486" s="400"/>
      <c r="T486" s="400"/>
      <c r="U486" s="401"/>
      <c r="V486" s="37" t="s">
        <v>67</v>
      </c>
      <c r="W486" s="375">
        <f>IFERROR(SUM(W479:W484),"0")</f>
        <v>0</v>
      </c>
      <c r="X486" s="375">
        <f>IFERROR(SUM(X479:X484),"0")</f>
        <v>0</v>
      </c>
      <c r="Y486" s="37"/>
      <c r="Z486" s="376"/>
      <c r="AA486" s="376"/>
    </row>
    <row r="487" spans="1:67" ht="14.25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7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6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407"/>
      <c r="O491" s="399" t="s">
        <v>72</v>
      </c>
      <c r="P491" s="400"/>
      <c r="Q491" s="400"/>
      <c r="R491" s="400"/>
      <c r="S491" s="400"/>
      <c r="T491" s="400"/>
      <c r="U491" s="401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407"/>
      <c r="O492" s="399" t="s">
        <v>72</v>
      </c>
      <c r="P492" s="400"/>
      <c r="Q492" s="400"/>
      <c r="R492" s="400"/>
      <c r="S492" s="400"/>
      <c r="T492" s="400"/>
      <c r="U492" s="401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x14ac:dyDescent="0.2">
      <c r="A495" s="406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407"/>
      <c r="O495" s="399" t="s">
        <v>72</v>
      </c>
      <c r="P495" s="400"/>
      <c r="Q495" s="400"/>
      <c r="R495" s="400"/>
      <c r="S495" s="400"/>
      <c r="T495" s="400"/>
      <c r="U495" s="401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407"/>
      <c r="O496" s="399" t="s">
        <v>72</v>
      </c>
      <c r="P496" s="400"/>
      <c r="Q496" s="400"/>
      <c r="R496" s="400"/>
      <c r="S496" s="400"/>
      <c r="T496" s="400"/>
      <c r="U496" s="401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customHeight="1" x14ac:dyDescent="0.25">
      <c r="A498" s="397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573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82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47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8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67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398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5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6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407"/>
      <c r="O507" s="399" t="s">
        <v>72</v>
      </c>
      <c r="P507" s="400"/>
      <c r="Q507" s="400"/>
      <c r="R507" s="400"/>
      <c r="S507" s="400"/>
      <c r="T507" s="400"/>
      <c r="U507" s="401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407"/>
      <c r="O508" s="399" t="s">
        <v>72</v>
      </c>
      <c r="P508" s="400"/>
      <c r="Q508" s="400"/>
      <c r="R508" s="400"/>
      <c r="S508" s="400"/>
      <c r="T508" s="400"/>
      <c r="U508" s="401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1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756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4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90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x14ac:dyDescent="0.2">
      <c r="A514" s="406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407"/>
      <c r="O514" s="399" t="s">
        <v>72</v>
      </c>
      <c r="P514" s="400"/>
      <c r="Q514" s="400"/>
      <c r="R514" s="400"/>
      <c r="S514" s="400"/>
      <c r="T514" s="400"/>
      <c r="U514" s="401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407"/>
      <c r="O515" s="399" t="s">
        <v>72</v>
      </c>
      <c r="P515" s="400"/>
      <c r="Q515" s="400"/>
      <c r="R515" s="400"/>
      <c r="S515" s="400"/>
      <c r="T515" s="400"/>
      <c r="U515" s="401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2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6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28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407"/>
      <c r="O523" s="399" t="s">
        <v>72</v>
      </c>
      <c r="P523" s="400"/>
      <c r="Q523" s="400"/>
      <c r="R523" s="400"/>
      <c r="S523" s="400"/>
      <c r="T523" s="400"/>
      <c r="U523" s="401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407"/>
      <c r="O524" s="399" t="s">
        <v>72</v>
      </c>
      <c r="P524" s="400"/>
      <c r="Q524" s="400"/>
      <c r="R524" s="400"/>
      <c r="S524" s="400"/>
      <c r="T524" s="400"/>
      <c r="U524" s="401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6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702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00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4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6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407"/>
      <c r="O531" s="399" t="s">
        <v>72</v>
      </c>
      <c r="P531" s="400"/>
      <c r="Q531" s="400"/>
      <c r="R531" s="400"/>
      <c r="S531" s="400"/>
      <c r="T531" s="400"/>
      <c r="U531" s="401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407"/>
      <c r="O532" s="399" t="s">
        <v>72</v>
      </c>
      <c r="P532" s="400"/>
      <c r="Q532" s="400"/>
      <c r="R532" s="400"/>
      <c r="S532" s="400"/>
      <c r="T532" s="400"/>
      <c r="U532" s="401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customHeight="1" x14ac:dyDescent="0.25">
      <c r="A534" s="54" t="s">
        <v>719</v>
      </c>
      <c r="B534" s="54" t="s">
        <v>720</v>
      </c>
      <c r="C534" s="31">
        <v>4301060354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8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719</v>
      </c>
      <c r="B535" s="54" t="s">
        <v>722</v>
      </c>
      <c r="C535" s="31">
        <v>4301060408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9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725</v>
      </c>
      <c r="C536" s="31">
        <v>4301060355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34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724</v>
      </c>
      <c r="B537" s="54" t="s">
        <v>727</v>
      </c>
      <c r="C537" s="31">
        <v>4301060407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6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x14ac:dyDescent="0.2">
      <c r="A538" s="40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407"/>
      <c r="O538" s="399" t="s">
        <v>72</v>
      </c>
      <c r="P538" s="400"/>
      <c r="Q538" s="400"/>
      <c r="R538" s="400"/>
      <c r="S538" s="400"/>
      <c r="T538" s="400"/>
      <c r="U538" s="401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407"/>
      <c r="O539" s="399" t="s">
        <v>72</v>
      </c>
      <c r="P539" s="400"/>
      <c r="Q539" s="400"/>
      <c r="R539" s="400"/>
      <c r="S539" s="400"/>
      <c r="T539" s="400"/>
      <c r="U539" s="401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701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33"/>
      <c r="O540" s="412" t="s">
        <v>729</v>
      </c>
      <c r="P540" s="413"/>
      <c r="Q540" s="413"/>
      <c r="R540" s="413"/>
      <c r="S540" s="413"/>
      <c r="T540" s="413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1981.7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2025.3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33"/>
      <c r="O541" s="412" t="s">
        <v>730</v>
      </c>
      <c r="P541" s="413"/>
      <c r="Q541" s="413"/>
      <c r="R541" s="413"/>
      <c r="S541" s="413"/>
      <c r="T541" s="413"/>
      <c r="U541" s="414"/>
      <c r="V541" s="37" t="s">
        <v>67</v>
      </c>
      <c r="W541" s="375">
        <f>IFERROR(SUM(BL22:BL537),"0")</f>
        <v>2087.1382417582417</v>
      </c>
      <c r="X541" s="375">
        <f>IFERROR(SUM(BM22:BM537),"0")</f>
        <v>2133.0059999999999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33"/>
      <c r="O542" s="412" t="s">
        <v>731</v>
      </c>
      <c r="P542" s="413"/>
      <c r="Q542" s="413"/>
      <c r="R542" s="413"/>
      <c r="S542" s="413"/>
      <c r="T542" s="413"/>
      <c r="U542" s="414"/>
      <c r="V542" s="37" t="s">
        <v>732</v>
      </c>
      <c r="W542" s="38">
        <f>ROUNDUP(SUM(BN22:BN537),0)</f>
        <v>4</v>
      </c>
      <c r="X542" s="38">
        <f>ROUNDUP(SUM(BO22:BO537),0)</f>
        <v>4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33"/>
      <c r="O543" s="412" t="s">
        <v>733</v>
      </c>
      <c r="P543" s="413"/>
      <c r="Q543" s="413"/>
      <c r="R543" s="413"/>
      <c r="S543" s="413"/>
      <c r="T543" s="413"/>
      <c r="U543" s="414"/>
      <c r="V543" s="37" t="s">
        <v>67</v>
      </c>
      <c r="W543" s="375">
        <f>GrossWeightTotal+PalletQtyTotal*25</f>
        <v>2187.1382417582417</v>
      </c>
      <c r="X543" s="375">
        <f>GrossWeightTotalR+PalletQtyTotalR*25</f>
        <v>2233.0059999999999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33"/>
      <c r="O544" s="412" t="s">
        <v>734</v>
      </c>
      <c r="P544" s="413"/>
      <c r="Q544" s="413"/>
      <c r="R544" s="413"/>
      <c r="S544" s="413"/>
      <c r="T544" s="413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206.8258038258038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212</v>
      </c>
      <c r="Y544" s="37"/>
      <c r="Z544" s="376"/>
      <c r="AA544" s="376"/>
    </row>
    <row r="545" spans="1:30" ht="14.25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33"/>
      <c r="O545" s="412" t="s">
        <v>735</v>
      </c>
      <c r="P545" s="413"/>
      <c r="Q545" s="413"/>
      <c r="R545" s="413"/>
      <c r="S545" s="413"/>
      <c r="T545" s="413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4.4155999999999995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88" t="s">
        <v>100</v>
      </c>
      <c r="D547" s="389"/>
      <c r="E547" s="389"/>
      <c r="F547" s="390"/>
      <c r="G547" s="388" t="s">
        <v>233</v>
      </c>
      <c r="H547" s="389"/>
      <c r="I547" s="389"/>
      <c r="J547" s="389"/>
      <c r="K547" s="389"/>
      <c r="L547" s="389"/>
      <c r="M547" s="389"/>
      <c r="N547" s="389"/>
      <c r="O547" s="389"/>
      <c r="P547" s="390"/>
      <c r="Q547" s="388" t="s">
        <v>458</v>
      </c>
      <c r="R547" s="390"/>
      <c r="S547" s="388" t="s">
        <v>516</v>
      </c>
      <c r="T547" s="389"/>
      <c r="U547" s="390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54" t="s">
        <v>738</v>
      </c>
      <c r="B548" s="388" t="s">
        <v>60</v>
      </c>
      <c r="C548" s="388" t="s">
        <v>101</v>
      </c>
      <c r="D548" s="388" t="s">
        <v>109</v>
      </c>
      <c r="E548" s="388" t="s">
        <v>100</v>
      </c>
      <c r="F548" s="388" t="s">
        <v>223</v>
      </c>
      <c r="G548" s="388" t="s">
        <v>234</v>
      </c>
      <c r="H548" s="388" t="s">
        <v>241</v>
      </c>
      <c r="I548" s="388" t="s">
        <v>260</v>
      </c>
      <c r="J548" s="388" t="s">
        <v>319</v>
      </c>
      <c r="K548" s="365"/>
      <c r="L548" s="388" t="s">
        <v>349</v>
      </c>
      <c r="M548" s="365"/>
      <c r="N548" s="388" t="s">
        <v>349</v>
      </c>
      <c r="O548" s="388" t="s">
        <v>428</v>
      </c>
      <c r="P548" s="388" t="s">
        <v>445</v>
      </c>
      <c r="Q548" s="388" t="s">
        <v>459</v>
      </c>
      <c r="R548" s="388" t="s">
        <v>491</v>
      </c>
      <c r="S548" s="388" t="s">
        <v>517</v>
      </c>
      <c r="T548" s="388" t="s">
        <v>564</v>
      </c>
      <c r="U548" s="388" t="s">
        <v>592</v>
      </c>
      <c r="V548" s="388" t="s">
        <v>602</v>
      </c>
      <c r="W548" s="388" t="s">
        <v>653</v>
      </c>
      <c r="AA548" s="52"/>
      <c r="AD548" s="365"/>
    </row>
    <row r="549" spans="1:30" ht="13.5" customHeight="1" thickBot="1" x14ac:dyDescent="0.25">
      <c r="A549" s="555"/>
      <c r="B549" s="410"/>
      <c r="C549" s="410"/>
      <c r="D549" s="410"/>
      <c r="E549" s="410"/>
      <c r="F549" s="410"/>
      <c r="G549" s="410"/>
      <c r="H549" s="410"/>
      <c r="I549" s="410"/>
      <c r="J549" s="410"/>
      <c r="K549" s="365"/>
      <c r="L549" s="410"/>
      <c r="M549" s="365"/>
      <c r="N549" s="410"/>
      <c r="O549" s="410"/>
      <c r="P549" s="410"/>
      <c r="Q549" s="410"/>
      <c r="R549" s="410"/>
      <c r="S549" s="410"/>
      <c r="T549" s="410"/>
      <c r="U549" s="410"/>
      <c r="V549" s="410"/>
      <c r="W549" s="410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153.9</v>
      </c>
      <c r="D550" s="46">
        <f>IFERROR(X57*1,"0")+IFERROR(X58*1,"0")+IFERROR(X59*1,"0")+IFERROR(X60*1,"0")</f>
        <v>117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46">
        <f>IFERROR(X134*1,"0")+IFERROR(X135*1,"0")+IFERROR(X136*1,"0")+IFERROR(X137*1,"0")+IFERROR(X138*1,"0")</f>
        <v>0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12.600000000000001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1084.8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1084.8</v>
      </c>
      <c r="O550" s="46">
        <f>IFERROR(X293*1,"0")+IFERROR(X294*1,"0")+IFERROR(X295*1,"0")+IFERROR(X296*1,"0")+IFERROR(X297*1,"0")+IFERROR(X298*1,"0")+IFERROR(X299*1,"0")+IFERROR(X303*1,"0")+IFERROR(X304*1,"0")</f>
        <v>10.8</v>
      </c>
      <c r="P550" s="46">
        <f>IFERROR(X309*1,"0")+IFERROR(X313*1,"0")+IFERROR(X314*1,"0")+IFERROR(X315*1,"0")+IFERROR(X319*1,"0")+IFERROR(X323*1,"0")</f>
        <v>16.2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630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O527:S527"/>
    <mergeCell ref="O461:S461"/>
    <mergeCell ref="D288:E288"/>
    <mergeCell ref="D459:E459"/>
    <mergeCell ref="O156:S156"/>
    <mergeCell ref="D136:E136"/>
    <mergeCell ref="O227:S227"/>
    <mergeCell ref="O398:S398"/>
    <mergeCell ref="O376:U376"/>
    <mergeCell ref="D154:E154"/>
    <mergeCell ref="O373:S373"/>
    <mergeCell ref="D225:E225"/>
    <mergeCell ref="D461:E461"/>
    <mergeCell ref="D358:E358"/>
    <mergeCell ref="G17:G18"/>
    <mergeCell ref="O94:U94"/>
    <mergeCell ref="O367:S367"/>
    <mergeCell ref="D314:E314"/>
    <mergeCell ref="O288:S288"/>
    <mergeCell ref="O459:S45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A44:Y44"/>
    <mergeCell ref="O423:S423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435:U435"/>
    <mergeCell ref="A418:N419"/>
    <mergeCell ref="D111:E111"/>
    <mergeCell ref="D282:E282"/>
    <mergeCell ref="O329:S329"/>
    <mergeCell ref="D338:E338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190:E190"/>
    <mergeCell ref="D246:E246"/>
    <mergeCell ref="A443:N444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27:E27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D28:E28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2024-05-28T08:56:02Z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