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99ED4C03-2205-4BDC-8FAB-70423D6F7F54}" xr6:coauthVersionLast="47" xr6:coauthVersionMax="47" xr10:uidLastSave="{00000000-0000-0000-0000-000000000000}"/>
  <bookViews>
    <workbookView xWindow="1080" yWindow="1080" windowWidth="250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Y536" i="2"/>
  <c r="X536" i="2"/>
  <c r="BO536" i="2" s="1"/>
  <c r="BN535" i="2"/>
  <c r="BM535" i="2"/>
  <c r="BL535" i="2"/>
  <c r="X535" i="2"/>
  <c r="Y535" i="2" s="1"/>
  <c r="BN534" i="2"/>
  <c r="BL534" i="2"/>
  <c r="Y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O529" i="2" s="1"/>
  <c r="BN528" i="2"/>
  <c r="BL528" i="2"/>
  <c r="X528" i="2"/>
  <c r="BO528" i="2" s="1"/>
  <c r="BN527" i="2"/>
  <c r="BL527" i="2"/>
  <c r="Y527" i="2"/>
  <c r="X527" i="2"/>
  <c r="BM527" i="2" s="1"/>
  <c r="BN526" i="2"/>
  <c r="BL526" i="2"/>
  <c r="X526" i="2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O510" i="2"/>
  <c r="BN510" i="2"/>
  <c r="BL510" i="2"/>
  <c r="X510" i="2"/>
  <c r="W508" i="2"/>
  <c r="W507" i="2"/>
  <c r="BN506" i="2"/>
  <c r="BL506" i="2"/>
  <c r="Y506" i="2"/>
  <c r="X506" i="2"/>
  <c r="BM506" i="2" s="1"/>
  <c r="BN505" i="2"/>
  <c r="BL505" i="2"/>
  <c r="X505" i="2"/>
  <c r="Y505" i="2" s="1"/>
  <c r="BN504" i="2"/>
  <c r="BL504" i="2"/>
  <c r="Y504" i="2"/>
  <c r="X504" i="2"/>
  <c r="BM504" i="2" s="1"/>
  <c r="BN503" i="2"/>
  <c r="BL503" i="2"/>
  <c r="X503" i="2"/>
  <c r="Y503" i="2" s="1"/>
  <c r="BN502" i="2"/>
  <c r="BL502" i="2"/>
  <c r="Y502" i="2"/>
  <c r="X502" i="2"/>
  <c r="BM502" i="2" s="1"/>
  <c r="BN501" i="2"/>
  <c r="BL501" i="2"/>
  <c r="X501" i="2"/>
  <c r="Y501" i="2" s="1"/>
  <c r="BN500" i="2"/>
  <c r="BL500" i="2"/>
  <c r="Y500" i="2"/>
  <c r="Y507" i="2" s="1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O488" i="2"/>
  <c r="W486" i="2"/>
  <c r="W485" i="2"/>
  <c r="BO484" i="2"/>
  <c r="BN484" i="2"/>
  <c r="BM484" i="2"/>
  <c r="BL484" i="2"/>
  <c r="Y484" i="2"/>
  <c r="X484" i="2"/>
  <c r="O484" i="2"/>
  <c r="BN483" i="2"/>
  <c r="BL483" i="2"/>
  <c r="X483" i="2"/>
  <c r="O483" i="2"/>
  <c r="BO482" i="2"/>
  <c r="BN482" i="2"/>
  <c r="BM482" i="2"/>
  <c r="BL482" i="2"/>
  <c r="Y482" i="2"/>
  <c r="X482" i="2"/>
  <c r="O482" i="2"/>
  <c r="BN481" i="2"/>
  <c r="BL481" i="2"/>
  <c r="X481" i="2"/>
  <c r="O481" i="2"/>
  <c r="BO480" i="2"/>
  <c r="BN480" i="2"/>
  <c r="BM480" i="2"/>
  <c r="BL480" i="2"/>
  <c r="Y480" i="2"/>
  <c r="X480" i="2"/>
  <c r="O480" i="2"/>
  <c r="BN479" i="2"/>
  <c r="BL479" i="2"/>
  <c r="Y479" i="2"/>
  <c r="X479" i="2"/>
  <c r="BM479" i="2" s="1"/>
  <c r="O479" i="2"/>
  <c r="W477" i="2"/>
  <c r="W476" i="2"/>
  <c r="BN475" i="2"/>
  <c r="BL475" i="2"/>
  <c r="Y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O469" i="2"/>
  <c r="BO468" i="2"/>
  <c r="BN468" i="2"/>
  <c r="BM468" i="2"/>
  <c r="BL468" i="2"/>
  <c r="Y468" i="2"/>
  <c r="X468" i="2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O464" i="2"/>
  <c r="BN464" i="2"/>
  <c r="BM464" i="2"/>
  <c r="BL464" i="2"/>
  <c r="Y464" i="2"/>
  <c r="X464" i="2"/>
  <c r="O464" i="2"/>
  <c r="BN463" i="2"/>
  <c r="BL463" i="2"/>
  <c r="X463" i="2"/>
  <c r="O463" i="2"/>
  <c r="BO462" i="2"/>
  <c r="BN462" i="2"/>
  <c r="BM462" i="2"/>
  <c r="BL462" i="2"/>
  <c r="Y462" i="2"/>
  <c r="X462" i="2"/>
  <c r="O462" i="2"/>
  <c r="BN461" i="2"/>
  <c r="BL461" i="2"/>
  <c r="X461" i="2"/>
  <c r="O461" i="2"/>
  <c r="BO460" i="2"/>
  <c r="BN460" i="2"/>
  <c r="BM460" i="2"/>
  <c r="BL460" i="2"/>
  <c r="Y460" i="2"/>
  <c r="X460" i="2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O446" i="2"/>
  <c r="W444" i="2"/>
  <c r="W443" i="2"/>
  <c r="BN442" i="2"/>
  <c r="BL442" i="2"/>
  <c r="X442" i="2"/>
  <c r="O442" i="2"/>
  <c r="W440" i="2"/>
  <c r="W439" i="2"/>
  <c r="BN438" i="2"/>
  <c r="BL438" i="2"/>
  <c r="X438" i="2"/>
  <c r="O438" i="2"/>
  <c r="BO437" i="2"/>
  <c r="BN437" i="2"/>
  <c r="BM437" i="2"/>
  <c r="BL437" i="2"/>
  <c r="Y437" i="2"/>
  <c r="X437" i="2"/>
  <c r="O437" i="2"/>
  <c r="W435" i="2"/>
  <c r="W434" i="2"/>
  <c r="BN433" i="2"/>
  <c r="BL433" i="2"/>
  <c r="X433" i="2"/>
  <c r="O433" i="2"/>
  <c r="BN432" i="2"/>
  <c r="BL432" i="2"/>
  <c r="X432" i="2"/>
  <c r="BM432" i="2" s="1"/>
  <c r="O432" i="2"/>
  <c r="BN431" i="2"/>
  <c r="BL431" i="2"/>
  <c r="X431" i="2"/>
  <c r="BM431" i="2" s="1"/>
  <c r="O431" i="2"/>
  <c r="BN430" i="2"/>
  <c r="BM430" i="2"/>
  <c r="BL430" i="2"/>
  <c r="X430" i="2"/>
  <c r="BO430" i="2" s="1"/>
  <c r="O430" i="2"/>
  <c r="BN429" i="2"/>
  <c r="BL429" i="2"/>
  <c r="X429" i="2"/>
  <c r="BO429" i="2" s="1"/>
  <c r="O429" i="2"/>
  <c r="BO428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O416" i="2"/>
  <c r="BN416" i="2"/>
  <c r="BM416" i="2"/>
  <c r="BL416" i="2"/>
  <c r="Y416" i="2"/>
  <c r="X416" i="2"/>
  <c r="O416" i="2"/>
  <c r="BN415" i="2"/>
  <c r="BL415" i="2"/>
  <c r="X415" i="2"/>
  <c r="O415" i="2"/>
  <c r="W413" i="2"/>
  <c r="W412" i="2"/>
  <c r="BN411" i="2"/>
  <c r="BL411" i="2"/>
  <c r="Y411" i="2"/>
  <c r="Y412" i="2" s="1"/>
  <c r="X411" i="2"/>
  <c r="BM411" i="2" s="1"/>
  <c r="O411" i="2"/>
  <c r="W409" i="2"/>
  <c r="W408" i="2"/>
  <c r="BN407" i="2"/>
  <c r="BL407" i="2"/>
  <c r="X407" i="2"/>
  <c r="BM407" i="2" s="1"/>
  <c r="O407" i="2"/>
  <c r="BO406" i="2"/>
  <c r="BN406" i="2"/>
  <c r="BM406" i="2"/>
  <c r="BL406" i="2"/>
  <c r="Y406" i="2"/>
  <c r="X406" i="2"/>
  <c r="O406" i="2"/>
  <c r="BN405" i="2"/>
  <c r="BM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O400" i="2"/>
  <c r="BN399" i="2"/>
  <c r="BL399" i="2"/>
  <c r="X399" i="2"/>
  <c r="BM399" i="2" s="1"/>
  <c r="O399" i="2"/>
  <c r="BO398" i="2"/>
  <c r="BN398" i="2"/>
  <c r="BL398" i="2"/>
  <c r="X398" i="2"/>
  <c r="O398" i="2"/>
  <c r="BN397" i="2"/>
  <c r="BL397" i="2"/>
  <c r="X397" i="2"/>
  <c r="O397" i="2"/>
  <c r="BN396" i="2"/>
  <c r="BL396" i="2"/>
  <c r="X396" i="2"/>
  <c r="BO396" i="2" s="1"/>
  <c r="O396" i="2"/>
  <c r="BO395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BO392" i="2" s="1"/>
  <c r="O392" i="2"/>
  <c r="BN391" i="2"/>
  <c r="BL391" i="2"/>
  <c r="Y391" i="2"/>
  <c r="X391" i="2"/>
  <c r="BM391" i="2" s="1"/>
  <c r="O391" i="2"/>
  <c r="BN390" i="2"/>
  <c r="BL390" i="2"/>
  <c r="X390" i="2"/>
  <c r="BO390" i="2" s="1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X384" i="2"/>
  <c r="X387" i="2" s="1"/>
  <c r="O384" i="2"/>
  <c r="X380" i="2"/>
  <c r="W380" i="2"/>
  <c r="X379" i="2"/>
  <c r="W379" i="2"/>
  <c r="BO378" i="2"/>
  <c r="BN378" i="2"/>
  <c r="BM378" i="2"/>
  <c r="BL378" i="2"/>
  <c r="Y378" i="2"/>
  <c r="Y379" i="2" s="1"/>
  <c r="X378" i="2"/>
  <c r="O378" i="2"/>
  <c r="W376" i="2"/>
  <c r="W375" i="2"/>
  <c r="BN374" i="2"/>
  <c r="BL374" i="2"/>
  <c r="X374" i="2"/>
  <c r="BO374" i="2" s="1"/>
  <c r="O374" i="2"/>
  <c r="BN373" i="2"/>
  <c r="BL373" i="2"/>
  <c r="X373" i="2"/>
  <c r="BO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BO366" i="2" s="1"/>
  <c r="O366" i="2"/>
  <c r="W364" i="2"/>
  <c r="W363" i="2"/>
  <c r="BO362" i="2"/>
  <c r="BN362" i="2"/>
  <c r="BM362" i="2"/>
  <c r="BL362" i="2"/>
  <c r="Y362" i="2"/>
  <c r="X362" i="2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X364" i="2" s="1"/>
  <c r="O359" i="2"/>
  <c r="BO358" i="2"/>
  <c r="BN358" i="2"/>
  <c r="BM358" i="2"/>
  <c r="BL358" i="2"/>
  <c r="Y358" i="2"/>
  <c r="X358" i="2"/>
  <c r="O358" i="2"/>
  <c r="W355" i="2"/>
  <c r="X354" i="2"/>
  <c r="W354" i="2"/>
  <c r="BO353" i="2"/>
  <c r="BN353" i="2"/>
  <c r="BM353" i="2"/>
  <c r="BL353" i="2"/>
  <c r="Y353" i="2"/>
  <c r="Y354" i="2" s="1"/>
  <c r="X353" i="2"/>
  <c r="X355" i="2" s="1"/>
  <c r="O353" i="2"/>
  <c r="W351" i="2"/>
  <c r="W350" i="2"/>
  <c r="BO349" i="2"/>
  <c r="BN349" i="2"/>
  <c r="BM349" i="2"/>
  <c r="BL349" i="2"/>
  <c r="Y349" i="2"/>
  <c r="X349" i="2"/>
  <c r="O349" i="2"/>
  <c r="BN348" i="2"/>
  <c r="BL348" i="2"/>
  <c r="X348" i="2"/>
  <c r="X350" i="2" s="1"/>
  <c r="O348" i="2"/>
  <c r="W346" i="2"/>
  <c r="W345" i="2"/>
  <c r="BN344" i="2"/>
  <c r="BL344" i="2"/>
  <c r="Y344" i="2"/>
  <c r="X344" i="2"/>
  <c r="BM344" i="2" s="1"/>
  <c r="O344" i="2"/>
  <c r="BN343" i="2"/>
  <c r="BL343" i="2"/>
  <c r="X343" i="2"/>
  <c r="BO343" i="2" s="1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O337" i="2"/>
  <c r="BN337" i="2"/>
  <c r="BM337" i="2"/>
  <c r="BL337" i="2"/>
  <c r="Y337" i="2"/>
  <c r="X337" i="2"/>
  <c r="O337" i="2"/>
  <c r="BN336" i="2"/>
  <c r="BL336" i="2"/>
  <c r="X336" i="2"/>
  <c r="BM336" i="2" s="1"/>
  <c r="O336" i="2"/>
  <c r="BN335" i="2"/>
  <c r="BL335" i="2"/>
  <c r="X335" i="2"/>
  <c r="BO335" i="2" s="1"/>
  <c r="BN334" i="2"/>
  <c r="BL334" i="2"/>
  <c r="X334" i="2"/>
  <c r="O334" i="2"/>
  <c r="BN333" i="2"/>
  <c r="BL333" i="2"/>
  <c r="Y333" i="2"/>
  <c r="X333" i="2"/>
  <c r="BM333" i="2" s="1"/>
  <c r="O333" i="2"/>
  <c r="BN332" i="2"/>
  <c r="BL332" i="2"/>
  <c r="X332" i="2"/>
  <c r="O332" i="2"/>
  <c r="BN331" i="2"/>
  <c r="BM331" i="2"/>
  <c r="BL331" i="2"/>
  <c r="X331" i="2"/>
  <c r="BO331" i="2" s="1"/>
  <c r="BO330" i="2"/>
  <c r="BN330" i="2"/>
  <c r="BL330" i="2"/>
  <c r="X330" i="2"/>
  <c r="O330" i="2"/>
  <c r="BN329" i="2"/>
  <c r="BL329" i="2"/>
  <c r="X329" i="2"/>
  <c r="O329" i="2"/>
  <c r="W325" i="2"/>
  <c r="X324" i="2"/>
  <c r="W324" i="2"/>
  <c r="BO323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O313" i="2"/>
  <c r="W311" i="2"/>
  <c r="W310" i="2"/>
  <c r="BN309" i="2"/>
  <c r="BL309" i="2"/>
  <c r="X309" i="2"/>
  <c r="BO309" i="2" s="1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O298" i="2"/>
  <c r="BN298" i="2"/>
  <c r="BM298" i="2"/>
  <c r="BL298" i="2"/>
  <c r="Y298" i="2"/>
  <c r="X298" i="2"/>
  <c r="O298" i="2"/>
  <c r="BN297" i="2"/>
  <c r="BL297" i="2"/>
  <c r="X297" i="2"/>
  <c r="O297" i="2"/>
  <c r="BN296" i="2"/>
  <c r="BL296" i="2"/>
  <c r="X296" i="2"/>
  <c r="O296" i="2"/>
  <c r="BN295" i="2"/>
  <c r="BL295" i="2"/>
  <c r="X295" i="2"/>
  <c r="BM295" i="2" s="1"/>
  <c r="O295" i="2"/>
  <c r="BN294" i="2"/>
  <c r="BL294" i="2"/>
  <c r="X294" i="2"/>
  <c r="O294" i="2"/>
  <c r="BN293" i="2"/>
  <c r="BM293" i="2"/>
  <c r="BL293" i="2"/>
  <c r="X293" i="2"/>
  <c r="O293" i="2"/>
  <c r="W290" i="2"/>
  <c r="W289" i="2"/>
  <c r="BN288" i="2"/>
  <c r="BL288" i="2"/>
  <c r="X288" i="2"/>
  <c r="O288" i="2"/>
  <c r="BN287" i="2"/>
  <c r="BL287" i="2"/>
  <c r="X287" i="2"/>
  <c r="O287" i="2"/>
  <c r="BO286" i="2"/>
  <c r="BN286" i="2"/>
  <c r="BL286" i="2"/>
  <c r="X286" i="2"/>
  <c r="O286" i="2"/>
  <c r="W284" i="2"/>
  <c r="W283" i="2"/>
  <c r="BN282" i="2"/>
  <c r="BL282" i="2"/>
  <c r="X282" i="2"/>
  <c r="O282" i="2"/>
  <c r="BN281" i="2"/>
  <c r="BL281" i="2"/>
  <c r="X281" i="2"/>
  <c r="BO281" i="2" s="1"/>
  <c r="BO280" i="2"/>
  <c r="BN280" i="2"/>
  <c r="BM280" i="2"/>
  <c r="BL280" i="2"/>
  <c r="Y280" i="2"/>
  <c r="X280" i="2"/>
  <c r="W278" i="2"/>
  <c r="W277" i="2"/>
  <c r="BN276" i="2"/>
  <c r="BL276" i="2"/>
  <c r="X276" i="2"/>
  <c r="O276" i="2"/>
  <c r="BN275" i="2"/>
  <c r="BM275" i="2"/>
  <c r="BL275" i="2"/>
  <c r="X275" i="2"/>
  <c r="BO275" i="2" s="1"/>
  <c r="O275" i="2"/>
  <c r="BN274" i="2"/>
  <c r="BL274" i="2"/>
  <c r="X274" i="2"/>
  <c r="O274" i="2"/>
  <c r="W272" i="2"/>
  <c r="W271" i="2"/>
  <c r="BN270" i="2"/>
  <c r="BL270" i="2"/>
  <c r="X270" i="2"/>
  <c r="O270" i="2"/>
  <c r="BO269" i="2"/>
  <c r="BN269" i="2"/>
  <c r="BM269" i="2"/>
  <c r="BL269" i="2"/>
  <c r="Y269" i="2"/>
  <c r="X269" i="2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M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O263" i="2"/>
  <c r="BN263" i="2"/>
  <c r="BM263" i="2"/>
  <c r="BL263" i="2"/>
  <c r="Y263" i="2"/>
  <c r="X263" i="2"/>
  <c r="O263" i="2"/>
  <c r="BN262" i="2"/>
  <c r="BL262" i="2"/>
  <c r="X262" i="2"/>
  <c r="O262" i="2"/>
  <c r="W260" i="2"/>
  <c r="W259" i="2"/>
  <c r="BN258" i="2"/>
  <c r="BL258" i="2"/>
  <c r="X258" i="2"/>
  <c r="O258" i="2"/>
  <c r="BN257" i="2"/>
  <c r="BL257" i="2"/>
  <c r="X257" i="2"/>
  <c r="BO257" i="2" s="1"/>
  <c r="O257" i="2"/>
  <c r="BO256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O243" i="2"/>
  <c r="BN243" i="2"/>
  <c r="BM243" i="2"/>
  <c r="BL243" i="2"/>
  <c r="Y243" i="2"/>
  <c r="X243" i="2"/>
  <c r="O243" i="2"/>
  <c r="BN242" i="2"/>
  <c r="BM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O240" i="2" s="1"/>
  <c r="O240" i="2"/>
  <c r="BN239" i="2"/>
  <c r="BL239" i="2"/>
  <c r="Y239" i="2"/>
  <c r="X239" i="2"/>
  <c r="BO239" i="2" s="1"/>
  <c r="O239" i="2"/>
  <c r="BN238" i="2"/>
  <c r="BM238" i="2"/>
  <c r="BL238" i="2"/>
  <c r="Y238" i="2"/>
  <c r="X238" i="2"/>
  <c r="BO238" i="2" s="1"/>
  <c r="O238" i="2"/>
  <c r="BN237" i="2"/>
  <c r="BL237" i="2"/>
  <c r="X237" i="2"/>
  <c r="BO237" i="2" s="1"/>
  <c r="O237" i="2"/>
  <c r="BN236" i="2"/>
  <c r="BL236" i="2"/>
  <c r="X236" i="2"/>
  <c r="BO236" i="2" s="1"/>
  <c r="O236" i="2"/>
  <c r="BN235" i="2"/>
  <c r="BL235" i="2"/>
  <c r="X235" i="2"/>
  <c r="BO235" i="2" s="1"/>
  <c r="O235" i="2"/>
  <c r="BN234" i="2"/>
  <c r="BL234" i="2"/>
  <c r="X234" i="2"/>
  <c r="Y234" i="2" s="1"/>
  <c r="O234" i="2"/>
  <c r="W231" i="2"/>
  <c r="W230" i="2"/>
  <c r="BO229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M227" i="2"/>
  <c r="BL227" i="2"/>
  <c r="Y227" i="2"/>
  <c r="X227" i="2"/>
  <c r="BO227" i="2" s="1"/>
  <c r="O227" i="2"/>
  <c r="BN226" i="2"/>
  <c r="BL226" i="2"/>
  <c r="X226" i="2"/>
  <c r="BO226" i="2" s="1"/>
  <c r="O226" i="2"/>
  <c r="BO225" i="2"/>
  <c r="BN225" i="2"/>
  <c r="BL225" i="2"/>
  <c r="X225" i="2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X214" i="2"/>
  <c r="BO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O211" i="2"/>
  <c r="BN211" i="2"/>
  <c r="BM211" i="2"/>
  <c r="BL211" i="2"/>
  <c r="Y211" i="2"/>
  <c r="X211" i="2"/>
  <c r="O211" i="2"/>
  <c r="BN210" i="2"/>
  <c r="BL210" i="2"/>
  <c r="X210" i="2"/>
  <c r="Y210" i="2" s="1"/>
  <c r="O210" i="2"/>
  <c r="BN209" i="2"/>
  <c r="BM209" i="2"/>
  <c r="BL209" i="2"/>
  <c r="Y209" i="2"/>
  <c r="X209" i="2"/>
  <c r="BO209" i="2" s="1"/>
  <c r="O209" i="2"/>
  <c r="W206" i="2"/>
  <c r="W205" i="2"/>
  <c r="BN204" i="2"/>
  <c r="BL204" i="2"/>
  <c r="X204" i="2"/>
  <c r="O204" i="2"/>
  <c r="BN203" i="2"/>
  <c r="BL203" i="2"/>
  <c r="Y203" i="2"/>
  <c r="X203" i="2"/>
  <c r="BM203" i="2" s="1"/>
  <c r="O203" i="2"/>
  <c r="BN202" i="2"/>
  <c r="BM202" i="2"/>
  <c r="BL202" i="2"/>
  <c r="Y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M197" i="2"/>
  <c r="BL197" i="2"/>
  <c r="Y197" i="2"/>
  <c r="X197" i="2"/>
  <c r="BO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O194" i="2"/>
  <c r="BN194" i="2"/>
  <c r="BM194" i="2"/>
  <c r="BL194" i="2"/>
  <c r="Y194" i="2"/>
  <c r="X194" i="2"/>
  <c r="O194" i="2"/>
  <c r="BN193" i="2"/>
  <c r="BL193" i="2"/>
  <c r="X193" i="2"/>
  <c r="BM193" i="2" s="1"/>
  <c r="O193" i="2"/>
  <c r="BO192" i="2"/>
  <c r="BN192" i="2"/>
  <c r="BL192" i="2"/>
  <c r="X192" i="2"/>
  <c r="O192" i="2"/>
  <c r="BN191" i="2"/>
  <c r="BL191" i="2"/>
  <c r="X191" i="2"/>
  <c r="BO191" i="2" s="1"/>
  <c r="O191" i="2"/>
  <c r="BO190" i="2"/>
  <c r="BN190" i="2"/>
  <c r="BM190" i="2"/>
  <c r="BL190" i="2"/>
  <c r="Y190" i="2"/>
  <c r="X190" i="2"/>
  <c r="O190" i="2"/>
  <c r="BN189" i="2"/>
  <c r="BL189" i="2"/>
  <c r="X189" i="2"/>
  <c r="Y189" i="2" s="1"/>
  <c r="O189" i="2"/>
  <c r="BN188" i="2"/>
  <c r="BL188" i="2"/>
  <c r="X188" i="2"/>
  <c r="O188" i="2"/>
  <c r="BN187" i="2"/>
  <c r="BL187" i="2"/>
  <c r="X187" i="2"/>
  <c r="BM187" i="2" s="1"/>
  <c r="O187" i="2"/>
  <c r="BO186" i="2"/>
  <c r="BN186" i="2"/>
  <c r="BM186" i="2"/>
  <c r="BL186" i="2"/>
  <c r="Y186" i="2"/>
  <c r="X186" i="2"/>
  <c r="O186" i="2"/>
  <c r="BN185" i="2"/>
  <c r="BM185" i="2"/>
  <c r="BL185" i="2"/>
  <c r="Y185" i="2"/>
  <c r="X185" i="2"/>
  <c r="BO185" i="2" s="1"/>
  <c r="O185" i="2"/>
  <c r="BN184" i="2"/>
  <c r="BL184" i="2"/>
  <c r="X184" i="2"/>
  <c r="O184" i="2"/>
  <c r="BN183" i="2"/>
  <c r="BM183" i="2"/>
  <c r="BL183" i="2"/>
  <c r="X183" i="2"/>
  <c r="Y183" i="2" s="1"/>
  <c r="O183" i="2"/>
  <c r="BN182" i="2"/>
  <c r="BL182" i="2"/>
  <c r="X182" i="2"/>
  <c r="BO182" i="2" s="1"/>
  <c r="O182" i="2"/>
  <c r="BN181" i="2"/>
  <c r="BL181" i="2"/>
  <c r="X181" i="2"/>
  <c r="BM181" i="2" s="1"/>
  <c r="O181" i="2"/>
  <c r="W179" i="2"/>
  <c r="W178" i="2"/>
  <c r="BN177" i="2"/>
  <c r="BL177" i="2"/>
  <c r="X177" i="2"/>
  <c r="BM177" i="2" s="1"/>
  <c r="O177" i="2"/>
  <c r="BN176" i="2"/>
  <c r="BL176" i="2"/>
  <c r="X176" i="2"/>
  <c r="O176" i="2"/>
  <c r="BN175" i="2"/>
  <c r="BL175" i="2"/>
  <c r="X175" i="2"/>
  <c r="BO175" i="2" s="1"/>
  <c r="O175" i="2"/>
  <c r="BO174" i="2"/>
  <c r="BN174" i="2"/>
  <c r="BL174" i="2"/>
  <c r="Y174" i="2"/>
  <c r="X174" i="2"/>
  <c r="BM174" i="2" s="1"/>
  <c r="O174" i="2"/>
  <c r="W172" i="2"/>
  <c r="W171" i="2"/>
  <c r="BN170" i="2"/>
  <c r="BL170" i="2"/>
  <c r="X170" i="2"/>
  <c r="O170" i="2"/>
  <c r="BN169" i="2"/>
  <c r="BM169" i="2"/>
  <c r="BL169" i="2"/>
  <c r="X169" i="2"/>
  <c r="Y169" i="2" s="1"/>
  <c r="O169" i="2"/>
  <c r="W167" i="2"/>
  <c r="W166" i="2"/>
  <c r="BN165" i="2"/>
  <c r="BM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BM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M156" i="2"/>
  <c r="BL156" i="2"/>
  <c r="X156" i="2"/>
  <c r="BO156" i="2" s="1"/>
  <c r="O156" i="2"/>
  <c r="BN155" i="2"/>
  <c r="BL155" i="2"/>
  <c r="X155" i="2"/>
  <c r="O155" i="2"/>
  <c r="BO154" i="2"/>
  <c r="BN154" i="2"/>
  <c r="BL154" i="2"/>
  <c r="X154" i="2"/>
  <c r="BM154" i="2" s="1"/>
  <c r="O154" i="2"/>
  <c r="BN153" i="2"/>
  <c r="BM153" i="2"/>
  <c r="BL153" i="2"/>
  <c r="Y153" i="2"/>
  <c r="X153" i="2"/>
  <c r="BO153" i="2" s="1"/>
  <c r="O153" i="2"/>
  <c r="BN152" i="2"/>
  <c r="BL152" i="2"/>
  <c r="X152" i="2"/>
  <c r="O152" i="2"/>
  <c r="BN151" i="2"/>
  <c r="BL151" i="2"/>
  <c r="X151" i="2"/>
  <c r="BO151" i="2" s="1"/>
  <c r="O151" i="2"/>
  <c r="W148" i="2"/>
  <c r="W147" i="2"/>
  <c r="BO146" i="2"/>
  <c r="BN146" i="2"/>
  <c r="BM146" i="2"/>
  <c r="BL146" i="2"/>
  <c r="Y146" i="2"/>
  <c r="X146" i="2"/>
  <c r="O146" i="2"/>
  <c r="BN145" i="2"/>
  <c r="BL145" i="2"/>
  <c r="X145" i="2"/>
  <c r="BO145" i="2" s="1"/>
  <c r="O145" i="2"/>
  <c r="BN144" i="2"/>
  <c r="BL144" i="2"/>
  <c r="X144" i="2"/>
  <c r="O144" i="2"/>
  <c r="W140" i="2"/>
  <c r="W139" i="2"/>
  <c r="BO138" i="2"/>
  <c r="BN138" i="2"/>
  <c r="BM138" i="2"/>
  <c r="BL138" i="2"/>
  <c r="Y138" i="2"/>
  <c r="X138" i="2"/>
  <c r="O138" i="2"/>
  <c r="BN137" i="2"/>
  <c r="BL137" i="2"/>
  <c r="X137" i="2"/>
  <c r="Y137" i="2" s="1"/>
  <c r="O137" i="2"/>
  <c r="BN136" i="2"/>
  <c r="BL136" i="2"/>
  <c r="X136" i="2"/>
  <c r="O136" i="2"/>
  <c r="BN135" i="2"/>
  <c r="BL135" i="2"/>
  <c r="X135" i="2"/>
  <c r="BM135" i="2" s="1"/>
  <c r="O135" i="2"/>
  <c r="BO134" i="2"/>
  <c r="BN134" i="2"/>
  <c r="BL134" i="2"/>
  <c r="Y134" i="2"/>
  <c r="X134" i="2"/>
  <c r="BM134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M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Y125" i="2"/>
  <c r="X125" i="2"/>
  <c r="BM125" i="2" s="1"/>
  <c r="O125" i="2"/>
  <c r="BN124" i="2"/>
  <c r="BL124" i="2"/>
  <c r="X124" i="2"/>
  <c r="Y124" i="2" s="1"/>
  <c r="O124" i="2"/>
  <c r="BN123" i="2"/>
  <c r="BL123" i="2"/>
  <c r="Y123" i="2"/>
  <c r="X123" i="2"/>
  <c r="O123" i="2"/>
  <c r="W121" i="2"/>
  <c r="W120" i="2"/>
  <c r="BN119" i="2"/>
  <c r="BL119" i="2"/>
  <c r="X119" i="2"/>
  <c r="BO119" i="2" s="1"/>
  <c r="O119" i="2"/>
  <c r="BN118" i="2"/>
  <c r="BL118" i="2"/>
  <c r="X118" i="2"/>
  <c r="BM118" i="2" s="1"/>
  <c r="O118" i="2"/>
  <c r="BN117" i="2"/>
  <c r="BM117" i="2"/>
  <c r="BL117" i="2"/>
  <c r="X117" i="2"/>
  <c r="BO117" i="2" s="1"/>
  <c r="O117" i="2"/>
  <c r="BN116" i="2"/>
  <c r="BL116" i="2"/>
  <c r="X116" i="2"/>
  <c r="Y116" i="2" s="1"/>
  <c r="O116" i="2"/>
  <c r="BN115" i="2"/>
  <c r="BL115" i="2"/>
  <c r="Y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M113" i="2" s="1"/>
  <c r="O113" i="2"/>
  <c r="BN112" i="2"/>
  <c r="BL112" i="2"/>
  <c r="Y112" i="2"/>
  <c r="X112" i="2"/>
  <c r="BO112" i="2" s="1"/>
  <c r="O112" i="2"/>
  <c r="BN111" i="2"/>
  <c r="BL111" i="2"/>
  <c r="X111" i="2"/>
  <c r="BM111" i="2" s="1"/>
  <c r="O111" i="2"/>
  <c r="BN110" i="2"/>
  <c r="BL110" i="2"/>
  <c r="X110" i="2"/>
  <c r="BO110" i="2" s="1"/>
  <c r="O110" i="2"/>
  <c r="BO109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W104" i="2"/>
  <c r="W103" i="2"/>
  <c r="BN102" i="2"/>
  <c r="BM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Y97" i="2"/>
  <c r="X97" i="2"/>
  <c r="BO97" i="2" s="1"/>
  <c r="O97" i="2"/>
  <c r="BO96" i="2"/>
  <c r="BN96" i="2"/>
  <c r="BL96" i="2"/>
  <c r="X96" i="2"/>
  <c r="O96" i="2"/>
  <c r="W94" i="2"/>
  <c r="W93" i="2"/>
  <c r="BN92" i="2"/>
  <c r="BL92" i="2"/>
  <c r="X92" i="2"/>
  <c r="BM92" i="2" s="1"/>
  <c r="O92" i="2"/>
  <c r="BN91" i="2"/>
  <c r="BL91" i="2"/>
  <c r="Y91" i="2"/>
  <c r="X91" i="2"/>
  <c r="BM91" i="2" s="1"/>
  <c r="O91" i="2"/>
  <c r="BN90" i="2"/>
  <c r="BL90" i="2"/>
  <c r="X90" i="2"/>
  <c r="BO90" i="2" s="1"/>
  <c r="O90" i="2"/>
  <c r="BO89" i="2"/>
  <c r="BN89" i="2"/>
  <c r="BL89" i="2"/>
  <c r="Y89" i="2"/>
  <c r="X89" i="2"/>
  <c r="BM89" i="2" s="1"/>
  <c r="O89" i="2"/>
  <c r="W87" i="2"/>
  <c r="W86" i="2"/>
  <c r="BO85" i="2"/>
  <c r="BN85" i="2"/>
  <c r="BL85" i="2"/>
  <c r="Y85" i="2"/>
  <c r="X85" i="2"/>
  <c r="BM85" i="2" s="1"/>
  <c r="O85" i="2"/>
  <c r="BN84" i="2"/>
  <c r="BL84" i="2"/>
  <c r="X84" i="2"/>
  <c r="BO84" i="2" s="1"/>
  <c r="O84" i="2"/>
  <c r="BO83" i="2"/>
  <c r="BN83" i="2"/>
  <c r="BL83" i="2"/>
  <c r="Y83" i="2"/>
  <c r="X83" i="2"/>
  <c r="BM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Y80" i="2"/>
  <c r="X80" i="2"/>
  <c r="BO80" i="2" s="1"/>
  <c r="O80" i="2"/>
  <c r="BN79" i="2"/>
  <c r="BL79" i="2"/>
  <c r="X79" i="2"/>
  <c r="BO79" i="2" s="1"/>
  <c r="O79" i="2"/>
  <c r="BN78" i="2"/>
  <c r="BM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Y75" i="2"/>
  <c r="X75" i="2"/>
  <c r="BO75" i="2" s="1"/>
  <c r="O75" i="2"/>
  <c r="BN74" i="2"/>
  <c r="BL74" i="2"/>
  <c r="X74" i="2"/>
  <c r="BO74" i="2" s="1"/>
  <c r="O74" i="2"/>
  <c r="BN73" i="2"/>
  <c r="BL73" i="2"/>
  <c r="Y73" i="2"/>
  <c r="X73" i="2"/>
  <c r="BM73" i="2" s="1"/>
  <c r="O73" i="2"/>
  <c r="BN72" i="2"/>
  <c r="BL72" i="2"/>
  <c r="X72" i="2"/>
  <c r="BO72" i="2" s="1"/>
  <c r="O72" i="2"/>
  <c r="BN71" i="2"/>
  <c r="BL71" i="2"/>
  <c r="X71" i="2"/>
  <c r="BM71" i="2" s="1"/>
  <c r="O71" i="2"/>
  <c r="BN70" i="2"/>
  <c r="BL70" i="2"/>
  <c r="X70" i="2"/>
  <c r="BO70" i="2" s="1"/>
  <c r="O70" i="2"/>
  <c r="BO69" i="2"/>
  <c r="BN69" i="2"/>
  <c r="BL69" i="2"/>
  <c r="Y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M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O59" i="2"/>
  <c r="BN59" i="2"/>
  <c r="BM59" i="2"/>
  <c r="BL59" i="2"/>
  <c r="Y59" i="2"/>
  <c r="X59" i="2"/>
  <c r="O59" i="2"/>
  <c r="BN58" i="2"/>
  <c r="BL58" i="2"/>
  <c r="X58" i="2"/>
  <c r="O58" i="2"/>
  <c r="BO57" i="2"/>
  <c r="BN57" i="2"/>
  <c r="BL57" i="2"/>
  <c r="Y57" i="2"/>
  <c r="X57" i="2"/>
  <c r="BM57" i="2" s="1"/>
  <c r="O57" i="2"/>
  <c r="W54" i="2"/>
  <c r="W53" i="2"/>
  <c r="BO52" i="2"/>
  <c r="BN52" i="2"/>
  <c r="BM52" i="2"/>
  <c r="BL52" i="2"/>
  <c r="Y52" i="2"/>
  <c r="X52" i="2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M31" i="2"/>
  <c r="BL31" i="2"/>
  <c r="X31" i="2"/>
  <c r="Y31" i="2" s="1"/>
  <c r="O31" i="2"/>
  <c r="BN30" i="2"/>
  <c r="BL30" i="2"/>
  <c r="X30" i="2"/>
  <c r="Y30" i="2" s="1"/>
  <c r="O30" i="2"/>
  <c r="BO29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X25" i="2"/>
  <c r="W25" i="2"/>
  <c r="W24" i="2"/>
  <c r="BN23" i="2"/>
  <c r="BL23" i="2"/>
  <c r="X23" i="2"/>
  <c r="BO23" i="2" s="1"/>
  <c r="O23" i="2"/>
  <c r="BO22" i="2"/>
  <c r="BN22" i="2"/>
  <c r="BL22" i="2"/>
  <c r="Y22" i="2"/>
  <c r="X22" i="2"/>
  <c r="X24" i="2" s="1"/>
  <c r="H10" i="2"/>
  <c r="A9" i="2"/>
  <c r="F9" i="2" s="1"/>
  <c r="D7" i="2"/>
  <c r="P6" i="2"/>
  <c r="O2" i="2"/>
  <c r="Y110" i="2" l="1"/>
  <c r="X120" i="2"/>
  <c r="X272" i="2"/>
  <c r="BM100" i="2"/>
  <c r="Y100" i="2"/>
  <c r="Y275" i="2"/>
  <c r="BM338" i="2"/>
  <c r="BO73" i="2"/>
  <c r="W544" i="2"/>
  <c r="BO98" i="2"/>
  <c r="BO124" i="2"/>
  <c r="BM158" i="2"/>
  <c r="Y158" i="2"/>
  <c r="X179" i="2"/>
  <c r="Y176" i="2"/>
  <c r="BO204" i="2"/>
  <c r="Y204" i="2"/>
  <c r="BM287" i="2"/>
  <c r="BO287" i="2"/>
  <c r="Y287" i="2"/>
  <c r="BM332" i="2"/>
  <c r="BO332" i="2"/>
  <c r="Y332" i="2"/>
  <c r="BM361" i="2"/>
  <c r="BO361" i="2"/>
  <c r="X418" i="2"/>
  <c r="BO438" i="2"/>
  <c r="X440" i="2"/>
  <c r="BM438" i="2"/>
  <c r="BO446" i="2"/>
  <c r="X448" i="2"/>
  <c r="BM446" i="2"/>
  <c r="BO469" i="2"/>
  <c r="BM469" i="2"/>
  <c r="BM483" i="2"/>
  <c r="Y483" i="2"/>
  <c r="BM22" i="2"/>
  <c r="Y51" i="2"/>
  <c r="Y53" i="2" s="1"/>
  <c r="X61" i="2"/>
  <c r="Y68" i="2"/>
  <c r="Y71" i="2"/>
  <c r="BO71" i="2"/>
  <c r="Y77" i="2"/>
  <c r="BO78" i="2"/>
  <c r="Y81" i="2"/>
  <c r="BO81" i="2"/>
  <c r="Y106" i="2"/>
  <c r="Y108" i="2"/>
  <c r="Y111" i="2"/>
  <c r="BO111" i="2"/>
  <c r="Y113" i="2"/>
  <c r="BO113" i="2"/>
  <c r="Y119" i="2"/>
  <c r="Y126" i="2"/>
  <c r="BM184" i="2"/>
  <c r="BO184" i="2"/>
  <c r="Y184" i="2"/>
  <c r="Y192" i="2"/>
  <c r="BM192" i="2"/>
  <c r="Y225" i="2"/>
  <c r="BM225" i="2"/>
  <c r="BM334" i="2"/>
  <c r="BO334" i="2"/>
  <c r="Y334" i="2"/>
  <c r="BM348" i="2"/>
  <c r="Y348" i="2"/>
  <c r="Y350" i="2" s="1"/>
  <c r="BM415" i="2"/>
  <c r="Y415" i="2"/>
  <c r="Y418" i="2" s="1"/>
  <c r="BM467" i="2"/>
  <c r="BO467" i="2"/>
  <c r="BO481" i="2"/>
  <c r="BM481" i="2"/>
  <c r="BO31" i="2"/>
  <c r="BO66" i="2"/>
  <c r="BO76" i="2"/>
  <c r="BO92" i="2"/>
  <c r="X104" i="2"/>
  <c r="BM98" i="2"/>
  <c r="Y102" i="2"/>
  <c r="BM116" i="2"/>
  <c r="Y117" i="2"/>
  <c r="BO118" i="2"/>
  <c r="BM124" i="2"/>
  <c r="BO125" i="2"/>
  <c r="Y127" i="2"/>
  <c r="BM136" i="2"/>
  <c r="BO136" i="2"/>
  <c r="BM188" i="2"/>
  <c r="BO188" i="2"/>
  <c r="BM218" i="2"/>
  <c r="BO218" i="2"/>
  <c r="BM400" i="2"/>
  <c r="BO400" i="2"/>
  <c r="Y400" i="2"/>
  <c r="BO442" i="2"/>
  <c r="X444" i="2"/>
  <c r="BM442" i="2"/>
  <c r="BM463" i="2"/>
  <c r="Y463" i="2"/>
  <c r="Y512" i="2"/>
  <c r="BM512" i="2"/>
  <c r="BM529" i="2"/>
  <c r="Y529" i="2"/>
  <c r="BM108" i="2"/>
  <c r="BO129" i="2"/>
  <c r="BO144" i="2"/>
  <c r="Y144" i="2"/>
  <c r="BM144" i="2"/>
  <c r="BM155" i="2"/>
  <c r="BO155" i="2"/>
  <c r="Y155" i="2"/>
  <c r="BO158" i="2"/>
  <c r="BM170" i="2"/>
  <c r="BO170" i="2"/>
  <c r="Y170" i="2"/>
  <c r="Y171" i="2" s="1"/>
  <c r="BO176" i="2"/>
  <c r="BM182" i="2"/>
  <c r="Y182" i="2"/>
  <c r="BM214" i="2"/>
  <c r="Y214" i="2"/>
  <c r="Y236" i="2"/>
  <c r="BM236" i="2"/>
  <c r="BM240" i="2"/>
  <c r="Y240" i="2"/>
  <c r="X289" i="2"/>
  <c r="BO294" i="2"/>
  <c r="BM294" i="2"/>
  <c r="Y294" i="2"/>
  <c r="BM296" i="2"/>
  <c r="BO296" i="2"/>
  <c r="Y296" i="2"/>
  <c r="BM313" i="2"/>
  <c r="BO313" i="2"/>
  <c r="Y313" i="2"/>
  <c r="BM373" i="2"/>
  <c r="Y373" i="2"/>
  <c r="BM433" i="2"/>
  <c r="BO433" i="2"/>
  <c r="Y433" i="2"/>
  <c r="BO461" i="2"/>
  <c r="BM461" i="2"/>
  <c r="X485" i="2"/>
  <c r="X515" i="2"/>
  <c r="BM510" i="2"/>
  <c r="BM151" i="2"/>
  <c r="X160" i="2"/>
  <c r="X172" i="2"/>
  <c r="BM175" i="2"/>
  <c r="BM196" i="2"/>
  <c r="BM226" i="2"/>
  <c r="BM237" i="2"/>
  <c r="BM245" i="2"/>
  <c r="BM257" i="2"/>
  <c r="BM265" i="2"/>
  <c r="BM267" i="2"/>
  <c r="X290" i="2"/>
  <c r="BM309" i="2"/>
  <c r="X310" i="2"/>
  <c r="BO336" i="2"/>
  <c r="BM343" i="2"/>
  <c r="BM366" i="2"/>
  <c r="X368" i="2"/>
  <c r="BM374" i="2"/>
  <c r="BM384" i="2"/>
  <c r="BM390" i="2"/>
  <c r="BM392" i="2"/>
  <c r="BM396" i="2"/>
  <c r="BM401" i="2"/>
  <c r="BM429" i="2"/>
  <c r="X439" i="2"/>
  <c r="BM452" i="2"/>
  <c r="W550" i="2"/>
  <c r="BO500" i="2"/>
  <c r="BO502" i="2"/>
  <c r="BO504" i="2"/>
  <c r="BO506" i="2"/>
  <c r="BM518" i="2"/>
  <c r="BM520" i="2"/>
  <c r="BM522" i="2"/>
  <c r="BM537" i="2"/>
  <c r="X538" i="2"/>
  <c r="BO159" i="2"/>
  <c r="I550" i="2"/>
  <c r="BO165" i="2"/>
  <c r="BO169" i="2"/>
  <c r="BO177" i="2"/>
  <c r="BO181" i="2"/>
  <c r="BO183" i="2"/>
  <c r="BO234" i="2"/>
  <c r="BO295" i="2"/>
  <c r="BO399" i="2"/>
  <c r="BO432" i="2"/>
  <c r="V550" i="2"/>
  <c r="X532" i="2"/>
  <c r="BO535" i="2"/>
  <c r="Y151" i="2"/>
  <c r="Y159" i="2"/>
  <c r="Y175" i="2"/>
  <c r="Y177" i="2"/>
  <c r="Y181" i="2"/>
  <c r="Y193" i="2"/>
  <c r="Y196" i="2"/>
  <c r="X231" i="2"/>
  <c r="Y226" i="2"/>
  <c r="Y237" i="2"/>
  <c r="Y245" i="2"/>
  <c r="Y257" i="2"/>
  <c r="Y265" i="2"/>
  <c r="Y267" i="2"/>
  <c r="Y295" i="2"/>
  <c r="Y309" i="2"/>
  <c r="Y310" i="2" s="1"/>
  <c r="X340" i="2"/>
  <c r="BM342" i="2"/>
  <c r="Y343" i="2"/>
  <c r="Y366" i="2"/>
  <c r="Y374" i="2"/>
  <c r="Y384" i="2"/>
  <c r="BO384" i="2"/>
  <c r="BM385" i="2"/>
  <c r="BM389" i="2"/>
  <c r="Y390" i="2"/>
  <c r="Y392" i="2"/>
  <c r="Y396" i="2"/>
  <c r="Y399" i="2"/>
  <c r="Y407" i="2"/>
  <c r="Y429" i="2"/>
  <c r="Y432" i="2"/>
  <c r="X454" i="2"/>
  <c r="Y452" i="2"/>
  <c r="BO475" i="2"/>
  <c r="BO479" i="2"/>
  <c r="X492" i="2"/>
  <c r="Y517" i="2"/>
  <c r="BO518" i="2"/>
  <c r="BO520" i="2"/>
  <c r="BO522" i="2"/>
  <c r="Y538" i="2"/>
  <c r="BO537" i="2"/>
  <c r="X539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Y93" i="2" s="1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05" i="2" s="1"/>
  <c r="Y241" i="2"/>
  <c r="Y247" i="2"/>
  <c r="Y248" i="2" s="1"/>
  <c r="BM251" i="2"/>
  <c r="BO262" i="2"/>
  <c r="Y262" i="2"/>
  <c r="BO276" i="2"/>
  <c r="Y281" i="2"/>
  <c r="Y283" i="2" s="1"/>
  <c r="Y303" i="2"/>
  <c r="Y305" i="2" s="1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5" i="2" s="1"/>
  <c r="Y218" i="2"/>
  <c r="Y220" i="2" s="1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Y289" i="2" s="1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Y160" i="2"/>
  <c r="J550" i="2"/>
  <c r="X271" i="2"/>
  <c r="X283" i="2"/>
  <c r="BM288" i="2"/>
  <c r="X316" i="2"/>
  <c r="BM330" i="2"/>
  <c r="Y330" i="2"/>
  <c r="Y359" i="2"/>
  <c r="Y363" i="2" s="1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Y434" i="2" s="1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178" i="2" l="1"/>
  <c r="Y316" i="2"/>
  <c r="X541" i="2"/>
  <c r="Y523" i="2"/>
  <c r="Y120" i="2"/>
  <c r="Y300" i="2"/>
  <c r="Y491" i="2"/>
  <c r="Y514" i="2"/>
  <c r="X540" i="2"/>
  <c r="X542" i="2"/>
  <c r="X544" i="2"/>
  <c r="Y230" i="2"/>
  <c r="Y130" i="2"/>
  <c r="Y86" i="2"/>
  <c r="Y198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X543" i="2" l="1"/>
  <c r="Y545" i="2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<sst xmlns="http://schemas.openxmlformats.org/spreadsheetml/2006/main" count="3601" uniqueCount="780">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</sst>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248" zoomScaleNormal="100" zoomScaleSheetLayoutView="100" workbookViewId="0">
      <selection activeCell="W330" sqref="W33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7" t="s">
        <v>29</v>
      </c>
      <c r="E1" s="377"/>
      <c r="F1" s="377"/>
      <c r="G1" s="14" t="s">
        <v>67</v>
      </c>
      <c r="H1" s="377" t="s">
        <v>49</v>
      </c>
      <c r="I1" s="377"/>
      <c r="J1" s="377"/>
      <c r="K1" s="377"/>
      <c r="L1" s="377"/>
      <c r="M1" s="377"/>
      <c r="N1" s="377"/>
      <c r="O1" s="377"/>
      <c r="P1" s="377"/>
      <c r="Q1" s="378" t="s">
        <v>68</v>
      </c>
      <c r="R1" s="379"/>
      <c r="S1" s="379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0"/>
      <c r="P3" s="380"/>
      <c r="Q3" s="380"/>
      <c r="R3" s="380"/>
      <c r="S3" s="380"/>
      <c r="T3" s="380"/>
      <c r="U3" s="380"/>
      <c r="V3" s="380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1" t="s">
        <v>8</v>
      </c>
      <c r="B5" s="381"/>
      <c r="C5" s="381"/>
      <c r="D5" s="382"/>
      <c r="E5" s="382"/>
      <c r="F5" s="383" t="s">
        <v>14</v>
      </c>
      <c r="G5" s="383"/>
      <c r="H5" s="382"/>
      <c r="I5" s="382"/>
      <c r="J5" s="382"/>
      <c r="K5" s="382"/>
      <c r="L5" s="382"/>
      <c r="M5" s="70"/>
      <c r="O5" s="26" t="s">
        <v>4</v>
      </c>
      <c r="P5" s="384">
        <v>45430</v>
      </c>
      <c r="Q5" s="384"/>
      <c r="S5" s="385" t="s">
        <v>3</v>
      </c>
      <c r="T5" s="386"/>
      <c r="U5" s="387" t="s">
        <v>744</v>
      </c>
      <c r="V5" s="388"/>
      <c r="AA5" s="58"/>
      <c r="AB5" s="58"/>
      <c r="AC5" s="58"/>
    </row>
    <row r="6" spans="1:30" s="17" customFormat="1" ht="24" customHeight="1" x14ac:dyDescent="0.2">
      <c r="A6" s="381" t="s">
        <v>1</v>
      </c>
      <c r="B6" s="381"/>
      <c r="C6" s="381"/>
      <c r="D6" s="389" t="s">
        <v>757</v>
      </c>
      <c r="E6" s="389"/>
      <c r="F6" s="389"/>
      <c r="G6" s="389"/>
      <c r="H6" s="389"/>
      <c r="I6" s="389"/>
      <c r="J6" s="389"/>
      <c r="K6" s="389"/>
      <c r="L6" s="389"/>
      <c r="M6" s="71"/>
      <c r="O6" s="26" t="s">
        <v>30</v>
      </c>
      <c r="P6" s="390" t="str">
        <f>IF(P5=0," ",CHOOSE(WEEKDAY(P5,2),"Понедельник","Вторник","Среда","Четверг","Пятница","Суббота","Воскресенье"))</f>
        <v>Суббота</v>
      </c>
      <c r="Q6" s="390"/>
      <c r="S6" s="391" t="s">
        <v>5</v>
      </c>
      <c r="T6" s="392"/>
      <c r="U6" s="393" t="s">
        <v>70</v>
      </c>
      <c r="V6" s="394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9" t="str">
        <f>IFERROR(VLOOKUP(DeliveryAddress,Table,3,0),1)</f>
        <v>5</v>
      </c>
      <c r="E7" s="400"/>
      <c r="F7" s="400"/>
      <c r="G7" s="400"/>
      <c r="H7" s="400"/>
      <c r="I7" s="400"/>
      <c r="J7" s="400"/>
      <c r="K7" s="400"/>
      <c r="L7" s="401"/>
      <c r="M7" s="72"/>
      <c r="O7" s="26"/>
      <c r="P7" s="47"/>
      <c r="Q7" s="47"/>
      <c r="S7" s="391"/>
      <c r="T7" s="392"/>
      <c r="U7" s="395"/>
      <c r="V7" s="396"/>
      <c r="AA7" s="58"/>
      <c r="AB7" s="58"/>
      <c r="AC7" s="58"/>
    </row>
    <row r="8" spans="1:30" s="17" customFormat="1" ht="25.5" customHeight="1" x14ac:dyDescent="0.2">
      <c r="A8" s="402" t="s">
        <v>60</v>
      </c>
      <c r="B8" s="402"/>
      <c r="C8" s="402"/>
      <c r="D8" s="403"/>
      <c r="E8" s="403"/>
      <c r="F8" s="403"/>
      <c r="G8" s="403"/>
      <c r="H8" s="403"/>
      <c r="I8" s="403"/>
      <c r="J8" s="403"/>
      <c r="K8" s="403"/>
      <c r="L8" s="403"/>
      <c r="M8" s="73"/>
      <c r="O8" s="26" t="s">
        <v>11</v>
      </c>
      <c r="P8" s="404">
        <v>0.33333333333333331</v>
      </c>
      <c r="Q8" s="404"/>
      <c r="S8" s="391"/>
      <c r="T8" s="392"/>
      <c r="U8" s="395"/>
      <c r="V8" s="396"/>
      <c r="AA8" s="58"/>
      <c r="AB8" s="58"/>
      <c r="AC8" s="58"/>
    </row>
    <row r="9" spans="1:30" s="17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406" t="s">
        <v>48</v>
      </c>
      <c r="E9" s="407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68"/>
      <c r="O9" s="29" t="s">
        <v>15</v>
      </c>
      <c r="P9" s="409"/>
      <c r="Q9" s="409"/>
      <c r="S9" s="391"/>
      <c r="T9" s="392"/>
      <c r="U9" s="397"/>
      <c r="V9" s="398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406"/>
      <c r="E10" s="407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410" t="str">
        <f>IFERROR(VLOOKUP($D$10,Proxy,2,FALSE),"")</f>
        <v/>
      </c>
      <c r="I10" s="410"/>
      <c r="J10" s="410"/>
      <c r="K10" s="410"/>
      <c r="L10" s="410"/>
      <c r="M10" s="69"/>
      <c r="O10" s="29" t="s">
        <v>35</v>
      </c>
      <c r="P10" s="411"/>
      <c r="Q10" s="411"/>
      <c r="T10" s="26" t="s">
        <v>12</v>
      </c>
      <c r="U10" s="412" t="s">
        <v>71</v>
      </c>
      <c r="V10" s="413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4"/>
      <c r="Q11" s="414"/>
      <c r="T11" s="26" t="s">
        <v>31</v>
      </c>
      <c r="U11" s="415" t="s">
        <v>57</v>
      </c>
      <c r="V11" s="415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6" t="s">
        <v>72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74"/>
      <c r="O12" s="26" t="s">
        <v>33</v>
      </c>
      <c r="P12" s="404"/>
      <c r="Q12" s="404"/>
      <c r="R12" s="27"/>
      <c r="S12"/>
      <c r="T12" s="26" t="s">
        <v>48</v>
      </c>
      <c r="U12" s="417"/>
      <c r="V12" s="417"/>
      <c r="W12"/>
      <c r="AA12" s="58"/>
      <c r="AB12" s="58"/>
      <c r="AC12" s="58"/>
    </row>
    <row r="13" spans="1:30" s="17" customFormat="1" ht="23.25" customHeight="1" x14ac:dyDescent="0.2">
      <c r="A13" s="416" t="s">
        <v>73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74"/>
      <c r="N13" s="29"/>
      <c r="O13" s="29" t="s">
        <v>34</v>
      </c>
      <c r="P13" s="415"/>
      <c r="Q13" s="415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6" t="s">
        <v>74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8" t="s">
        <v>75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75"/>
      <c r="N15"/>
      <c r="O15" s="419" t="s">
        <v>63</v>
      </c>
      <c r="P15" s="419"/>
      <c r="Q15" s="419"/>
      <c r="R15" s="419"/>
      <c r="S15" s="419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0"/>
      <c r="P16" s="420"/>
      <c r="Q16" s="420"/>
      <c r="R16" s="420"/>
      <c r="S16" s="42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2" t="s">
        <v>61</v>
      </c>
      <c r="B17" s="422" t="s">
        <v>51</v>
      </c>
      <c r="C17" s="423" t="s">
        <v>50</v>
      </c>
      <c r="D17" s="422" t="s">
        <v>52</v>
      </c>
      <c r="E17" s="422"/>
      <c r="F17" s="422" t="s">
        <v>24</v>
      </c>
      <c r="G17" s="422" t="s">
        <v>27</v>
      </c>
      <c r="H17" s="422" t="s">
        <v>25</v>
      </c>
      <c r="I17" s="422" t="s">
        <v>26</v>
      </c>
      <c r="J17" s="424" t="s">
        <v>16</v>
      </c>
      <c r="K17" s="424" t="s">
        <v>65</v>
      </c>
      <c r="L17" s="424" t="s">
        <v>2</v>
      </c>
      <c r="M17" s="424" t="s">
        <v>66</v>
      </c>
      <c r="N17" s="422" t="s">
        <v>28</v>
      </c>
      <c r="O17" s="422" t="s">
        <v>17</v>
      </c>
      <c r="P17" s="422"/>
      <c r="Q17" s="422"/>
      <c r="R17" s="422"/>
      <c r="S17" s="422"/>
      <c r="T17" s="421" t="s">
        <v>58</v>
      </c>
      <c r="U17" s="422"/>
      <c r="V17" s="422" t="s">
        <v>6</v>
      </c>
      <c r="W17" s="422" t="s">
        <v>44</v>
      </c>
      <c r="X17" s="426" t="s">
        <v>56</v>
      </c>
      <c r="Y17" s="422" t="s">
        <v>18</v>
      </c>
      <c r="Z17" s="428" t="s">
        <v>62</v>
      </c>
      <c r="AA17" s="428" t="s">
        <v>19</v>
      </c>
      <c r="AB17" s="429" t="s">
        <v>59</v>
      </c>
      <c r="AC17" s="430"/>
      <c r="AD17" s="431"/>
      <c r="AE17" s="435"/>
      <c r="BB17" s="436" t="s">
        <v>64</v>
      </c>
    </row>
    <row r="18" spans="1:67" ht="14.25" customHeight="1" x14ac:dyDescent="0.2">
      <c r="A18" s="422"/>
      <c r="B18" s="422"/>
      <c r="C18" s="423"/>
      <c r="D18" s="422"/>
      <c r="E18" s="422"/>
      <c r="F18" s="422" t="s">
        <v>20</v>
      </c>
      <c r="G18" s="422" t="s">
        <v>21</v>
      </c>
      <c r="H18" s="422" t="s">
        <v>22</v>
      </c>
      <c r="I18" s="422" t="s">
        <v>22</v>
      </c>
      <c r="J18" s="425"/>
      <c r="K18" s="425"/>
      <c r="L18" s="425"/>
      <c r="M18" s="425"/>
      <c r="N18" s="422"/>
      <c r="O18" s="422"/>
      <c r="P18" s="422"/>
      <c r="Q18" s="422"/>
      <c r="R18" s="422"/>
      <c r="S18" s="422"/>
      <c r="T18" s="34" t="s">
        <v>47</v>
      </c>
      <c r="U18" s="34" t="s">
        <v>46</v>
      </c>
      <c r="V18" s="422"/>
      <c r="W18" s="422"/>
      <c r="X18" s="427"/>
      <c r="Y18" s="422"/>
      <c r="Z18" s="428"/>
      <c r="AA18" s="428"/>
      <c r="AB18" s="432"/>
      <c r="AC18" s="433"/>
      <c r="AD18" s="434"/>
      <c r="AE18" s="435"/>
      <c r="BB18" s="436"/>
    </row>
    <row r="19" spans="1:67" ht="27.75" customHeight="1" x14ac:dyDescent="0.2">
      <c r="A19" s="437" t="s">
        <v>76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53"/>
      <c r="AA19" s="53"/>
    </row>
    <row r="20" spans="1:67" ht="16.5" customHeight="1" x14ac:dyDescent="0.25">
      <c r="A20" s="438" t="s">
        <v>76</v>
      </c>
      <c r="B20" s="438"/>
      <c r="C20" s="438"/>
      <c r="D20" s="438"/>
      <c r="E20" s="438"/>
      <c r="F20" s="438"/>
      <c r="G20" s="438"/>
      <c r="H20" s="438"/>
      <c r="I20" s="438"/>
      <c r="J20" s="438"/>
      <c r="K20" s="438"/>
      <c r="L20" s="438"/>
      <c r="M20" s="438"/>
      <c r="N20" s="438"/>
      <c r="O20" s="438"/>
      <c r="P20" s="438"/>
      <c r="Q20" s="438"/>
      <c r="R20" s="438"/>
      <c r="S20" s="438"/>
      <c r="T20" s="438"/>
      <c r="U20" s="438"/>
      <c r="V20" s="438"/>
      <c r="W20" s="438"/>
      <c r="X20" s="438"/>
      <c r="Y20" s="438"/>
      <c r="Z20" s="63"/>
      <c r="AA20" s="63"/>
    </row>
    <row r="21" spans="1:67" ht="14.25" customHeight="1" x14ac:dyDescent="0.25">
      <c r="A21" s="439" t="s">
        <v>77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/>
      <c r="V21" s="439"/>
      <c r="W21" s="439"/>
      <c r="X21" s="439"/>
      <c r="Y21" s="439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4301051550</v>
      </c>
      <c r="D22" s="440">
        <v>4680115885004</v>
      </c>
      <c r="E22" s="44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41" t="s">
        <v>80</v>
      </c>
      <c r="P22" s="442"/>
      <c r="Q22" s="442"/>
      <c r="R22" s="442"/>
      <c r="S22" s="443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84</v>
      </c>
      <c r="B23" s="61" t="s">
        <v>85</v>
      </c>
      <c r="C23" s="35">
        <v>4301031106</v>
      </c>
      <c r="D23" s="440">
        <v>4607091389258</v>
      </c>
      <c r="E23" s="440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2"/>
      <c r="Q23" s="442"/>
      <c r="R23" s="442"/>
      <c r="S23" s="443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48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9"/>
      <c r="O24" s="445" t="s">
        <v>43</v>
      </c>
      <c r="P24" s="446"/>
      <c r="Q24" s="446"/>
      <c r="R24" s="446"/>
      <c r="S24" s="446"/>
      <c r="T24" s="446"/>
      <c r="U24" s="44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48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9"/>
      <c r="O25" s="445" t="s">
        <v>43</v>
      </c>
      <c r="P25" s="446"/>
      <c r="Q25" s="446"/>
      <c r="R25" s="446"/>
      <c r="S25" s="446"/>
      <c r="T25" s="446"/>
      <c r="U25" s="44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39" t="s">
        <v>87</v>
      </c>
      <c r="B26" s="439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64"/>
      <c r="AA26" s="64"/>
    </row>
    <row r="27" spans="1:67" ht="27" customHeight="1" x14ac:dyDescent="0.25">
      <c r="A27" s="61" t="s">
        <v>88</v>
      </c>
      <c r="B27" s="61" t="s">
        <v>89</v>
      </c>
      <c r="C27" s="35">
        <v>4301051551</v>
      </c>
      <c r="D27" s="440">
        <v>4607091383881</v>
      </c>
      <c r="E27" s="44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2"/>
      <c r="Q27" s="442"/>
      <c r="R27" s="442"/>
      <c r="S27" s="443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90</v>
      </c>
      <c r="B28" s="61" t="s">
        <v>91</v>
      </c>
      <c r="C28" s="35">
        <v>4301051552</v>
      </c>
      <c r="D28" s="440">
        <v>4607091388237</v>
      </c>
      <c r="E28" s="44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2"/>
      <c r="Q28" s="442"/>
      <c r="R28" s="442"/>
      <c r="S28" s="443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92</v>
      </c>
      <c r="B29" s="61" t="s">
        <v>93</v>
      </c>
      <c r="C29" s="35">
        <v>4301051692</v>
      </c>
      <c r="D29" s="440">
        <v>4607091383935</v>
      </c>
      <c r="E29" s="44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2"/>
      <c r="Q29" s="442"/>
      <c r="R29" s="442"/>
      <c r="S29" s="443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92</v>
      </c>
      <c r="B30" s="61" t="s">
        <v>94</v>
      </c>
      <c r="C30" s="35">
        <v>4301051180</v>
      </c>
      <c r="D30" s="440">
        <v>4607091383935</v>
      </c>
      <c r="E30" s="44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2"/>
      <c r="Q30" s="442"/>
      <c r="R30" s="442"/>
      <c r="S30" s="443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95</v>
      </c>
      <c r="B31" s="61" t="s">
        <v>96</v>
      </c>
      <c r="C31" s="35">
        <v>4301051426</v>
      </c>
      <c r="D31" s="440">
        <v>4680115881853</v>
      </c>
      <c r="E31" s="44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2"/>
      <c r="Q31" s="442"/>
      <c r="R31" s="442"/>
      <c r="S31" s="443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97</v>
      </c>
      <c r="B32" s="61" t="s">
        <v>98</v>
      </c>
      <c r="C32" s="35">
        <v>4301051593</v>
      </c>
      <c r="D32" s="440">
        <v>4607091383911</v>
      </c>
      <c r="E32" s="44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2"/>
      <c r="Q32" s="442"/>
      <c r="R32" s="442"/>
      <c r="S32" s="443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99</v>
      </c>
      <c r="B33" s="61" t="s">
        <v>100</v>
      </c>
      <c r="C33" s="35">
        <v>4301051592</v>
      </c>
      <c r="D33" s="440">
        <v>4607091388244</v>
      </c>
      <c r="E33" s="44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2"/>
      <c r="Q33" s="442"/>
      <c r="R33" s="442"/>
      <c r="S33" s="443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48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9"/>
      <c r="O34" s="445" t="s">
        <v>43</v>
      </c>
      <c r="P34" s="446"/>
      <c r="Q34" s="446"/>
      <c r="R34" s="446"/>
      <c r="S34" s="446"/>
      <c r="T34" s="446"/>
      <c r="U34" s="44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48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9"/>
      <c r="O35" s="445" t="s">
        <v>43</v>
      </c>
      <c r="P35" s="446"/>
      <c r="Q35" s="446"/>
      <c r="R35" s="446"/>
      <c r="S35" s="446"/>
      <c r="T35" s="446"/>
      <c r="U35" s="44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39" t="s">
        <v>101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64"/>
      <c r="AA36" s="64"/>
    </row>
    <row r="37" spans="1:67" ht="27" customHeight="1" x14ac:dyDescent="0.25">
      <c r="A37" s="61" t="s">
        <v>102</v>
      </c>
      <c r="B37" s="61" t="s">
        <v>103</v>
      </c>
      <c r="C37" s="35">
        <v>4301032013</v>
      </c>
      <c r="D37" s="440">
        <v>4607091388503</v>
      </c>
      <c r="E37" s="44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2"/>
      <c r="Q37" s="442"/>
      <c r="R37" s="442"/>
      <c r="S37" s="443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48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9"/>
      <c r="O38" s="445" t="s">
        <v>43</v>
      </c>
      <c r="P38" s="446"/>
      <c r="Q38" s="446"/>
      <c r="R38" s="446"/>
      <c r="S38" s="446"/>
      <c r="T38" s="446"/>
      <c r="U38" s="44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48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9"/>
      <c r="O39" s="445" t="s">
        <v>43</v>
      </c>
      <c r="P39" s="446"/>
      <c r="Q39" s="446"/>
      <c r="R39" s="446"/>
      <c r="S39" s="446"/>
      <c r="T39" s="446"/>
      <c r="U39" s="44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39" t="s">
        <v>106</v>
      </c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64"/>
      <c r="AA40" s="64"/>
    </row>
    <row r="41" spans="1:67" ht="80.25" customHeight="1" x14ac:dyDescent="0.25">
      <c r="A41" s="61" t="s">
        <v>107</v>
      </c>
      <c r="B41" s="61" t="s">
        <v>108</v>
      </c>
      <c r="C41" s="35">
        <v>4301160001</v>
      </c>
      <c r="D41" s="440">
        <v>4607091388282</v>
      </c>
      <c r="E41" s="44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2"/>
      <c r="Q41" s="442"/>
      <c r="R41" s="442"/>
      <c r="S41" s="443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9"/>
      <c r="O42" s="445" t="s">
        <v>43</v>
      </c>
      <c r="P42" s="446"/>
      <c r="Q42" s="446"/>
      <c r="R42" s="446"/>
      <c r="S42" s="446"/>
      <c r="T42" s="446"/>
      <c r="U42" s="44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48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9"/>
      <c r="O43" s="445" t="s">
        <v>43</v>
      </c>
      <c r="P43" s="446"/>
      <c r="Q43" s="446"/>
      <c r="R43" s="446"/>
      <c r="S43" s="446"/>
      <c r="T43" s="446"/>
      <c r="U43" s="44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39" t="s">
        <v>110</v>
      </c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64"/>
      <c r="AA44" s="64"/>
    </row>
    <row r="45" spans="1:67" ht="27" customHeight="1" x14ac:dyDescent="0.25">
      <c r="A45" s="61" t="s">
        <v>111</v>
      </c>
      <c r="B45" s="61" t="s">
        <v>112</v>
      </c>
      <c r="C45" s="35">
        <v>4301170002</v>
      </c>
      <c r="D45" s="440">
        <v>4607091389111</v>
      </c>
      <c r="E45" s="44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2"/>
      <c r="Q45" s="442"/>
      <c r="R45" s="442"/>
      <c r="S45" s="443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448"/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9"/>
      <c r="O46" s="445" t="s">
        <v>43</v>
      </c>
      <c r="P46" s="446"/>
      <c r="Q46" s="446"/>
      <c r="R46" s="446"/>
      <c r="S46" s="446"/>
      <c r="T46" s="446"/>
      <c r="U46" s="447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448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9"/>
      <c r="O47" s="445" t="s">
        <v>43</v>
      </c>
      <c r="P47" s="446"/>
      <c r="Q47" s="446"/>
      <c r="R47" s="446"/>
      <c r="S47" s="446"/>
      <c r="T47" s="446"/>
      <c r="U47" s="447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37" t="s">
        <v>113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53"/>
      <c r="AA48" s="53"/>
    </row>
    <row r="49" spans="1:67" ht="16.5" customHeight="1" x14ac:dyDescent="0.25">
      <c r="A49" s="438" t="s">
        <v>114</v>
      </c>
      <c r="B49" s="438"/>
      <c r="C49" s="438"/>
      <c r="D49" s="438"/>
      <c r="E49" s="438"/>
      <c r="F49" s="438"/>
      <c r="G49" s="438"/>
      <c r="H49" s="438"/>
      <c r="I49" s="438"/>
      <c r="J49" s="438"/>
      <c r="K49" s="438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8"/>
      <c r="Z49" s="63"/>
      <c r="AA49" s="63"/>
    </row>
    <row r="50" spans="1:67" ht="14.25" customHeight="1" x14ac:dyDescent="0.25">
      <c r="A50" s="439" t="s">
        <v>115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440">
        <v>4680115881440</v>
      </c>
      <c r="E51" s="44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2"/>
      <c r="Q51" s="442"/>
      <c r="R51" s="442"/>
      <c r="S51" s="443"/>
      <c r="T51" s="38" t="s">
        <v>48</v>
      </c>
      <c r="U51" s="38" t="s">
        <v>48</v>
      </c>
      <c r="V51" s="39" t="s">
        <v>0</v>
      </c>
      <c r="W51" s="57">
        <v>1200</v>
      </c>
      <c r="X51" s="54">
        <f>IFERROR(IF(W51="",0,CEILING((W51/$H51),1)*$H51),"")</f>
        <v>1209.6000000000001</v>
      </c>
      <c r="Y51" s="40">
        <f>IFERROR(IF(X51=0,"",ROUNDUP(X51/H51,0)*0.02175),"")</f>
        <v>2.4359999999999999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1253.3333333333333</v>
      </c>
      <c r="BM51" s="77">
        <f>IFERROR(X51*I51/H51,"0")</f>
        <v>1263.3599999999999</v>
      </c>
      <c r="BN51" s="77">
        <f>IFERROR(1/J51*(W51/H51),"0")</f>
        <v>1.9841269841269837</v>
      </c>
      <c r="BO51" s="77">
        <f>IFERROR(1/J51*(X51/H51),"0")</f>
        <v>2</v>
      </c>
    </row>
    <row r="52" spans="1:67" ht="27" customHeight="1" x14ac:dyDescent="0.25">
      <c r="A52" s="61" t="s">
        <v>120</v>
      </c>
      <c r="B52" s="61" t="s">
        <v>121</v>
      </c>
      <c r="C52" s="35">
        <v>4301020232</v>
      </c>
      <c r="D52" s="440">
        <v>4680115881433</v>
      </c>
      <c r="E52" s="44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2"/>
      <c r="Q52" s="442"/>
      <c r="R52" s="442"/>
      <c r="S52" s="443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x14ac:dyDescent="0.2">
      <c r="A53" s="448"/>
      <c r="B53" s="448"/>
      <c r="C53" s="448"/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9"/>
      <c r="O53" s="445" t="s">
        <v>43</v>
      </c>
      <c r="P53" s="446"/>
      <c r="Q53" s="446"/>
      <c r="R53" s="446"/>
      <c r="S53" s="446"/>
      <c r="T53" s="446"/>
      <c r="U53" s="447"/>
      <c r="V53" s="41" t="s">
        <v>42</v>
      </c>
      <c r="W53" s="42">
        <f>IFERROR(W51/H51,"0")+IFERROR(W52/H52,"0")</f>
        <v>111.1111111111111</v>
      </c>
      <c r="X53" s="42">
        <f>IFERROR(X51/H51,"0")+IFERROR(X52/H52,"0")</f>
        <v>112</v>
      </c>
      <c r="Y53" s="42">
        <f>IFERROR(IF(Y51="",0,Y51),"0")+IFERROR(IF(Y52="",0,Y52),"0")</f>
        <v>2.4359999999999999</v>
      </c>
      <c r="Z53" s="65"/>
      <c r="AA53" s="65"/>
    </row>
    <row r="54" spans="1:67" x14ac:dyDescent="0.2">
      <c r="A54" s="448"/>
      <c r="B54" s="448"/>
      <c r="C54" s="448"/>
      <c r="D54" s="448"/>
      <c r="E54" s="448"/>
      <c r="F54" s="448"/>
      <c r="G54" s="448"/>
      <c r="H54" s="448"/>
      <c r="I54" s="448"/>
      <c r="J54" s="448"/>
      <c r="K54" s="448"/>
      <c r="L54" s="448"/>
      <c r="M54" s="448"/>
      <c r="N54" s="449"/>
      <c r="O54" s="445" t="s">
        <v>43</v>
      </c>
      <c r="P54" s="446"/>
      <c r="Q54" s="446"/>
      <c r="R54" s="446"/>
      <c r="S54" s="446"/>
      <c r="T54" s="446"/>
      <c r="U54" s="447"/>
      <c r="V54" s="41" t="s">
        <v>0</v>
      </c>
      <c r="W54" s="42">
        <f>IFERROR(SUM(W51:W52),"0")</f>
        <v>1200</v>
      </c>
      <c r="X54" s="42">
        <f>IFERROR(SUM(X51:X52),"0")</f>
        <v>1209.6000000000001</v>
      </c>
      <c r="Y54" s="41"/>
      <c r="Z54" s="65"/>
      <c r="AA54" s="65"/>
    </row>
    <row r="55" spans="1:67" ht="16.5" customHeight="1" x14ac:dyDescent="0.25">
      <c r="A55" s="438" t="s">
        <v>122</v>
      </c>
      <c r="B55" s="438"/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63"/>
      <c r="AA55" s="63"/>
    </row>
    <row r="56" spans="1:67" ht="14.25" customHeight="1" x14ac:dyDescent="0.25">
      <c r="A56" s="439" t="s">
        <v>123</v>
      </c>
      <c r="B56" s="439"/>
      <c r="C56" s="439"/>
      <c r="D56" s="439"/>
      <c r="E56" s="439"/>
      <c r="F56" s="439"/>
      <c r="G56" s="439"/>
      <c r="H56" s="439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  <c r="U56" s="439"/>
      <c r="V56" s="439"/>
      <c r="W56" s="439"/>
      <c r="X56" s="439"/>
      <c r="Y56" s="439"/>
      <c r="Z56" s="64"/>
      <c r="AA56" s="64"/>
    </row>
    <row r="57" spans="1:67" ht="27" customHeight="1" x14ac:dyDescent="0.25">
      <c r="A57" s="61" t="s">
        <v>124</v>
      </c>
      <c r="B57" s="61" t="s">
        <v>125</v>
      </c>
      <c r="C57" s="35">
        <v>4301011452</v>
      </c>
      <c r="D57" s="440">
        <v>4680115881426</v>
      </c>
      <c r="E57" s="44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2"/>
      <c r="Q57" s="442"/>
      <c r="R57" s="442"/>
      <c r="S57" s="443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customHeight="1" x14ac:dyDescent="0.25">
      <c r="A58" s="61" t="s">
        <v>124</v>
      </c>
      <c r="B58" s="61" t="s">
        <v>126</v>
      </c>
      <c r="C58" s="35">
        <v>4301011481</v>
      </c>
      <c r="D58" s="440">
        <v>4680115881426</v>
      </c>
      <c r="E58" s="44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2"/>
      <c r="Q58" s="442"/>
      <c r="R58" s="442"/>
      <c r="S58" s="443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128</v>
      </c>
      <c r="B59" s="61" t="s">
        <v>129</v>
      </c>
      <c r="C59" s="35">
        <v>4301011437</v>
      </c>
      <c r="D59" s="440">
        <v>4680115881419</v>
      </c>
      <c r="E59" s="44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2"/>
      <c r="Q59" s="442"/>
      <c r="R59" s="442"/>
      <c r="S59" s="443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130</v>
      </c>
      <c r="B60" s="61" t="s">
        <v>131</v>
      </c>
      <c r="C60" s="35">
        <v>4301011458</v>
      </c>
      <c r="D60" s="440">
        <v>4680115881525</v>
      </c>
      <c r="E60" s="440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5" t="s">
        <v>132</v>
      </c>
      <c r="P60" s="442"/>
      <c r="Q60" s="442"/>
      <c r="R60" s="442"/>
      <c r="S60" s="443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448"/>
      <c r="B61" s="448"/>
      <c r="C61" s="448"/>
      <c r="D61" s="448"/>
      <c r="E61" s="448"/>
      <c r="F61" s="448"/>
      <c r="G61" s="448"/>
      <c r="H61" s="448"/>
      <c r="I61" s="448"/>
      <c r="J61" s="448"/>
      <c r="K61" s="448"/>
      <c r="L61" s="448"/>
      <c r="M61" s="448"/>
      <c r="N61" s="449"/>
      <c r="O61" s="445" t="s">
        <v>43</v>
      </c>
      <c r="P61" s="446"/>
      <c r="Q61" s="446"/>
      <c r="R61" s="446"/>
      <c r="S61" s="446"/>
      <c r="T61" s="446"/>
      <c r="U61" s="447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x14ac:dyDescent="0.2">
      <c r="A62" s="448"/>
      <c r="B62" s="448"/>
      <c r="C62" s="448"/>
      <c r="D62" s="448"/>
      <c r="E62" s="448"/>
      <c r="F62" s="448"/>
      <c r="G62" s="448"/>
      <c r="H62" s="448"/>
      <c r="I62" s="448"/>
      <c r="J62" s="448"/>
      <c r="K62" s="448"/>
      <c r="L62" s="448"/>
      <c r="M62" s="448"/>
      <c r="N62" s="449"/>
      <c r="O62" s="445" t="s">
        <v>43</v>
      </c>
      <c r="P62" s="446"/>
      <c r="Q62" s="446"/>
      <c r="R62" s="446"/>
      <c r="S62" s="446"/>
      <c r="T62" s="446"/>
      <c r="U62" s="447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customHeight="1" x14ac:dyDescent="0.25">
      <c r="A63" s="438" t="s">
        <v>113</v>
      </c>
      <c r="B63" s="438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63"/>
      <c r="AA63" s="63"/>
    </row>
    <row r="64" spans="1:67" ht="14.25" customHeight="1" x14ac:dyDescent="0.25">
      <c r="A64" s="439" t="s">
        <v>123</v>
      </c>
      <c r="B64" s="439"/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39"/>
      <c r="O64" s="439"/>
      <c r="P64" s="439"/>
      <c r="Q64" s="439"/>
      <c r="R64" s="439"/>
      <c r="S64" s="439"/>
      <c r="T64" s="439"/>
      <c r="U64" s="439"/>
      <c r="V64" s="439"/>
      <c r="W64" s="439"/>
      <c r="X64" s="439"/>
      <c r="Y64" s="439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440">
        <v>4607091382945</v>
      </c>
      <c r="E65" s="44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2"/>
      <c r="Q65" s="442"/>
      <c r="R65" s="442"/>
      <c r="S65" s="443"/>
      <c r="T65" s="38" t="s">
        <v>48</v>
      </c>
      <c r="U65" s="38" t="s">
        <v>48</v>
      </c>
      <c r="V65" s="39" t="s">
        <v>0</v>
      </c>
      <c r="W65" s="57">
        <v>100</v>
      </c>
      <c r="X65" s="54">
        <f t="shared" ref="X65:X85" si="6">IFERROR(IF(W65="",0,CEILING((W65/$H65),1)*$H65),"")</f>
        <v>100.8</v>
      </c>
      <c r="Y65" s="40">
        <f t="shared" ref="Y65:Y71" si="7">IFERROR(IF(X65=0,"",ROUNDUP(X65/H65,0)*0.02175),"")</f>
        <v>0.19574999999999998</v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104.28571428571429</v>
      </c>
      <c r="BM65" s="77">
        <f t="shared" ref="BM65:BM85" si="9">IFERROR(X65*I65/H65,"0")</f>
        <v>105.12</v>
      </c>
      <c r="BN65" s="77">
        <f t="shared" ref="BN65:BN85" si="10">IFERROR(1/J65*(W65/H65),"0")</f>
        <v>0.15943877551020408</v>
      </c>
      <c r="BO65" s="77">
        <f t="shared" ref="BO65:BO85" si="11">IFERROR(1/J65*(X65/H65),"0")</f>
        <v>0.1607142857142857</v>
      </c>
    </row>
    <row r="66" spans="1:67" ht="27" customHeight="1" x14ac:dyDescent="0.25">
      <c r="A66" s="61" t="s">
        <v>135</v>
      </c>
      <c r="B66" s="61" t="s">
        <v>136</v>
      </c>
      <c r="C66" s="35">
        <v>4301011540</v>
      </c>
      <c r="D66" s="440">
        <v>4607091385670</v>
      </c>
      <c r="E66" s="440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2"/>
      <c r="Q66" s="442"/>
      <c r="R66" s="442"/>
      <c r="S66" s="443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440">
        <v>4607091385670</v>
      </c>
      <c r="E67" s="440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2"/>
      <c r="Q67" s="442"/>
      <c r="R67" s="442"/>
      <c r="S67" s="443"/>
      <c r="T67" s="38" t="s">
        <v>48</v>
      </c>
      <c r="U67" s="38" t="s">
        <v>48</v>
      </c>
      <c r="V67" s="39" t="s">
        <v>0</v>
      </c>
      <c r="W67" s="57">
        <v>200</v>
      </c>
      <c r="X67" s="54">
        <f t="shared" si="6"/>
        <v>205.20000000000002</v>
      </c>
      <c r="Y67" s="40">
        <f t="shared" si="7"/>
        <v>0.41324999999999995</v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208.88888888888889</v>
      </c>
      <c r="BM67" s="77">
        <f t="shared" si="9"/>
        <v>214.32</v>
      </c>
      <c r="BN67" s="77">
        <f t="shared" si="10"/>
        <v>0.3306878306878307</v>
      </c>
      <c r="BO67" s="77">
        <f t="shared" si="11"/>
        <v>0.33928571428571425</v>
      </c>
    </row>
    <row r="68" spans="1:67" ht="27" customHeight="1" x14ac:dyDescent="0.25">
      <c r="A68" s="61" t="s">
        <v>139</v>
      </c>
      <c r="B68" s="61" t="s">
        <v>140</v>
      </c>
      <c r="C68" s="35">
        <v>4301011625</v>
      </c>
      <c r="D68" s="440">
        <v>4680115883956</v>
      </c>
      <c r="E68" s="44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2"/>
      <c r="Q68" s="442"/>
      <c r="R68" s="442"/>
      <c r="S68" s="443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141</v>
      </c>
      <c r="B69" s="61" t="s">
        <v>142</v>
      </c>
      <c r="C69" s="35">
        <v>4301011468</v>
      </c>
      <c r="D69" s="440">
        <v>4680115881327</v>
      </c>
      <c r="E69" s="44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2"/>
      <c r="Q69" s="442"/>
      <c r="R69" s="442"/>
      <c r="S69" s="443"/>
      <c r="T69" s="38" t="s">
        <v>48</v>
      </c>
      <c r="U69" s="38" t="s">
        <v>48</v>
      </c>
      <c r="V69" s="39" t="s">
        <v>0</v>
      </c>
      <c r="W69" s="57">
        <v>600</v>
      </c>
      <c r="X69" s="54">
        <f t="shared" si="6"/>
        <v>604.80000000000007</v>
      </c>
      <c r="Y69" s="40">
        <f t="shared" si="7"/>
        <v>1.218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626.66666666666663</v>
      </c>
      <c r="BM69" s="77">
        <f t="shared" si="9"/>
        <v>631.67999999999995</v>
      </c>
      <c r="BN69" s="77">
        <f t="shared" si="10"/>
        <v>0.99206349206349187</v>
      </c>
      <c r="BO69" s="77">
        <f t="shared" si="11"/>
        <v>1</v>
      </c>
    </row>
    <row r="70" spans="1:67" ht="16.5" customHeight="1" x14ac:dyDescent="0.25">
      <c r="A70" s="61" t="s">
        <v>144</v>
      </c>
      <c r="B70" s="61" t="s">
        <v>145</v>
      </c>
      <c r="C70" s="35">
        <v>4301011514</v>
      </c>
      <c r="D70" s="440">
        <v>4680115882133</v>
      </c>
      <c r="E70" s="44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2"/>
      <c r="Q70" s="442"/>
      <c r="R70" s="442"/>
      <c r="S70" s="443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144</v>
      </c>
      <c r="B71" s="61" t="s">
        <v>146</v>
      </c>
      <c r="C71" s="35">
        <v>4301011703</v>
      </c>
      <c r="D71" s="440">
        <v>4680115882133</v>
      </c>
      <c r="E71" s="44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2"/>
      <c r="Q71" s="442"/>
      <c r="R71" s="442"/>
      <c r="S71" s="443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147</v>
      </c>
      <c r="B72" s="61" t="s">
        <v>148</v>
      </c>
      <c r="C72" s="35">
        <v>4301011192</v>
      </c>
      <c r="D72" s="440">
        <v>4607091382952</v>
      </c>
      <c r="E72" s="44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2"/>
      <c r="Q72" s="442"/>
      <c r="R72" s="442"/>
      <c r="S72" s="443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6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32</v>
      </c>
      <c r="BM72" s="77">
        <f t="shared" si="9"/>
        <v>32</v>
      </c>
      <c r="BN72" s="77">
        <f t="shared" si="10"/>
        <v>6.4102564102564097E-2</v>
      </c>
      <c r="BO72" s="77">
        <f t="shared" si="11"/>
        <v>6.4102564102564097E-2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440">
        <v>4607091385687</v>
      </c>
      <c r="E73" s="44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47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42"/>
      <c r="Q73" s="442"/>
      <c r="R73" s="442"/>
      <c r="S73" s="443"/>
      <c r="T73" s="38" t="s">
        <v>48</v>
      </c>
      <c r="U73" s="38" t="s">
        <v>48</v>
      </c>
      <c r="V73" s="39" t="s">
        <v>0</v>
      </c>
      <c r="W73" s="57">
        <v>100</v>
      </c>
      <c r="X73" s="54">
        <f t="shared" si="6"/>
        <v>100</v>
      </c>
      <c r="Y73" s="40">
        <f t="shared" ref="Y73:Y79" si="12">IFERROR(IF(X73=0,"",ROUNDUP(X73/H73,0)*0.00937),"")</f>
        <v>0.23424999999999999</v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106</v>
      </c>
      <c r="BM73" s="77">
        <f t="shared" si="9"/>
        <v>106</v>
      </c>
      <c r="BN73" s="77">
        <f t="shared" si="10"/>
        <v>0.20833333333333334</v>
      </c>
      <c r="BO73" s="77">
        <f t="shared" si="11"/>
        <v>0.20833333333333334</v>
      </c>
    </row>
    <row r="74" spans="1:67" ht="27" customHeight="1" x14ac:dyDescent="0.25">
      <c r="A74" s="61" t="s">
        <v>151</v>
      </c>
      <c r="B74" s="61" t="s">
        <v>152</v>
      </c>
      <c r="C74" s="35">
        <v>4301011565</v>
      </c>
      <c r="D74" s="440">
        <v>4680115882539</v>
      </c>
      <c r="E74" s="440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4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42"/>
      <c r="Q74" s="442"/>
      <c r="R74" s="442"/>
      <c r="S74" s="443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153</v>
      </c>
      <c r="B75" s="61" t="s">
        <v>154</v>
      </c>
      <c r="C75" s="35">
        <v>4301011705</v>
      </c>
      <c r="D75" s="440">
        <v>4607091384604</v>
      </c>
      <c r="E75" s="44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2"/>
      <c r="Q75" s="442"/>
      <c r="R75" s="442"/>
      <c r="S75" s="443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155</v>
      </c>
      <c r="B76" s="61" t="s">
        <v>156</v>
      </c>
      <c r="C76" s="35">
        <v>4301011386</v>
      </c>
      <c r="D76" s="440">
        <v>4680115880283</v>
      </c>
      <c r="E76" s="44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2"/>
      <c r="Q76" s="442"/>
      <c r="R76" s="442"/>
      <c r="S76" s="443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157</v>
      </c>
      <c r="B77" s="61" t="s">
        <v>158</v>
      </c>
      <c r="C77" s="35">
        <v>4301011624</v>
      </c>
      <c r="D77" s="440">
        <v>4680115883949</v>
      </c>
      <c r="E77" s="44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2"/>
      <c r="Q77" s="442"/>
      <c r="R77" s="442"/>
      <c r="S77" s="443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159</v>
      </c>
      <c r="B78" s="61" t="s">
        <v>160</v>
      </c>
      <c r="C78" s="35">
        <v>4301011476</v>
      </c>
      <c r="D78" s="440">
        <v>4680115881518</v>
      </c>
      <c r="E78" s="440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2"/>
      <c r="Q78" s="442"/>
      <c r="R78" s="442"/>
      <c r="S78" s="443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440">
        <v>4680115881303</v>
      </c>
      <c r="E79" s="44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2"/>
      <c r="Q79" s="442"/>
      <c r="R79" s="442"/>
      <c r="S79" s="443"/>
      <c r="T79" s="38" t="s">
        <v>48</v>
      </c>
      <c r="U79" s="38" t="s">
        <v>48</v>
      </c>
      <c r="V79" s="39" t="s">
        <v>0</v>
      </c>
      <c r="W79" s="57">
        <v>180</v>
      </c>
      <c r="X79" s="54">
        <f t="shared" si="6"/>
        <v>180</v>
      </c>
      <c r="Y79" s="40">
        <f t="shared" si="12"/>
        <v>0.37480000000000002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188.39999999999998</v>
      </c>
      <c r="BM79" s="77">
        <f t="shared" si="9"/>
        <v>188.39999999999998</v>
      </c>
      <c r="BN79" s="77">
        <f t="shared" si="10"/>
        <v>0.33333333333333331</v>
      </c>
      <c r="BO79" s="77">
        <f t="shared" si="11"/>
        <v>0.33333333333333331</v>
      </c>
    </row>
    <row r="80" spans="1:67" ht="27" customHeight="1" x14ac:dyDescent="0.25">
      <c r="A80" s="61" t="s">
        <v>163</v>
      </c>
      <c r="B80" s="61" t="s">
        <v>164</v>
      </c>
      <c r="C80" s="35">
        <v>4301011562</v>
      </c>
      <c r="D80" s="440">
        <v>4680115882577</v>
      </c>
      <c r="E80" s="44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2"/>
      <c r="Q80" s="442"/>
      <c r="R80" s="442"/>
      <c r="S80" s="443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163</v>
      </c>
      <c r="B81" s="61" t="s">
        <v>165</v>
      </c>
      <c r="C81" s="35">
        <v>4301011564</v>
      </c>
      <c r="D81" s="440">
        <v>4680115882577</v>
      </c>
      <c r="E81" s="44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2"/>
      <c r="Q81" s="442"/>
      <c r="R81" s="442"/>
      <c r="S81" s="443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4301011432</v>
      </c>
      <c r="D82" s="440">
        <v>4680115882720</v>
      </c>
      <c r="E82" s="44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2"/>
      <c r="Q82" s="442"/>
      <c r="R82" s="442"/>
      <c r="S82" s="443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168</v>
      </c>
      <c r="B83" s="61" t="s">
        <v>169</v>
      </c>
      <c r="C83" s="35">
        <v>4301011417</v>
      </c>
      <c r="D83" s="440">
        <v>4680115880269</v>
      </c>
      <c r="E83" s="440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2"/>
      <c r="Q83" s="442"/>
      <c r="R83" s="442"/>
      <c r="S83" s="443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170</v>
      </c>
      <c r="B84" s="61" t="s">
        <v>171</v>
      </c>
      <c r="C84" s="35">
        <v>4301011415</v>
      </c>
      <c r="D84" s="440">
        <v>4680115880429</v>
      </c>
      <c r="E84" s="44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2"/>
      <c r="Q84" s="442"/>
      <c r="R84" s="442"/>
      <c r="S84" s="443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172</v>
      </c>
      <c r="B85" s="61" t="s">
        <v>173</v>
      </c>
      <c r="C85" s="35">
        <v>4301011462</v>
      </c>
      <c r="D85" s="440">
        <v>4680115881457</v>
      </c>
      <c r="E85" s="44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4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2"/>
      <c r="Q85" s="442"/>
      <c r="R85" s="442"/>
      <c r="S85" s="443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448"/>
      <c r="B86" s="448"/>
      <c r="C86" s="448"/>
      <c r="D86" s="448"/>
      <c r="E86" s="448"/>
      <c r="F86" s="448"/>
      <c r="G86" s="448"/>
      <c r="H86" s="448"/>
      <c r="I86" s="448"/>
      <c r="J86" s="448"/>
      <c r="K86" s="448"/>
      <c r="L86" s="448"/>
      <c r="M86" s="448"/>
      <c r="N86" s="449"/>
      <c r="O86" s="445" t="s">
        <v>43</v>
      </c>
      <c r="P86" s="446"/>
      <c r="Q86" s="446"/>
      <c r="R86" s="446"/>
      <c r="S86" s="446"/>
      <c r="T86" s="446"/>
      <c r="U86" s="447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158.00264550264549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159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2.5113499999999997</v>
      </c>
      <c r="Z86" s="65"/>
      <c r="AA86" s="65"/>
    </row>
    <row r="87" spans="1:67" x14ac:dyDescent="0.2">
      <c r="A87" s="448"/>
      <c r="B87" s="448"/>
      <c r="C87" s="448"/>
      <c r="D87" s="448"/>
      <c r="E87" s="448"/>
      <c r="F87" s="448"/>
      <c r="G87" s="448"/>
      <c r="H87" s="448"/>
      <c r="I87" s="448"/>
      <c r="J87" s="448"/>
      <c r="K87" s="448"/>
      <c r="L87" s="448"/>
      <c r="M87" s="448"/>
      <c r="N87" s="449"/>
      <c r="O87" s="445" t="s">
        <v>43</v>
      </c>
      <c r="P87" s="446"/>
      <c r="Q87" s="446"/>
      <c r="R87" s="446"/>
      <c r="S87" s="446"/>
      <c r="T87" s="446"/>
      <c r="U87" s="447"/>
      <c r="V87" s="41" t="s">
        <v>0</v>
      </c>
      <c r="W87" s="42">
        <f>IFERROR(SUM(W65:W85),"0")</f>
        <v>1210</v>
      </c>
      <c r="X87" s="42">
        <f>IFERROR(SUM(X65:X85),"0")</f>
        <v>1220.8000000000002</v>
      </c>
      <c r="Y87" s="41"/>
      <c r="Z87" s="65"/>
      <c r="AA87" s="65"/>
    </row>
    <row r="88" spans="1:67" ht="14.25" customHeight="1" x14ac:dyDescent="0.25">
      <c r="A88" s="439" t="s">
        <v>115</v>
      </c>
      <c r="B88" s="439"/>
      <c r="C88" s="439"/>
      <c r="D88" s="439"/>
      <c r="E88" s="439"/>
      <c r="F88" s="439"/>
      <c r="G88" s="439"/>
      <c r="H88" s="439"/>
      <c r="I88" s="439"/>
      <c r="J88" s="439"/>
      <c r="K88" s="439"/>
      <c r="L88" s="439"/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  <c r="Z88" s="64"/>
      <c r="AA88" s="64"/>
    </row>
    <row r="89" spans="1:67" ht="16.5" customHeight="1" x14ac:dyDescent="0.25">
      <c r="A89" s="61" t="s">
        <v>174</v>
      </c>
      <c r="B89" s="61" t="s">
        <v>175</v>
      </c>
      <c r="C89" s="35">
        <v>4301020235</v>
      </c>
      <c r="D89" s="440">
        <v>4680115881488</v>
      </c>
      <c r="E89" s="44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2"/>
      <c r="Q89" s="442"/>
      <c r="R89" s="442"/>
      <c r="S89" s="443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176</v>
      </c>
      <c r="B90" s="61" t="s">
        <v>177</v>
      </c>
      <c r="C90" s="35">
        <v>4301020228</v>
      </c>
      <c r="D90" s="440">
        <v>4680115882751</v>
      </c>
      <c r="E90" s="440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2"/>
      <c r="Q90" s="442"/>
      <c r="R90" s="442"/>
      <c r="S90" s="443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178</v>
      </c>
      <c r="B91" s="61" t="s">
        <v>179</v>
      </c>
      <c r="C91" s="35">
        <v>4301020258</v>
      </c>
      <c r="D91" s="440">
        <v>4680115882775</v>
      </c>
      <c r="E91" s="440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4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2"/>
      <c r="Q91" s="442"/>
      <c r="R91" s="442"/>
      <c r="S91" s="443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180</v>
      </c>
      <c r="B92" s="61" t="s">
        <v>181</v>
      </c>
      <c r="C92" s="35">
        <v>4301020217</v>
      </c>
      <c r="D92" s="440">
        <v>4680115880658</v>
      </c>
      <c r="E92" s="440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2"/>
      <c r="Q92" s="442"/>
      <c r="R92" s="442"/>
      <c r="S92" s="443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448"/>
      <c r="B93" s="448"/>
      <c r="C93" s="448"/>
      <c r="D93" s="448"/>
      <c r="E93" s="448"/>
      <c r="F93" s="448"/>
      <c r="G93" s="448"/>
      <c r="H93" s="448"/>
      <c r="I93" s="448"/>
      <c r="J93" s="448"/>
      <c r="K93" s="448"/>
      <c r="L93" s="448"/>
      <c r="M93" s="448"/>
      <c r="N93" s="449"/>
      <c r="O93" s="445" t="s">
        <v>43</v>
      </c>
      <c r="P93" s="446"/>
      <c r="Q93" s="446"/>
      <c r="R93" s="446"/>
      <c r="S93" s="446"/>
      <c r="T93" s="446"/>
      <c r="U93" s="447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448"/>
      <c r="B94" s="448"/>
      <c r="C94" s="448"/>
      <c r="D94" s="448"/>
      <c r="E94" s="448"/>
      <c r="F94" s="448"/>
      <c r="G94" s="448"/>
      <c r="H94" s="448"/>
      <c r="I94" s="448"/>
      <c r="J94" s="448"/>
      <c r="K94" s="448"/>
      <c r="L94" s="448"/>
      <c r="M94" s="448"/>
      <c r="N94" s="449"/>
      <c r="O94" s="445" t="s">
        <v>43</v>
      </c>
      <c r="P94" s="446"/>
      <c r="Q94" s="446"/>
      <c r="R94" s="446"/>
      <c r="S94" s="446"/>
      <c r="T94" s="446"/>
      <c r="U94" s="447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39" t="s">
        <v>77</v>
      </c>
      <c r="B95" s="439"/>
      <c r="C95" s="439"/>
      <c r="D95" s="439"/>
      <c r="E95" s="439"/>
      <c r="F95" s="439"/>
      <c r="G95" s="439"/>
      <c r="H95" s="439"/>
      <c r="I95" s="439"/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  <c r="Z95" s="64"/>
      <c r="AA95" s="64"/>
    </row>
    <row r="96" spans="1:67" ht="16.5" customHeight="1" x14ac:dyDescent="0.25">
      <c r="A96" s="61" t="s">
        <v>182</v>
      </c>
      <c r="B96" s="61" t="s">
        <v>183</v>
      </c>
      <c r="C96" s="35">
        <v>4301030895</v>
      </c>
      <c r="D96" s="440">
        <v>4607091387667</v>
      </c>
      <c r="E96" s="440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2"/>
      <c r="Q96" s="442"/>
      <c r="R96" s="442"/>
      <c r="S96" s="443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2" si="13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107.00000000000001</v>
      </c>
      <c r="BM96" s="77">
        <f t="shared" ref="BM96:BM102" si="15">IFERROR(X96*I96/H96,"0")</f>
        <v>115.56000000000002</v>
      </c>
      <c r="BN96" s="77">
        <f t="shared" ref="BN96:BN102" si="16">IFERROR(1/J96*(W96/H96),"0")</f>
        <v>0.1984126984126984</v>
      </c>
      <c r="BO96" s="77">
        <f t="shared" ref="BO96:BO102" si="17">IFERROR(1/J96*(X96/H96),"0")</f>
        <v>0.21428571428571427</v>
      </c>
    </row>
    <row r="97" spans="1:67" ht="27" customHeight="1" x14ac:dyDescent="0.25">
      <c r="A97" s="61" t="s">
        <v>184</v>
      </c>
      <c r="B97" s="61" t="s">
        <v>185</v>
      </c>
      <c r="C97" s="35">
        <v>4301030961</v>
      </c>
      <c r="D97" s="440">
        <v>4607091387636</v>
      </c>
      <c r="E97" s="440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2"/>
      <c r="Q97" s="442"/>
      <c r="R97" s="442"/>
      <c r="S97" s="443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440">
        <v>4607091382426</v>
      </c>
      <c r="E98" s="440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2"/>
      <c r="Q98" s="442"/>
      <c r="R98" s="442"/>
      <c r="S98" s="443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13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214.00000000000003</v>
      </c>
      <c r="BM98" s="77">
        <f t="shared" si="15"/>
        <v>221.49</v>
      </c>
      <c r="BN98" s="77">
        <f t="shared" si="16"/>
        <v>0.3968253968253968</v>
      </c>
      <c r="BO98" s="77">
        <f t="shared" si="17"/>
        <v>0.4107142857142857</v>
      </c>
    </row>
    <row r="99" spans="1:67" ht="27" customHeight="1" x14ac:dyDescent="0.25">
      <c r="A99" s="61" t="s">
        <v>188</v>
      </c>
      <c r="B99" s="61" t="s">
        <v>189</v>
      </c>
      <c r="C99" s="35">
        <v>4301030962</v>
      </c>
      <c r="D99" s="440">
        <v>4607091386547</v>
      </c>
      <c r="E99" s="440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2"/>
      <c r="Q99" s="442"/>
      <c r="R99" s="442"/>
      <c r="S99" s="443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190</v>
      </c>
      <c r="B100" s="61" t="s">
        <v>191</v>
      </c>
      <c r="C100" s="35">
        <v>4301030964</v>
      </c>
      <c r="D100" s="440">
        <v>4607091382464</v>
      </c>
      <c r="E100" s="44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2"/>
      <c r="Q100" s="442"/>
      <c r="R100" s="442"/>
      <c r="S100" s="443"/>
      <c r="T100" s="38" t="s">
        <v>48</v>
      </c>
      <c r="U100" s="38" t="s">
        <v>48</v>
      </c>
      <c r="V100" s="39" t="s">
        <v>0</v>
      </c>
      <c r="W100" s="57">
        <v>28</v>
      </c>
      <c r="X100" s="54">
        <f t="shared" si="13"/>
        <v>28</v>
      </c>
      <c r="Y100" s="40">
        <f>IFERROR(IF(X100=0,"",ROUNDUP(X100/H100,0)*0.00502),"")</f>
        <v>5.0200000000000002E-2</v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29.640000000000004</v>
      </c>
      <c r="BM100" s="77">
        <f t="shared" si="15"/>
        <v>29.640000000000004</v>
      </c>
      <c r="BN100" s="77">
        <f t="shared" si="16"/>
        <v>4.2735042735042736E-2</v>
      </c>
      <c r="BO100" s="77">
        <f t="shared" si="17"/>
        <v>4.2735042735042736E-2</v>
      </c>
    </row>
    <row r="101" spans="1:67" ht="27" customHeight="1" x14ac:dyDescent="0.25">
      <c r="A101" s="61" t="s">
        <v>192</v>
      </c>
      <c r="B101" s="61" t="s">
        <v>193</v>
      </c>
      <c r="C101" s="35">
        <v>4301031235</v>
      </c>
      <c r="D101" s="440">
        <v>4680115883444</v>
      </c>
      <c r="E101" s="44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2"/>
      <c r="Q101" s="442"/>
      <c r="R101" s="442"/>
      <c r="S101" s="443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192</v>
      </c>
      <c r="B102" s="61" t="s">
        <v>194</v>
      </c>
      <c r="C102" s="35">
        <v>4301031234</v>
      </c>
      <c r="D102" s="440">
        <v>4680115883444</v>
      </c>
      <c r="E102" s="44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42"/>
      <c r="Q102" s="442"/>
      <c r="R102" s="442"/>
      <c r="S102" s="443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448"/>
      <c r="B103" s="448"/>
      <c r="C103" s="448"/>
      <c r="D103" s="448"/>
      <c r="E103" s="448"/>
      <c r="F103" s="448"/>
      <c r="G103" s="448"/>
      <c r="H103" s="448"/>
      <c r="I103" s="448"/>
      <c r="J103" s="448"/>
      <c r="K103" s="448"/>
      <c r="L103" s="448"/>
      <c r="M103" s="448"/>
      <c r="N103" s="449"/>
      <c r="O103" s="445" t="s">
        <v>43</v>
      </c>
      <c r="P103" s="446"/>
      <c r="Q103" s="446"/>
      <c r="R103" s="446"/>
      <c r="S103" s="446"/>
      <c r="T103" s="446"/>
      <c r="U103" s="447"/>
      <c r="V103" s="41" t="s">
        <v>42</v>
      </c>
      <c r="W103" s="42">
        <f>IFERROR(W96/H96,"0")+IFERROR(W97/H97,"0")+IFERROR(W98/H98,"0")+IFERROR(W99/H99,"0")+IFERROR(W100/H100,"0")+IFERROR(W101/H101,"0")+IFERROR(W102/H102,"0")</f>
        <v>43.333333333333329</v>
      </c>
      <c r="X103" s="42">
        <f>IFERROR(X96/H96,"0")+IFERROR(X97/H97,"0")+IFERROR(X98/H98,"0")+IFERROR(X99/H99,"0")+IFERROR(X100/H100,"0")+IFERROR(X101/H101,"0")+IFERROR(X102/H102,"0")</f>
        <v>45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0.81145</v>
      </c>
      <c r="Z103" s="65"/>
      <c r="AA103" s="65"/>
    </row>
    <row r="104" spans="1:67" x14ac:dyDescent="0.2">
      <c r="A104" s="448"/>
      <c r="B104" s="448"/>
      <c r="C104" s="448"/>
      <c r="D104" s="448"/>
      <c r="E104" s="448"/>
      <c r="F104" s="448"/>
      <c r="G104" s="448"/>
      <c r="H104" s="448"/>
      <c r="I104" s="448"/>
      <c r="J104" s="448"/>
      <c r="K104" s="448"/>
      <c r="L104" s="448"/>
      <c r="M104" s="448"/>
      <c r="N104" s="449"/>
      <c r="O104" s="445" t="s">
        <v>43</v>
      </c>
      <c r="P104" s="446"/>
      <c r="Q104" s="446"/>
      <c r="R104" s="446"/>
      <c r="S104" s="446"/>
      <c r="T104" s="446"/>
      <c r="U104" s="447"/>
      <c r="V104" s="41" t="s">
        <v>0</v>
      </c>
      <c r="W104" s="42">
        <f>IFERROR(SUM(W96:W102),"0")</f>
        <v>328</v>
      </c>
      <c r="X104" s="42">
        <f>IFERROR(SUM(X96:X102),"0")</f>
        <v>343</v>
      </c>
      <c r="Y104" s="41"/>
      <c r="Z104" s="65"/>
      <c r="AA104" s="65"/>
    </row>
    <row r="105" spans="1:67" ht="14.25" customHeight="1" x14ac:dyDescent="0.25">
      <c r="A105" s="439" t="s">
        <v>87</v>
      </c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39"/>
      <c r="O105" s="439"/>
      <c r="P105" s="439"/>
      <c r="Q105" s="439"/>
      <c r="R105" s="439"/>
      <c r="S105" s="439"/>
      <c r="T105" s="439"/>
      <c r="U105" s="439"/>
      <c r="V105" s="439"/>
      <c r="W105" s="439"/>
      <c r="X105" s="439"/>
      <c r="Y105" s="439"/>
      <c r="Z105" s="64"/>
      <c r="AA105" s="64"/>
    </row>
    <row r="106" spans="1:67" ht="16.5" customHeight="1" x14ac:dyDescent="0.25">
      <c r="A106" s="61" t="s">
        <v>195</v>
      </c>
      <c r="B106" s="61" t="s">
        <v>196</v>
      </c>
      <c r="C106" s="35">
        <v>4301051693</v>
      </c>
      <c r="D106" s="440">
        <v>4680115884915</v>
      </c>
      <c r="E106" s="440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8" t="s">
        <v>197</v>
      </c>
      <c r="P106" s="442"/>
      <c r="Q106" s="442"/>
      <c r="R106" s="442"/>
      <c r="S106" s="443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customHeight="1" x14ac:dyDescent="0.25">
      <c r="A107" s="61" t="s">
        <v>198</v>
      </c>
      <c r="B107" s="61" t="s">
        <v>199</v>
      </c>
      <c r="C107" s="35">
        <v>4301051395</v>
      </c>
      <c r="D107" s="440">
        <v>4680115884311</v>
      </c>
      <c r="E107" s="440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9" t="s">
        <v>200</v>
      </c>
      <c r="P107" s="442"/>
      <c r="Q107" s="442"/>
      <c r="R107" s="442"/>
      <c r="S107" s="443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440">
        <v>4607091386967</v>
      </c>
      <c r="E108" s="440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2"/>
      <c r="Q108" s="442"/>
      <c r="R108" s="442"/>
      <c r="S108" s="443"/>
      <c r="T108" s="38" t="s">
        <v>48</v>
      </c>
      <c r="U108" s="38" t="s">
        <v>48</v>
      </c>
      <c r="V108" s="39" t="s">
        <v>0</v>
      </c>
      <c r="W108" s="57">
        <v>100</v>
      </c>
      <c r="X108" s="54">
        <f t="shared" si="18"/>
        <v>105.3</v>
      </c>
      <c r="Y108" s="40">
        <f>IFERROR(IF(X108=0,"",ROUNDUP(X108/H108,0)*0.02175),"")</f>
        <v>0.28275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106.96296296296296</v>
      </c>
      <c r="BM108" s="77">
        <f t="shared" si="20"/>
        <v>112.63199999999999</v>
      </c>
      <c r="BN108" s="77">
        <f t="shared" si="21"/>
        <v>0.22045855379188711</v>
      </c>
      <c r="BO108" s="77">
        <f t="shared" si="22"/>
        <v>0.23214285714285712</v>
      </c>
    </row>
    <row r="109" spans="1:67" ht="27" customHeight="1" x14ac:dyDescent="0.25">
      <c r="A109" s="61" t="s">
        <v>201</v>
      </c>
      <c r="B109" s="61" t="s">
        <v>203</v>
      </c>
      <c r="C109" s="35">
        <v>4301051543</v>
      </c>
      <c r="D109" s="440">
        <v>4607091386967</v>
      </c>
      <c r="E109" s="44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42"/>
      <c r="Q109" s="442"/>
      <c r="R109" s="442"/>
      <c r="S109" s="443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440">
        <v>4607091385304</v>
      </c>
      <c r="E110" s="44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42"/>
      <c r="Q110" s="442"/>
      <c r="R110" s="442"/>
      <c r="S110" s="443"/>
      <c r="T110" s="38" t="s">
        <v>48</v>
      </c>
      <c r="U110" s="38" t="s">
        <v>48</v>
      </c>
      <c r="V110" s="39" t="s">
        <v>0</v>
      </c>
      <c r="W110" s="57">
        <v>160</v>
      </c>
      <c r="X110" s="54">
        <f t="shared" si="18"/>
        <v>168</v>
      </c>
      <c r="Y110" s="40">
        <f>IFERROR(IF(X110=0,"",ROUNDUP(X110/H110,0)*0.02175),"")</f>
        <v>0.43499999999999994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170.74285714285713</v>
      </c>
      <c r="BM110" s="77">
        <f t="shared" si="20"/>
        <v>179.28</v>
      </c>
      <c r="BN110" s="77">
        <f t="shared" si="21"/>
        <v>0.3401360544217687</v>
      </c>
      <c r="BO110" s="77">
        <f t="shared" si="22"/>
        <v>0.3571428571428571</v>
      </c>
    </row>
    <row r="111" spans="1:67" ht="16.5" customHeight="1" x14ac:dyDescent="0.25">
      <c r="A111" s="61" t="s">
        <v>206</v>
      </c>
      <c r="B111" s="61" t="s">
        <v>207</v>
      </c>
      <c r="C111" s="35">
        <v>4301051648</v>
      </c>
      <c r="D111" s="440">
        <v>4607091386264</v>
      </c>
      <c r="E111" s="440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42"/>
      <c r="Q111" s="442"/>
      <c r="R111" s="442"/>
      <c r="S111" s="443"/>
      <c r="T111" s="38" t="s">
        <v>48</v>
      </c>
      <c r="U111" s="38" t="s">
        <v>48</v>
      </c>
      <c r="V111" s="39" t="s">
        <v>0</v>
      </c>
      <c r="W111" s="57">
        <v>30</v>
      </c>
      <c r="X111" s="54">
        <f t="shared" si="18"/>
        <v>30</v>
      </c>
      <c r="Y111" s="40">
        <f>IFERROR(IF(X111=0,"",ROUNDUP(X111/H111,0)*0.00753),"")</f>
        <v>7.5300000000000006E-2</v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32.78</v>
      </c>
      <c r="BM111" s="77">
        <f t="shared" si="20"/>
        <v>32.78</v>
      </c>
      <c r="BN111" s="77">
        <f t="shared" si="21"/>
        <v>6.4102564102564097E-2</v>
      </c>
      <c r="BO111" s="77">
        <f t="shared" si="22"/>
        <v>6.4102564102564097E-2</v>
      </c>
    </row>
    <row r="112" spans="1:67" ht="16.5" customHeight="1" x14ac:dyDescent="0.25">
      <c r="A112" s="61" t="s">
        <v>208</v>
      </c>
      <c r="B112" s="61" t="s">
        <v>209</v>
      </c>
      <c r="C112" s="35">
        <v>4301051477</v>
      </c>
      <c r="D112" s="440">
        <v>4680115882584</v>
      </c>
      <c r="E112" s="44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42"/>
      <c r="Q112" s="442"/>
      <c r="R112" s="442"/>
      <c r="S112" s="443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208</v>
      </c>
      <c r="B113" s="61" t="s">
        <v>210</v>
      </c>
      <c r="C113" s="35">
        <v>4301051476</v>
      </c>
      <c r="D113" s="440">
        <v>4680115882584</v>
      </c>
      <c r="E113" s="440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42"/>
      <c r="Q113" s="442"/>
      <c r="R113" s="442"/>
      <c r="S113" s="443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211</v>
      </c>
      <c r="B114" s="61" t="s">
        <v>212</v>
      </c>
      <c r="C114" s="35">
        <v>4301051436</v>
      </c>
      <c r="D114" s="440">
        <v>4607091385731</v>
      </c>
      <c r="E114" s="440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42"/>
      <c r="Q114" s="442"/>
      <c r="R114" s="442"/>
      <c r="S114" s="443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213</v>
      </c>
      <c r="B115" s="61" t="s">
        <v>214</v>
      </c>
      <c r="C115" s="35">
        <v>4301051439</v>
      </c>
      <c r="D115" s="440">
        <v>4680115880214</v>
      </c>
      <c r="E115" s="440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42"/>
      <c r="Q115" s="442"/>
      <c r="R115" s="442"/>
      <c r="S115" s="443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215</v>
      </c>
      <c r="B116" s="61" t="s">
        <v>216</v>
      </c>
      <c r="C116" s="35">
        <v>4301051438</v>
      </c>
      <c r="D116" s="440">
        <v>4680115880894</v>
      </c>
      <c r="E116" s="440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42"/>
      <c r="Q116" s="442"/>
      <c r="R116" s="442"/>
      <c r="S116" s="443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217</v>
      </c>
      <c r="B117" s="61" t="s">
        <v>218</v>
      </c>
      <c r="C117" s="35">
        <v>4301051313</v>
      </c>
      <c r="D117" s="440">
        <v>4607091385427</v>
      </c>
      <c r="E117" s="440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42"/>
      <c r="Q117" s="442"/>
      <c r="R117" s="442"/>
      <c r="S117" s="443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219</v>
      </c>
      <c r="B118" s="61" t="s">
        <v>220</v>
      </c>
      <c r="C118" s="35">
        <v>4301051480</v>
      </c>
      <c r="D118" s="440">
        <v>4680115882645</v>
      </c>
      <c r="E118" s="440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42"/>
      <c r="Q118" s="442"/>
      <c r="R118" s="442"/>
      <c r="S118" s="443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221</v>
      </c>
      <c r="B119" s="61" t="s">
        <v>222</v>
      </c>
      <c r="C119" s="35">
        <v>4301051641</v>
      </c>
      <c r="D119" s="440">
        <v>4680115884403</v>
      </c>
      <c r="E119" s="440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1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2"/>
      <c r="Q119" s="442"/>
      <c r="R119" s="442"/>
      <c r="S119" s="443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448"/>
      <c r="B120" s="448"/>
      <c r="C120" s="448"/>
      <c r="D120" s="448"/>
      <c r="E120" s="448"/>
      <c r="F120" s="448"/>
      <c r="G120" s="448"/>
      <c r="H120" s="448"/>
      <c r="I120" s="448"/>
      <c r="J120" s="448"/>
      <c r="K120" s="448"/>
      <c r="L120" s="448"/>
      <c r="M120" s="448"/>
      <c r="N120" s="449"/>
      <c r="O120" s="445" t="s">
        <v>43</v>
      </c>
      <c r="P120" s="446"/>
      <c r="Q120" s="446"/>
      <c r="R120" s="446"/>
      <c r="S120" s="446"/>
      <c r="T120" s="446"/>
      <c r="U120" s="447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41.393298059964728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43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0.79304999999999992</v>
      </c>
      <c r="Z120" s="65"/>
      <c r="AA120" s="65"/>
    </row>
    <row r="121" spans="1:67" x14ac:dyDescent="0.2">
      <c r="A121" s="448"/>
      <c r="B121" s="448"/>
      <c r="C121" s="448"/>
      <c r="D121" s="448"/>
      <c r="E121" s="448"/>
      <c r="F121" s="448"/>
      <c r="G121" s="448"/>
      <c r="H121" s="448"/>
      <c r="I121" s="448"/>
      <c r="J121" s="448"/>
      <c r="K121" s="448"/>
      <c r="L121" s="448"/>
      <c r="M121" s="448"/>
      <c r="N121" s="449"/>
      <c r="O121" s="445" t="s">
        <v>43</v>
      </c>
      <c r="P121" s="446"/>
      <c r="Q121" s="446"/>
      <c r="R121" s="446"/>
      <c r="S121" s="446"/>
      <c r="T121" s="446"/>
      <c r="U121" s="447"/>
      <c r="V121" s="41" t="s">
        <v>0</v>
      </c>
      <c r="W121" s="42">
        <f>IFERROR(SUM(W106:W119),"0")</f>
        <v>290</v>
      </c>
      <c r="X121" s="42">
        <f>IFERROR(SUM(X106:X119),"0")</f>
        <v>303.3</v>
      </c>
      <c r="Y121" s="41"/>
      <c r="Z121" s="65"/>
      <c r="AA121" s="65"/>
    </row>
    <row r="122" spans="1:67" ht="14.25" customHeight="1" x14ac:dyDescent="0.25">
      <c r="A122" s="439" t="s">
        <v>223</v>
      </c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  <c r="X122" s="439"/>
      <c r="Y122" s="439"/>
      <c r="Z122" s="64"/>
      <c r="AA122" s="64"/>
    </row>
    <row r="123" spans="1:67" ht="27" customHeight="1" x14ac:dyDescent="0.25">
      <c r="A123" s="61" t="s">
        <v>224</v>
      </c>
      <c r="B123" s="61" t="s">
        <v>225</v>
      </c>
      <c r="C123" s="35">
        <v>4301060296</v>
      </c>
      <c r="D123" s="440">
        <v>4607091383065</v>
      </c>
      <c r="E123" s="440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2"/>
      <c r="Q123" s="442"/>
      <c r="R123" s="442"/>
      <c r="S123" s="443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customHeight="1" x14ac:dyDescent="0.25">
      <c r="A124" s="61" t="s">
        <v>226</v>
      </c>
      <c r="B124" s="61" t="s">
        <v>227</v>
      </c>
      <c r="C124" s="35">
        <v>4301060350</v>
      </c>
      <c r="D124" s="440">
        <v>4680115881532</v>
      </c>
      <c r="E124" s="44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2"/>
      <c r="Q124" s="442"/>
      <c r="R124" s="442"/>
      <c r="S124" s="443"/>
      <c r="T124" s="38" t="s">
        <v>48</v>
      </c>
      <c r="U124" s="38" t="s">
        <v>48</v>
      </c>
      <c r="V124" s="39" t="s">
        <v>0</v>
      </c>
      <c r="W124" s="57">
        <v>40</v>
      </c>
      <c r="X124" s="54">
        <f t="shared" si="23"/>
        <v>40.5</v>
      </c>
      <c r="Y124" s="40">
        <f>IFERROR(IF(X124=0,"",ROUNDUP(X124/H124,0)*0.02175),"")</f>
        <v>0.10874999999999999</v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42.370370370370374</v>
      </c>
      <c r="BM124" s="77">
        <f t="shared" si="25"/>
        <v>42.900000000000006</v>
      </c>
      <c r="BN124" s="77">
        <f t="shared" si="26"/>
        <v>8.8183421516754859E-2</v>
      </c>
      <c r="BO124" s="77">
        <f t="shared" si="27"/>
        <v>8.9285714285714274E-2</v>
      </c>
    </row>
    <row r="125" spans="1:67" ht="27" customHeight="1" x14ac:dyDescent="0.25">
      <c r="A125" s="61" t="s">
        <v>226</v>
      </c>
      <c r="B125" s="61" t="s">
        <v>228</v>
      </c>
      <c r="C125" s="35">
        <v>4301060371</v>
      </c>
      <c r="D125" s="440">
        <v>4680115881532</v>
      </c>
      <c r="E125" s="44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2"/>
      <c r="Q125" s="442"/>
      <c r="R125" s="442"/>
      <c r="S125" s="443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customHeight="1" x14ac:dyDescent="0.25">
      <c r="A126" s="61" t="s">
        <v>226</v>
      </c>
      <c r="B126" s="61" t="s">
        <v>229</v>
      </c>
      <c r="C126" s="35">
        <v>4301060366</v>
      </c>
      <c r="D126" s="440">
        <v>4680115881532</v>
      </c>
      <c r="E126" s="440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5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2"/>
      <c r="Q126" s="442"/>
      <c r="R126" s="442"/>
      <c r="S126" s="443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customHeight="1" x14ac:dyDescent="0.25">
      <c r="A127" s="61" t="s">
        <v>230</v>
      </c>
      <c r="B127" s="61" t="s">
        <v>231</v>
      </c>
      <c r="C127" s="35">
        <v>4301060356</v>
      </c>
      <c r="D127" s="440">
        <v>4680115882652</v>
      </c>
      <c r="E127" s="440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2"/>
      <c r="Q127" s="442"/>
      <c r="R127" s="442"/>
      <c r="S127" s="443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customHeight="1" x14ac:dyDescent="0.25">
      <c r="A128" s="61" t="s">
        <v>232</v>
      </c>
      <c r="B128" s="61" t="s">
        <v>233</v>
      </c>
      <c r="C128" s="35">
        <v>4301060309</v>
      </c>
      <c r="D128" s="440">
        <v>4680115880238</v>
      </c>
      <c r="E128" s="440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2"/>
      <c r="Q128" s="442"/>
      <c r="R128" s="442"/>
      <c r="S128" s="443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234</v>
      </c>
      <c r="B129" s="61" t="s">
        <v>235</v>
      </c>
      <c r="C129" s="35">
        <v>4301060351</v>
      </c>
      <c r="D129" s="440">
        <v>4680115881464</v>
      </c>
      <c r="E129" s="44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5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2"/>
      <c r="Q129" s="442"/>
      <c r="R129" s="442"/>
      <c r="S129" s="443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x14ac:dyDescent="0.2">
      <c r="A130" s="448"/>
      <c r="B130" s="448"/>
      <c r="C130" s="448"/>
      <c r="D130" s="448"/>
      <c r="E130" s="448"/>
      <c r="F130" s="448"/>
      <c r="G130" s="448"/>
      <c r="H130" s="448"/>
      <c r="I130" s="448"/>
      <c r="J130" s="448"/>
      <c r="K130" s="448"/>
      <c r="L130" s="448"/>
      <c r="M130" s="448"/>
      <c r="N130" s="449"/>
      <c r="O130" s="445" t="s">
        <v>43</v>
      </c>
      <c r="P130" s="446"/>
      <c r="Q130" s="446"/>
      <c r="R130" s="446"/>
      <c r="S130" s="446"/>
      <c r="T130" s="446"/>
      <c r="U130" s="447"/>
      <c r="V130" s="41" t="s">
        <v>42</v>
      </c>
      <c r="W130" s="42">
        <f>IFERROR(W123/H123,"0")+IFERROR(W124/H124,"0")+IFERROR(W125/H125,"0")+IFERROR(W126/H126,"0")+IFERROR(W127/H127,"0")+IFERROR(W128/H128,"0")+IFERROR(W129/H129,"0")</f>
        <v>4.9382716049382722</v>
      </c>
      <c r="X130" s="42">
        <f>IFERROR(X123/H123,"0")+IFERROR(X124/H124,"0")+IFERROR(X125/H125,"0")+IFERROR(X126/H126,"0")+IFERROR(X127/H127,"0")+IFERROR(X128/H128,"0")+IFERROR(X129/H129,"0")</f>
        <v>5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0.10874999999999999</v>
      </c>
      <c r="Z130" s="65"/>
      <c r="AA130" s="65"/>
    </row>
    <row r="131" spans="1:67" x14ac:dyDescent="0.2">
      <c r="A131" s="448"/>
      <c r="B131" s="448"/>
      <c r="C131" s="448"/>
      <c r="D131" s="448"/>
      <c r="E131" s="448"/>
      <c r="F131" s="448"/>
      <c r="G131" s="448"/>
      <c r="H131" s="448"/>
      <c r="I131" s="448"/>
      <c r="J131" s="448"/>
      <c r="K131" s="448"/>
      <c r="L131" s="448"/>
      <c r="M131" s="448"/>
      <c r="N131" s="449"/>
      <c r="O131" s="445" t="s">
        <v>43</v>
      </c>
      <c r="P131" s="446"/>
      <c r="Q131" s="446"/>
      <c r="R131" s="446"/>
      <c r="S131" s="446"/>
      <c r="T131" s="446"/>
      <c r="U131" s="447"/>
      <c r="V131" s="41" t="s">
        <v>0</v>
      </c>
      <c r="W131" s="42">
        <f>IFERROR(SUM(W123:W129),"0")</f>
        <v>40</v>
      </c>
      <c r="X131" s="42">
        <f>IFERROR(SUM(X123:X129),"0")</f>
        <v>40.5</v>
      </c>
      <c r="Y131" s="41"/>
      <c r="Z131" s="65"/>
      <c r="AA131" s="65"/>
    </row>
    <row r="132" spans="1:67" ht="16.5" customHeight="1" x14ac:dyDescent="0.25">
      <c r="A132" s="438" t="s">
        <v>236</v>
      </c>
      <c r="B132" s="438"/>
      <c r="C132" s="438"/>
      <c r="D132" s="438"/>
      <c r="E132" s="438"/>
      <c r="F132" s="438"/>
      <c r="G132" s="438"/>
      <c r="H132" s="438"/>
      <c r="I132" s="438"/>
      <c r="J132" s="438"/>
      <c r="K132" s="438"/>
      <c r="L132" s="438"/>
      <c r="M132" s="438"/>
      <c r="N132" s="438"/>
      <c r="O132" s="438"/>
      <c r="P132" s="438"/>
      <c r="Q132" s="438"/>
      <c r="R132" s="438"/>
      <c r="S132" s="438"/>
      <c r="T132" s="438"/>
      <c r="U132" s="438"/>
      <c r="V132" s="438"/>
      <c r="W132" s="438"/>
      <c r="X132" s="438"/>
      <c r="Y132" s="438"/>
      <c r="Z132" s="63"/>
      <c r="AA132" s="63"/>
    </row>
    <row r="133" spans="1:67" ht="14.25" customHeight="1" x14ac:dyDescent="0.25">
      <c r="A133" s="439" t="s">
        <v>87</v>
      </c>
      <c r="B133" s="439"/>
      <c r="C133" s="439"/>
      <c r="D133" s="439"/>
      <c r="E133" s="439"/>
      <c r="F133" s="439"/>
      <c r="G133" s="439"/>
      <c r="H133" s="439"/>
      <c r="I133" s="439"/>
      <c r="J133" s="439"/>
      <c r="K133" s="439"/>
      <c r="L133" s="439"/>
      <c r="M133" s="439"/>
      <c r="N133" s="439"/>
      <c r="O133" s="439"/>
      <c r="P133" s="439"/>
      <c r="Q133" s="439"/>
      <c r="R133" s="439"/>
      <c r="S133" s="439"/>
      <c r="T133" s="439"/>
      <c r="U133" s="439"/>
      <c r="V133" s="439"/>
      <c r="W133" s="439"/>
      <c r="X133" s="439"/>
      <c r="Y133" s="439"/>
      <c r="Z133" s="64"/>
      <c r="AA133" s="64"/>
    </row>
    <row r="134" spans="1:67" ht="27" customHeight="1" x14ac:dyDescent="0.25">
      <c r="A134" s="61" t="s">
        <v>237</v>
      </c>
      <c r="B134" s="61" t="s">
        <v>238</v>
      </c>
      <c r="C134" s="35">
        <v>4301051360</v>
      </c>
      <c r="D134" s="440">
        <v>4607091385168</v>
      </c>
      <c r="E134" s="440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5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2"/>
      <c r="Q134" s="442"/>
      <c r="R134" s="442"/>
      <c r="S134" s="443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237</v>
      </c>
      <c r="B135" s="61" t="s">
        <v>239</v>
      </c>
      <c r="C135" s="35">
        <v>4301051612</v>
      </c>
      <c r="D135" s="440">
        <v>4607091385168</v>
      </c>
      <c r="E135" s="440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5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2"/>
      <c r="Q135" s="442"/>
      <c r="R135" s="442"/>
      <c r="S135" s="443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240</v>
      </c>
      <c r="B136" s="61" t="s">
        <v>241</v>
      </c>
      <c r="C136" s="35">
        <v>4301051362</v>
      </c>
      <c r="D136" s="440">
        <v>4607091383256</v>
      </c>
      <c r="E136" s="44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5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2"/>
      <c r="Q136" s="442"/>
      <c r="R136" s="442"/>
      <c r="S136" s="443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242</v>
      </c>
      <c r="B137" s="61" t="s">
        <v>243</v>
      </c>
      <c r="C137" s="35">
        <v>4301051358</v>
      </c>
      <c r="D137" s="440">
        <v>4607091385748</v>
      </c>
      <c r="E137" s="44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2"/>
      <c r="Q137" s="442"/>
      <c r="R137" s="442"/>
      <c r="S137" s="443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244</v>
      </c>
      <c r="B138" s="61" t="s">
        <v>245</v>
      </c>
      <c r="C138" s="35">
        <v>4301051738</v>
      </c>
      <c r="D138" s="440">
        <v>4680115884533</v>
      </c>
      <c r="E138" s="440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2"/>
      <c r="Q138" s="442"/>
      <c r="R138" s="442"/>
      <c r="S138" s="443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48"/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9"/>
      <c r="O139" s="445" t="s">
        <v>43</v>
      </c>
      <c r="P139" s="446"/>
      <c r="Q139" s="446"/>
      <c r="R139" s="446"/>
      <c r="S139" s="446"/>
      <c r="T139" s="446"/>
      <c r="U139" s="447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448"/>
      <c r="B140" s="448"/>
      <c r="C140" s="448"/>
      <c r="D140" s="448"/>
      <c r="E140" s="448"/>
      <c r="F140" s="448"/>
      <c r="G140" s="448"/>
      <c r="H140" s="448"/>
      <c r="I140" s="448"/>
      <c r="J140" s="448"/>
      <c r="K140" s="448"/>
      <c r="L140" s="448"/>
      <c r="M140" s="448"/>
      <c r="N140" s="449"/>
      <c r="O140" s="445" t="s">
        <v>43</v>
      </c>
      <c r="P140" s="446"/>
      <c r="Q140" s="446"/>
      <c r="R140" s="446"/>
      <c r="S140" s="446"/>
      <c r="T140" s="446"/>
      <c r="U140" s="447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37" t="s">
        <v>246</v>
      </c>
      <c r="B141" s="437"/>
      <c r="C141" s="437"/>
      <c r="D141" s="437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37"/>
      <c r="S141" s="437"/>
      <c r="T141" s="437"/>
      <c r="U141" s="437"/>
      <c r="V141" s="437"/>
      <c r="W141" s="437"/>
      <c r="X141" s="437"/>
      <c r="Y141" s="437"/>
      <c r="Z141" s="53"/>
      <c r="AA141" s="53"/>
    </row>
    <row r="142" spans="1:67" ht="16.5" customHeight="1" x14ac:dyDescent="0.25">
      <c r="A142" s="438" t="s">
        <v>247</v>
      </c>
      <c r="B142" s="438"/>
      <c r="C142" s="438"/>
      <c r="D142" s="438"/>
      <c r="E142" s="438"/>
      <c r="F142" s="438"/>
      <c r="G142" s="438"/>
      <c r="H142" s="438"/>
      <c r="I142" s="438"/>
      <c r="J142" s="438"/>
      <c r="K142" s="438"/>
      <c r="L142" s="438"/>
      <c r="M142" s="438"/>
      <c r="N142" s="438"/>
      <c r="O142" s="438"/>
      <c r="P142" s="438"/>
      <c r="Q142" s="438"/>
      <c r="R142" s="438"/>
      <c r="S142" s="438"/>
      <c r="T142" s="438"/>
      <c r="U142" s="438"/>
      <c r="V142" s="438"/>
      <c r="W142" s="438"/>
      <c r="X142" s="438"/>
      <c r="Y142" s="438"/>
      <c r="Z142" s="63"/>
      <c r="AA142" s="63"/>
    </row>
    <row r="143" spans="1:67" ht="14.25" customHeight="1" x14ac:dyDescent="0.25">
      <c r="A143" s="439" t="s">
        <v>123</v>
      </c>
      <c r="B143" s="439"/>
      <c r="C143" s="439"/>
      <c r="D143" s="439"/>
      <c r="E143" s="439"/>
      <c r="F143" s="439"/>
      <c r="G143" s="439"/>
      <c r="H143" s="439"/>
      <c r="I143" s="439"/>
      <c r="J143" s="439"/>
      <c r="K143" s="439"/>
      <c r="L143" s="439"/>
      <c r="M143" s="439"/>
      <c r="N143" s="439"/>
      <c r="O143" s="439"/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64"/>
      <c r="AA143" s="64"/>
    </row>
    <row r="144" spans="1:67" ht="27" customHeight="1" x14ac:dyDescent="0.25">
      <c r="A144" s="61" t="s">
        <v>248</v>
      </c>
      <c r="B144" s="61" t="s">
        <v>249</v>
      </c>
      <c r="C144" s="35">
        <v>4301011223</v>
      </c>
      <c r="D144" s="440">
        <v>4607091383423</v>
      </c>
      <c r="E144" s="44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5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2"/>
      <c r="Q144" s="442"/>
      <c r="R144" s="442"/>
      <c r="S144" s="443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250</v>
      </c>
      <c r="B145" s="61" t="s">
        <v>251</v>
      </c>
      <c r="C145" s="35">
        <v>4301011338</v>
      </c>
      <c r="D145" s="440">
        <v>4607091381405</v>
      </c>
      <c r="E145" s="440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2"/>
      <c r="Q145" s="442"/>
      <c r="R145" s="442"/>
      <c r="S145" s="443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252</v>
      </c>
      <c r="B146" s="61" t="s">
        <v>253</v>
      </c>
      <c r="C146" s="35">
        <v>4301011333</v>
      </c>
      <c r="D146" s="440">
        <v>4607091386516</v>
      </c>
      <c r="E146" s="440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2"/>
      <c r="Q146" s="442"/>
      <c r="R146" s="442"/>
      <c r="S146" s="443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448"/>
      <c r="B147" s="448"/>
      <c r="C147" s="448"/>
      <c r="D147" s="448"/>
      <c r="E147" s="448"/>
      <c r="F147" s="448"/>
      <c r="G147" s="448"/>
      <c r="H147" s="448"/>
      <c r="I147" s="448"/>
      <c r="J147" s="448"/>
      <c r="K147" s="448"/>
      <c r="L147" s="448"/>
      <c r="M147" s="448"/>
      <c r="N147" s="449"/>
      <c r="O147" s="445" t="s">
        <v>43</v>
      </c>
      <c r="P147" s="446"/>
      <c r="Q147" s="446"/>
      <c r="R147" s="446"/>
      <c r="S147" s="446"/>
      <c r="T147" s="446"/>
      <c r="U147" s="447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448"/>
      <c r="B148" s="448"/>
      <c r="C148" s="448"/>
      <c r="D148" s="448"/>
      <c r="E148" s="448"/>
      <c r="F148" s="448"/>
      <c r="G148" s="448"/>
      <c r="H148" s="448"/>
      <c r="I148" s="448"/>
      <c r="J148" s="448"/>
      <c r="K148" s="448"/>
      <c r="L148" s="448"/>
      <c r="M148" s="448"/>
      <c r="N148" s="449"/>
      <c r="O148" s="445" t="s">
        <v>43</v>
      </c>
      <c r="P148" s="446"/>
      <c r="Q148" s="446"/>
      <c r="R148" s="446"/>
      <c r="S148" s="446"/>
      <c r="T148" s="446"/>
      <c r="U148" s="447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38" t="s">
        <v>254</v>
      </c>
      <c r="B149" s="438"/>
      <c r="C149" s="438"/>
      <c r="D149" s="438"/>
      <c r="E149" s="438"/>
      <c r="F149" s="438"/>
      <c r="G149" s="438"/>
      <c r="H149" s="438"/>
      <c r="I149" s="438"/>
      <c r="J149" s="438"/>
      <c r="K149" s="438"/>
      <c r="L149" s="438"/>
      <c r="M149" s="438"/>
      <c r="N149" s="438"/>
      <c r="O149" s="438"/>
      <c r="P149" s="438"/>
      <c r="Q149" s="438"/>
      <c r="R149" s="438"/>
      <c r="S149" s="438"/>
      <c r="T149" s="438"/>
      <c r="U149" s="438"/>
      <c r="V149" s="438"/>
      <c r="W149" s="438"/>
      <c r="X149" s="438"/>
      <c r="Y149" s="438"/>
      <c r="Z149" s="63"/>
      <c r="AA149" s="63"/>
    </row>
    <row r="150" spans="1:67" ht="14.25" customHeight="1" x14ac:dyDescent="0.25">
      <c r="A150" s="439" t="s">
        <v>77</v>
      </c>
      <c r="B150" s="439"/>
      <c r="C150" s="439"/>
      <c r="D150" s="439"/>
      <c r="E150" s="439"/>
      <c r="F150" s="439"/>
      <c r="G150" s="439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  <c r="U150" s="439"/>
      <c r="V150" s="439"/>
      <c r="W150" s="439"/>
      <c r="X150" s="439"/>
      <c r="Y150" s="439"/>
      <c r="Z150" s="64"/>
      <c r="AA150" s="64"/>
    </row>
    <row r="151" spans="1:67" ht="27" customHeight="1" x14ac:dyDescent="0.25">
      <c r="A151" s="61" t="s">
        <v>255</v>
      </c>
      <c r="B151" s="61" t="s">
        <v>256</v>
      </c>
      <c r="C151" s="35">
        <v>4301031191</v>
      </c>
      <c r="D151" s="440">
        <v>4680115880993</v>
      </c>
      <c r="E151" s="440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2"/>
      <c r="Q151" s="442"/>
      <c r="R151" s="442"/>
      <c r="S151" s="443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customHeight="1" x14ac:dyDescent="0.25">
      <c r="A152" s="61" t="s">
        <v>257</v>
      </c>
      <c r="B152" s="61" t="s">
        <v>258</v>
      </c>
      <c r="C152" s="35">
        <v>4301031204</v>
      </c>
      <c r="D152" s="440">
        <v>4680115881761</v>
      </c>
      <c r="E152" s="440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2"/>
      <c r="Q152" s="442"/>
      <c r="R152" s="442"/>
      <c r="S152" s="443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customHeight="1" x14ac:dyDescent="0.25">
      <c r="A153" s="61" t="s">
        <v>259</v>
      </c>
      <c r="B153" s="61" t="s">
        <v>260</v>
      </c>
      <c r="C153" s="35">
        <v>4301031201</v>
      </c>
      <c r="D153" s="440">
        <v>4680115881563</v>
      </c>
      <c r="E153" s="440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2"/>
      <c r="Q153" s="442"/>
      <c r="R153" s="442"/>
      <c r="S153" s="443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customHeight="1" x14ac:dyDescent="0.25">
      <c r="A154" s="61" t="s">
        <v>261</v>
      </c>
      <c r="B154" s="61" t="s">
        <v>262</v>
      </c>
      <c r="C154" s="35">
        <v>4301031199</v>
      </c>
      <c r="D154" s="440">
        <v>4680115880986</v>
      </c>
      <c r="E154" s="440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2"/>
      <c r="Q154" s="442"/>
      <c r="R154" s="442"/>
      <c r="S154" s="443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customHeight="1" x14ac:dyDescent="0.25">
      <c r="A155" s="61" t="s">
        <v>263</v>
      </c>
      <c r="B155" s="61" t="s">
        <v>264</v>
      </c>
      <c r="C155" s="35">
        <v>4301031190</v>
      </c>
      <c r="D155" s="440">
        <v>4680115880207</v>
      </c>
      <c r="E155" s="440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2"/>
      <c r="Q155" s="442"/>
      <c r="R155" s="442"/>
      <c r="S155" s="443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customHeight="1" x14ac:dyDescent="0.25">
      <c r="A156" s="61" t="s">
        <v>265</v>
      </c>
      <c r="B156" s="61" t="s">
        <v>266</v>
      </c>
      <c r="C156" s="35">
        <v>4301031205</v>
      </c>
      <c r="D156" s="440">
        <v>4680115881785</v>
      </c>
      <c r="E156" s="440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2"/>
      <c r="Q156" s="442"/>
      <c r="R156" s="442"/>
      <c r="S156" s="443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267</v>
      </c>
      <c r="B157" s="61" t="s">
        <v>268</v>
      </c>
      <c r="C157" s="35">
        <v>4301031202</v>
      </c>
      <c r="D157" s="440">
        <v>4680115881679</v>
      </c>
      <c r="E157" s="440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2"/>
      <c r="Q157" s="442"/>
      <c r="R157" s="442"/>
      <c r="S157" s="443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269</v>
      </c>
      <c r="B158" s="61" t="s">
        <v>270</v>
      </c>
      <c r="C158" s="35">
        <v>4301031158</v>
      </c>
      <c r="D158" s="440">
        <v>4680115880191</v>
      </c>
      <c r="E158" s="440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2"/>
      <c r="Q158" s="442"/>
      <c r="R158" s="442"/>
      <c r="S158" s="443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customHeight="1" x14ac:dyDescent="0.25">
      <c r="A159" s="61" t="s">
        <v>271</v>
      </c>
      <c r="B159" s="61" t="s">
        <v>272</v>
      </c>
      <c r="C159" s="35">
        <v>4301031245</v>
      </c>
      <c r="D159" s="440">
        <v>4680115883963</v>
      </c>
      <c r="E159" s="440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2"/>
      <c r="Q159" s="442"/>
      <c r="R159" s="442"/>
      <c r="S159" s="443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x14ac:dyDescent="0.2">
      <c r="A160" s="448"/>
      <c r="B160" s="448"/>
      <c r="C160" s="448"/>
      <c r="D160" s="448"/>
      <c r="E160" s="448"/>
      <c r="F160" s="448"/>
      <c r="G160" s="448"/>
      <c r="H160" s="448"/>
      <c r="I160" s="448"/>
      <c r="J160" s="448"/>
      <c r="K160" s="448"/>
      <c r="L160" s="448"/>
      <c r="M160" s="448"/>
      <c r="N160" s="449"/>
      <c r="O160" s="445" t="s">
        <v>43</v>
      </c>
      <c r="P160" s="446"/>
      <c r="Q160" s="446"/>
      <c r="R160" s="446"/>
      <c r="S160" s="446"/>
      <c r="T160" s="446"/>
      <c r="U160" s="447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448"/>
      <c r="B161" s="448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9"/>
      <c r="O161" s="445" t="s">
        <v>43</v>
      </c>
      <c r="P161" s="446"/>
      <c r="Q161" s="446"/>
      <c r="R161" s="446"/>
      <c r="S161" s="446"/>
      <c r="T161" s="446"/>
      <c r="U161" s="447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38" t="s">
        <v>273</v>
      </c>
      <c r="B162" s="438"/>
      <c r="C162" s="438"/>
      <c r="D162" s="438"/>
      <c r="E162" s="438"/>
      <c r="F162" s="438"/>
      <c r="G162" s="438"/>
      <c r="H162" s="438"/>
      <c r="I162" s="438"/>
      <c r="J162" s="438"/>
      <c r="K162" s="438"/>
      <c r="L162" s="438"/>
      <c r="M162" s="438"/>
      <c r="N162" s="438"/>
      <c r="O162" s="438"/>
      <c r="P162" s="438"/>
      <c r="Q162" s="438"/>
      <c r="R162" s="438"/>
      <c r="S162" s="438"/>
      <c r="T162" s="438"/>
      <c r="U162" s="438"/>
      <c r="V162" s="438"/>
      <c r="W162" s="438"/>
      <c r="X162" s="438"/>
      <c r="Y162" s="438"/>
      <c r="Z162" s="63"/>
      <c r="AA162" s="63"/>
    </row>
    <row r="163" spans="1:67" ht="14.25" customHeight="1" x14ac:dyDescent="0.25">
      <c r="A163" s="439" t="s">
        <v>123</v>
      </c>
      <c r="B163" s="439"/>
      <c r="C163" s="439"/>
      <c r="D163" s="439"/>
      <c r="E163" s="439"/>
      <c r="F163" s="439"/>
      <c r="G163" s="439"/>
      <c r="H163" s="439"/>
      <c r="I163" s="439"/>
      <c r="J163" s="439"/>
      <c r="K163" s="439"/>
      <c r="L163" s="439"/>
      <c r="M163" s="439"/>
      <c r="N163" s="439"/>
      <c r="O163" s="439"/>
      <c r="P163" s="439"/>
      <c r="Q163" s="439"/>
      <c r="R163" s="439"/>
      <c r="S163" s="439"/>
      <c r="T163" s="439"/>
      <c r="U163" s="439"/>
      <c r="V163" s="439"/>
      <c r="W163" s="439"/>
      <c r="X163" s="439"/>
      <c r="Y163" s="439"/>
      <c r="Z163" s="64"/>
      <c r="AA163" s="64"/>
    </row>
    <row r="164" spans="1:67" ht="16.5" customHeight="1" x14ac:dyDescent="0.25">
      <c r="A164" s="61" t="s">
        <v>274</v>
      </c>
      <c r="B164" s="61" t="s">
        <v>275</v>
      </c>
      <c r="C164" s="35">
        <v>4301011450</v>
      </c>
      <c r="D164" s="440">
        <v>4680115881402</v>
      </c>
      <c r="E164" s="440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2"/>
      <c r="Q164" s="442"/>
      <c r="R164" s="442"/>
      <c r="S164" s="443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276</v>
      </c>
      <c r="B165" s="61" t="s">
        <v>277</v>
      </c>
      <c r="C165" s="35">
        <v>4301011454</v>
      </c>
      <c r="D165" s="440">
        <v>4680115881396</v>
      </c>
      <c r="E165" s="440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2"/>
      <c r="Q165" s="442"/>
      <c r="R165" s="442"/>
      <c r="S165" s="443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448"/>
      <c r="B166" s="448"/>
      <c r="C166" s="448"/>
      <c r="D166" s="448"/>
      <c r="E166" s="448"/>
      <c r="F166" s="448"/>
      <c r="G166" s="448"/>
      <c r="H166" s="448"/>
      <c r="I166" s="448"/>
      <c r="J166" s="448"/>
      <c r="K166" s="448"/>
      <c r="L166" s="448"/>
      <c r="M166" s="448"/>
      <c r="N166" s="449"/>
      <c r="O166" s="445" t="s">
        <v>43</v>
      </c>
      <c r="P166" s="446"/>
      <c r="Q166" s="446"/>
      <c r="R166" s="446"/>
      <c r="S166" s="446"/>
      <c r="T166" s="446"/>
      <c r="U166" s="447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448"/>
      <c r="B167" s="448"/>
      <c r="C167" s="448"/>
      <c r="D167" s="448"/>
      <c r="E167" s="448"/>
      <c r="F167" s="448"/>
      <c r="G167" s="448"/>
      <c r="H167" s="448"/>
      <c r="I167" s="448"/>
      <c r="J167" s="448"/>
      <c r="K167" s="448"/>
      <c r="L167" s="448"/>
      <c r="M167" s="448"/>
      <c r="N167" s="449"/>
      <c r="O167" s="445" t="s">
        <v>43</v>
      </c>
      <c r="P167" s="446"/>
      <c r="Q167" s="446"/>
      <c r="R167" s="446"/>
      <c r="S167" s="446"/>
      <c r="T167" s="446"/>
      <c r="U167" s="447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39" t="s">
        <v>115</v>
      </c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39"/>
      <c r="O168" s="439"/>
      <c r="P168" s="439"/>
      <c r="Q168" s="439"/>
      <c r="R168" s="439"/>
      <c r="S168" s="439"/>
      <c r="T168" s="439"/>
      <c r="U168" s="439"/>
      <c r="V168" s="439"/>
      <c r="W168" s="439"/>
      <c r="X168" s="439"/>
      <c r="Y168" s="439"/>
      <c r="Z168" s="64"/>
      <c r="AA168" s="64"/>
    </row>
    <row r="169" spans="1:67" ht="16.5" customHeight="1" x14ac:dyDescent="0.25">
      <c r="A169" s="61" t="s">
        <v>278</v>
      </c>
      <c r="B169" s="61" t="s">
        <v>279</v>
      </c>
      <c r="C169" s="35">
        <v>4301020262</v>
      </c>
      <c r="D169" s="440">
        <v>4680115882935</v>
      </c>
      <c r="E169" s="440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5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2"/>
      <c r="Q169" s="442"/>
      <c r="R169" s="442"/>
      <c r="S169" s="443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280</v>
      </c>
      <c r="B170" s="61" t="s">
        <v>281</v>
      </c>
      <c r="C170" s="35">
        <v>4301020220</v>
      </c>
      <c r="D170" s="440">
        <v>4680115880764</v>
      </c>
      <c r="E170" s="440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2"/>
      <c r="Q170" s="442"/>
      <c r="R170" s="442"/>
      <c r="S170" s="443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48"/>
      <c r="B171" s="448"/>
      <c r="C171" s="448"/>
      <c r="D171" s="448"/>
      <c r="E171" s="448"/>
      <c r="F171" s="448"/>
      <c r="G171" s="448"/>
      <c r="H171" s="448"/>
      <c r="I171" s="448"/>
      <c r="J171" s="448"/>
      <c r="K171" s="448"/>
      <c r="L171" s="448"/>
      <c r="M171" s="448"/>
      <c r="N171" s="449"/>
      <c r="O171" s="445" t="s">
        <v>43</v>
      </c>
      <c r="P171" s="446"/>
      <c r="Q171" s="446"/>
      <c r="R171" s="446"/>
      <c r="S171" s="446"/>
      <c r="T171" s="446"/>
      <c r="U171" s="447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448"/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9"/>
      <c r="O172" s="445" t="s">
        <v>43</v>
      </c>
      <c r="P172" s="446"/>
      <c r="Q172" s="446"/>
      <c r="R172" s="446"/>
      <c r="S172" s="446"/>
      <c r="T172" s="446"/>
      <c r="U172" s="447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39" t="s">
        <v>77</v>
      </c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39"/>
      <c r="O173" s="439"/>
      <c r="P173" s="439"/>
      <c r="Q173" s="439"/>
      <c r="R173" s="439"/>
      <c r="S173" s="439"/>
      <c r="T173" s="439"/>
      <c r="U173" s="439"/>
      <c r="V173" s="439"/>
      <c r="W173" s="439"/>
      <c r="X173" s="439"/>
      <c r="Y173" s="439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440">
        <v>4680115882683</v>
      </c>
      <c r="E174" s="44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2"/>
      <c r="Q174" s="442"/>
      <c r="R174" s="442"/>
      <c r="S174" s="443"/>
      <c r="T174" s="38" t="s">
        <v>48</v>
      </c>
      <c r="U174" s="38" t="s">
        <v>48</v>
      </c>
      <c r="V174" s="39" t="s">
        <v>0</v>
      </c>
      <c r="W174" s="57">
        <v>250</v>
      </c>
      <c r="X174" s="54">
        <f>IFERROR(IF(W174="",0,CEILING((W174/$H174),1)*$H174),"")</f>
        <v>253.8</v>
      </c>
      <c r="Y174" s="40">
        <f>IFERROR(IF(X174=0,"",ROUNDUP(X174/H174,0)*0.00937),"")</f>
        <v>0.44039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259.72222222222223</v>
      </c>
      <c r="BM174" s="77">
        <f>IFERROR(X174*I174/H174,"0")</f>
        <v>263.67</v>
      </c>
      <c r="BN174" s="77">
        <f>IFERROR(1/J174*(W174/H174),"0")</f>
        <v>0.38580246913580241</v>
      </c>
      <c r="BO174" s="77">
        <f>IFERROR(1/J174*(X174/H174),"0")</f>
        <v>0.39166666666666666</v>
      </c>
    </row>
    <row r="175" spans="1:67" ht="27" customHeight="1" x14ac:dyDescent="0.25">
      <c r="A175" s="61" t="s">
        <v>284</v>
      </c>
      <c r="B175" s="61" t="s">
        <v>285</v>
      </c>
      <c r="C175" s="35">
        <v>4301031230</v>
      </c>
      <c r="D175" s="440">
        <v>4680115882690</v>
      </c>
      <c r="E175" s="44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2"/>
      <c r="Q175" s="442"/>
      <c r="R175" s="442"/>
      <c r="S175" s="443"/>
      <c r="T175" s="38" t="s">
        <v>48</v>
      </c>
      <c r="U175" s="38" t="s">
        <v>48</v>
      </c>
      <c r="V175" s="39" t="s">
        <v>0</v>
      </c>
      <c r="W175" s="57">
        <v>50</v>
      </c>
      <c r="X175" s="54">
        <f>IFERROR(IF(W175="",0,CEILING((W175/$H175),1)*$H175),"")</f>
        <v>54</v>
      </c>
      <c r="Y175" s="40">
        <f>IFERROR(IF(X175=0,"",ROUNDUP(X175/H175,0)*0.00937),"")</f>
        <v>9.3700000000000006E-2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51.944444444444443</v>
      </c>
      <c r="BM175" s="77">
        <f>IFERROR(X175*I175/H175,"0")</f>
        <v>56.099999999999994</v>
      </c>
      <c r="BN175" s="77">
        <f>IFERROR(1/J175*(W175/H175),"0")</f>
        <v>7.716049382716049E-2</v>
      </c>
      <c r="BO175" s="77">
        <f>IFERROR(1/J175*(X175/H175),"0")</f>
        <v>8.3333333333333329E-2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440">
        <v>4680115882669</v>
      </c>
      <c r="E176" s="44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2"/>
      <c r="Q176" s="442"/>
      <c r="R176" s="442"/>
      <c r="S176" s="443"/>
      <c r="T176" s="38" t="s">
        <v>48</v>
      </c>
      <c r="U176" s="38" t="s">
        <v>48</v>
      </c>
      <c r="V176" s="39" t="s">
        <v>0</v>
      </c>
      <c r="W176" s="57">
        <v>250</v>
      </c>
      <c r="X176" s="54">
        <f>IFERROR(IF(W176="",0,CEILING((W176/$H176),1)*$H176),"")</f>
        <v>253.8</v>
      </c>
      <c r="Y176" s="40">
        <f>IFERROR(IF(X176=0,"",ROUNDUP(X176/H176,0)*0.00937),"")</f>
        <v>0.44039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259.72222222222223</v>
      </c>
      <c r="BM176" s="77">
        <f>IFERROR(X176*I176/H176,"0")</f>
        <v>263.67</v>
      </c>
      <c r="BN176" s="77">
        <f>IFERROR(1/J176*(W176/H176),"0")</f>
        <v>0.38580246913580241</v>
      </c>
      <c r="BO176" s="77">
        <f>IFERROR(1/J176*(X176/H176),"0")</f>
        <v>0.39166666666666666</v>
      </c>
    </row>
    <row r="177" spans="1:67" ht="27" customHeight="1" x14ac:dyDescent="0.25">
      <c r="A177" s="61" t="s">
        <v>288</v>
      </c>
      <c r="B177" s="61" t="s">
        <v>289</v>
      </c>
      <c r="C177" s="35">
        <v>4301031221</v>
      </c>
      <c r="D177" s="440">
        <v>4680115882676</v>
      </c>
      <c r="E177" s="440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2"/>
      <c r="Q177" s="442"/>
      <c r="R177" s="442"/>
      <c r="S177" s="443"/>
      <c r="T177" s="38" t="s">
        <v>48</v>
      </c>
      <c r="U177" s="38" t="s">
        <v>48</v>
      </c>
      <c r="V177" s="39" t="s">
        <v>0</v>
      </c>
      <c r="W177" s="57">
        <v>50</v>
      </c>
      <c r="X177" s="54">
        <f>IFERROR(IF(W177="",0,CEILING((W177/$H177),1)*$H177),"")</f>
        <v>54</v>
      </c>
      <c r="Y177" s="40">
        <f>IFERROR(IF(X177=0,"",ROUNDUP(X177/H177,0)*0.00937),"")</f>
        <v>9.3700000000000006E-2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51.944444444444443</v>
      </c>
      <c r="BM177" s="77">
        <f>IFERROR(X177*I177/H177,"0")</f>
        <v>56.099999999999994</v>
      </c>
      <c r="BN177" s="77">
        <f>IFERROR(1/J177*(W177/H177),"0")</f>
        <v>7.716049382716049E-2</v>
      </c>
      <c r="BO177" s="77">
        <f>IFERROR(1/J177*(X177/H177),"0")</f>
        <v>8.3333333333333329E-2</v>
      </c>
    </row>
    <row r="178" spans="1:67" x14ac:dyDescent="0.2">
      <c r="A178" s="448"/>
      <c r="B178" s="448"/>
      <c r="C178" s="448"/>
      <c r="D178" s="448"/>
      <c r="E178" s="448"/>
      <c r="F178" s="448"/>
      <c r="G178" s="448"/>
      <c r="H178" s="448"/>
      <c r="I178" s="448"/>
      <c r="J178" s="448"/>
      <c r="K178" s="448"/>
      <c r="L178" s="448"/>
      <c r="M178" s="448"/>
      <c r="N178" s="449"/>
      <c r="O178" s="445" t="s">
        <v>43</v>
      </c>
      <c r="P178" s="446"/>
      <c r="Q178" s="446"/>
      <c r="R178" s="446"/>
      <c r="S178" s="446"/>
      <c r="T178" s="446"/>
      <c r="U178" s="447"/>
      <c r="V178" s="41" t="s">
        <v>42</v>
      </c>
      <c r="W178" s="42">
        <f>IFERROR(W174/H174,"0")+IFERROR(W175/H175,"0")+IFERROR(W176/H176,"0")+IFERROR(W177/H177,"0")</f>
        <v>111.11111111111111</v>
      </c>
      <c r="X178" s="42">
        <f>IFERROR(X174/H174,"0")+IFERROR(X175/H175,"0")+IFERROR(X176/H176,"0")+IFERROR(X177/H177,"0")</f>
        <v>114</v>
      </c>
      <c r="Y178" s="42">
        <f>IFERROR(IF(Y174="",0,Y174),"0")+IFERROR(IF(Y175="",0,Y175),"0")+IFERROR(IF(Y176="",0,Y176),"0")+IFERROR(IF(Y177="",0,Y177),"0")</f>
        <v>1.0681799999999999</v>
      </c>
      <c r="Z178" s="65"/>
      <c r="AA178" s="65"/>
    </row>
    <row r="179" spans="1:67" x14ac:dyDescent="0.2">
      <c r="A179" s="448"/>
      <c r="B179" s="448"/>
      <c r="C179" s="448"/>
      <c r="D179" s="448"/>
      <c r="E179" s="448"/>
      <c r="F179" s="448"/>
      <c r="G179" s="448"/>
      <c r="H179" s="448"/>
      <c r="I179" s="448"/>
      <c r="J179" s="448"/>
      <c r="K179" s="448"/>
      <c r="L179" s="448"/>
      <c r="M179" s="448"/>
      <c r="N179" s="449"/>
      <c r="O179" s="445" t="s">
        <v>43</v>
      </c>
      <c r="P179" s="446"/>
      <c r="Q179" s="446"/>
      <c r="R179" s="446"/>
      <c r="S179" s="446"/>
      <c r="T179" s="446"/>
      <c r="U179" s="447"/>
      <c r="V179" s="41" t="s">
        <v>0</v>
      </c>
      <c r="W179" s="42">
        <f>IFERROR(SUM(W174:W177),"0")</f>
        <v>600</v>
      </c>
      <c r="X179" s="42">
        <f>IFERROR(SUM(X174:X177),"0")</f>
        <v>615.6</v>
      </c>
      <c r="Y179" s="41"/>
      <c r="Z179" s="65"/>
      <c r="AA179" s="65"/>
    </row>
    <row r="180" spans="1:67" ht="14.25" customHeight="1" x14ac:dyDescent="0.25">
      <c r="A180" s="439" t="s">
        <v>87</v>
      </c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39"/>
      <c r="O180" s="439"/>
      <c r="P180" s="439"/>
      <c r="Q180" s="439"/>
      <c r="R180" s="439"/>
      <c r="S180" s="439"/>
      <c r="T180" s="439"/>
      <c r="U180" s="439"/>
      <c r="V180" s="439"/>
      <c r="W180" s="439"/>
      <c r="X180" s="439"/>
      <c r="Y180" s="439"/>
      <c r="Z180" s="64"/>
      <c r="AA180" s="64"/>
    </row>
    <row r="181" spans="1:67" ht="27" customHeight="1" x14ac:dyDescent="0.25">
      <c r="A181" s="61" t="s">
        <v>290</v>
      </c>
      <c r="B181" s="61" t="s">
        <v>291</v>
      </c>
      <c r="C181" s="35">
        <v>4301051409</v>
      </c>
      <c r="D181" s="440">
        <v>4680115881556</v>
      </c>
      <c r="E181" s="44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2"/>
      <c r="Q181" s="442"/>
      <c r="R181" s="442"/>
      <c r="S181" s="443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customHeight="1" x14ac:dyDescent="0.25">
      <c r="A182" s="61" t="s">
        <v>292</v>
      </c>
      <c r="B182" s="61" t="s">
        <v>293</v>
      </c>
      <c r="C182" s="35">
        <v>4301051408</v>
      </c>
      <c r="D182" s="440">
        <v>4680115881594</v>
      </c>
      <c r="E182" s="440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2"/>
      <c r="Q182" s="442"/>
      <c r="R182" s="442"/>
      <c r="S182" s="443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294</v>
      </c>
      <c r="B183" s="61" t="s">
        <v>295</v>
      </c>
      <c r="C183" s="35">
        <v>4301051505</v>
      </c>
      <c r="D183" s="440">
        <v>4680115881587</v>
      </c>
      <c r="E183" s="440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2"/>
      <c r="Q183" s="442"/>
      <c r="R183" s="442"/>
      <c r="S183" s="443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customHeight="1" x14ac:dyDescent="0.25">
      <c r="A184" s="61" t="s">
        <v>296</v>
      </c>
      <c r="B184" s="61" t="s">
        <v>297</v>
      </c>
      <c r="C184" s="35">
        <v>4301051380</v>
      </c>
      <c r="D184" s="440">
        <v>4680115880962</v>
      </c>
      <c r="E184" s="440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2"/>
      <c r="Q184" s="442"/>
      <c r="R184" s="442"/>
      <c r="S184" s="443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298</v>
      </c>
      <c r="B185" s="61" t="s">
        <v>299</v>
      </c>
      <c r="C185" s="35">
        <v>4301051411</v>
      </c>
      <c r="D185" s="440">
        <v>4680115881617</v>
      </c>
      <c r="E185" s="440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42"/>
      <c r="Q185" s="442"/>
      <c r="R185" s="442"/>
      <c r="S185" s="443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customHeight="1" x14ac:dyDescent="0.25">
      <c r="A186" s="61" t="s">
        <v>300</v>
      </c>
      <c r="B186" s="61" t="s">
        <v>301</v>
      </c>
      <c r="C186" s="35">
        <v>4301051538</v>
      </c>
      <c r="D186" s="440">
        <v>4680115880573</v>
      </c>
      <c r="E186" s="440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42"/>
      <c r="Q186" s="442"/>
      <c r="R186" s="442"/>
      <c r="S186" s="443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302</v>
      </c>
      <c r="B187" s="61" t="s">
        <v>303</v>
      </c>
      <c r="C187" s="35">
        <v>4301051487</v>
      </c>
      <c r="D187" s="440">
        <v>4680115881228</v>
      </c>
      <c r="E187" s="440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42"/>
      <c r="Q187" s="442"/>
      <c r="R187" s="442"/>
      <c r="S187" s="443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customHeight="1" x14ac:dyDescent="0.25">
      <c r="A188" s="61" t="s">
        <v>304</v>
      </c>
      <c r="B188" s="61" t="s">
        <v>305</v>
      </c>
      <c r="C188" s="35">
        <v>4301051506</v>
      </c>
      <c r="D188" s="440">
        <v>4680115881037</v>
      </c>
      <c r="E188" s="440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42"/>
      <c r="Q188" s="442"/>
      <c r="R188" s="442"/>
      <c r="S188" s="443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306</v>
      </c>
      <c r="B189" s="61" t="s">
        <v>307</v>
      </c>
      <c r="C189" s="35">
        <v>4301051384</v>
      </c>
      <c r="D189" s="440">
        <v>4680115881211</v>
      </c>
      <c r="E189" s="440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42"/>
      <c r="Q189" s="442"/>
      <c r="R189" s="442"/>
      <c r="S189" s="443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customHeight="1" x14ac:dyDescent="0.25">
      <c r="A190" s="61" t="s">
        <v>308</v>
      </c>
      <c r="B190" s="61" t="s">
        <v>309</v>
      </c>
      <c r="C190" s="35">
        <v>4301051378</v>
      </c>
      <c r="D190" s="440">
        <v>4680115881020</v>
      </c>
      <c r="E190" s="440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42"/>
      <c r="Q190" s="442"/>
      <c r="R190" s="442"/>
      <c r="S190" s="443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310</v>
      </c>
      <c r="B191" s="61" t="s">
        <v>311</v>
      </c>
      <c r="C191" s="35">
        <v>4301051407</v>
      </c>
      <c r="D191" s="440">
        <v>4680115882195</v>
      </c>
      <c r="E191" s="440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42"/>
      <c r="Q191" s="442"/>
      <c r="R191" s="442"/>
      <c r="S191" s="443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312</v>
      </c>
      <c r="B192" s="61" t="s">
        <v>313</v>
      </c>
      <c r="C192" s="35">
        <v>4301051479</v>
      </c>
      <c r="D192" s="440">
        <v>4680115882607</v>
      </c>
      <c r="E192" s="44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42"/>
      <c r="Q192" s="442"/>
      <c r="R192" s="442"/>
      <c r="S192" s="443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314</v>
      </c>
      <c r="B193" s="61" t="s">
        <v>315</v>
      </c>
      <c r="C193" s="35">
        <v>4301051468</v>
      </c>
      <c r="D193" s="440">
        <v>4680115880092</v>
      </c>
      <c r="E193" s="44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5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42"/>
      <c r="Q193" s="442"/>
      <c r="R193" s="442"/>
      <c r="S193" s="443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316</v>
      </c>
      <c r="B194" s="61" t="s">
        <v>317</v>
      </c>
      <c r="C194" s="35">
        <v>4301051469</v>
      </c>
      <c r="D194" s="440">
        <v>4680115880221</v>
      </c>
      <c r="E194" s="44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42"/>
      <c r="Q194" s="442"/>
      <c r="R194" s="442"/>
      <c r="S194" s="443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customHeight="1" x14ac:dyDescent="0.25">
      <c r="A195" s="61" t="s">
        <v>318</v>
      </c>
      <c r="B195" s="61" t="s">
        <v>319</v>
      </c>
      <c r="C195" s="35">
        <v>4301051523</v>
      </c>
      <c r="D195" s="440">
        <v>4680115882942</v>
      </c>
      <c r="E195" s="440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42"/>
      <c r="Q195" s="442"/>
      <c r="R195" s="442"/>
      <c r="S195" s="443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customHeight="1" x14ac:dyDescent="0.25">
      <c r="A196" s="61" t="s">
        <v>320</v>
      </c>
      <c r="B196" s="61" t="s">
        <v>321</v>
      </c>
      <c r="C196" s="35">
        <v>4301051326</v>
      </c>
      <c r="D196" s="440">
        <v>4680115880504</v>
      </c>
      <c r="E196" s="440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42"/>
      <c r="Q196" s="442"/>
      <c r="R196" s="442"/>
      <c r="S196" s="443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322</v>
      </c>
      <c r="B197" s="61" t="s">
        <v>323</v>
      </c>
      <c r="C197" s="35">
        <v>4301051410</v>
      </c>
      <c r="D197" s="440">
        <v>4680115882164</v>
      </c>
      <c r="E197" s="440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42"/>
      <c r="Q197" s="442"/>
      <c r="R197" s="442"/>
      <c r="S197" s="443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x14ac:dyDescent="0.2">
      <c r="A198" s="448"/>
      <c r="B198" s="448"/>
      <c r="C198" s="448"/>
      <c r="D198" s="448"/>
      <c r="E198" s="448"/>
      <c r="F198" s="448"/>
      <c r="G198" s="448"/>
      <c r="H198" s="448"/>
      <c r="I198" s="448"/>
      <c r="J198" s="448"/>
      <c r="K198" s="448"/>
      <c r="L198" s="448"/>
      <c r="M198" s="448"/>
      <c r="N198" s="449"/>
      <c r="O198" s="445" t="s">
        <v>43</v>
      </c>
      <c r="P198" s="446"/>
      <c r="Q198" s="446"/>
      <c r="R198" s="446"/>
      <c r="S198" s="446"/>
      <c r="T198" s="446"/>
      <c r="U198" s="447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x14ac:dyDescent="0.2">
      <c r="A199" s="448"/>
      <c r="B199" s="448"/>
      <c r="C199" s="448"/>
      <c r="D199" s="448"/>
      <c r="E199" s="448"/>
      <c r="F199" s="448"/>
      <c r="G199" s="448"/>
      <c r="H199" s="448"/>
      <c r="I199" s="448"/>
      <c r="J199" s="448"/>
      <c r="K199" s="448"/>
      <c r="L199" s="448"/>
      <c r="M199" s="448"/>
      <c r="N199" s="449"/>
      <c r="O199" s="445" t="s">
        <v>43</v>
      </c>
      <c r="P199" s="446"/>
      <c r="Q199" s="446"/>
      <c r="R199" s="446"/>
      <c r="S199" s="446"/>
      <c r="T199" s="446"/>
      <c r="U199" s="447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customHeight="1" x14ac:dyDescent="0.25">
      <c r="A200" s="439" t="s">
        <v>223</v>
      </c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39"/>
      <c r="O200" s="439"/>
      <c r="P200" s="439"/>
      <c r="Q200" s="439"/>
      <c r="R200" s="439"/>
      <c r="S200" s="439"/>
      <c r="T200" s="439"/>
      <c r="U200" s="439"/>
      <c r="V200" s="439"/>
      <c r="W200" s="439"/>
      <c r="X200" s="439"/>
      <c r="Y200" s="439"/>
      <c r="Z200" s="64"/>
      <c r="AA200" s="64"/>
    </row>
    <row r="201" spans="1:67" ht="16.5" customHeight="1" x14ac:dyDescent="0.25">
      <c r="A201" s="61" t="s">
        <v>324</v>
      </c>
      <c r="B201" s="61" t="s">
        <v>325</v>
      </c>
      <c r="C201" s="35">
        <v>4301060360</v>
      </c>
      <c r="D201" s="440">
        <v>4680115882874</v>
      </c>
      <c r="E201" s="440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42"/>
      <c r="Q201" s="442"/>
      <c r="R201" s="442"/>
      <c r="S201" s="443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customHeight="1" x14ac:dyDescent="0.25">
      <c r="A202" s="61" t="s">
        <v>326</v>
      </c>
      <c r="B202" s="61" t="s">
        <v>327</v>
      </c>
      <c r="C202" s="35">
        <v>4301060359</v>
      </c>
      <c r="D202" s="440">
        <v>4680115884434</v>
      </c>
      <c r="E202" s="440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42"/>
      <c r="Q202" s="442"/>
      <c r="R202" s="442"/>
      <c r="S202" s="443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328</v>
      </c>
      <c r="B203" s="61" t="s">
        <v>329</v>
      </c>
      <c r="C203" s="35">
        <v>4301060339</v>
      </c>
      <c r="D203" s="440">
        <v>4680115880818</v>
      </c>
      <c r="E203" s="44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42"/>
      <c r="Q203" s="442"/>
      <c r="R203" s="442"/>
      <c r="S203" s="443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customHeight="1" x14ac:dyDescent="0.25">
      <c r="A204" s="61" t="s">
        <v>330</v>
      </c>
      <c r="B204" s="61" t="s">
        <v>331</v>
      </c>
      <c r="C204" s="35">
        <v>4301060338</v>
      </c>
      <c r="D204" s="440">
        <v>4680115880801</v>
      </c>
      <c r="E204" s="440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42"/>
      <c r="Q204" s="442"/>
      <c r="R204" s="442"/>
      <c r="S204" s="443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x14ac:dyDescent="0.2">
      <c r="A205" s="448"/>
      <c r="B205" s="448"/>
      <c r="C205" s="448"/>
      <c r="D205" s="448"/>
      <c r="E205" s="448"/>
      <c r="F205" s="448"/>
      <c r="G205" s="448"/>
      <c r="H205" s="448"/>
      <c r="I205" s="448"/>
      <c r="J205" s="448"/>
      <c r="K205" s="448"/>
      <c r="L205" s="448"/>
      <c r="M205" s="448"/>
      <c r="N205" s="449"/>
      <c r="O205" s="445" t="s">
        <v>43</v>
      </c>
      <c r="P205" s="446"/>
      <c r="Q205" s="446"/>
      <c r="R205" s="446"/>
      <c r="S205" s="446"/>
      <c r="T205" s="446"/>
      <c r="U205" s="447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x14ac:dyDescent="0.2">
      <c r="A206" s="448"/>
      <c r="B206" s="448"/>
      <c r="C206" s="448"/>
      <c r="D206" s="448"/>
      <c r="E206" s="448"/>
      <c r="F206" s="448"/>
      <c r="G206" s="448"/>
      <c r="H206" s="448"/>
      <c r="I206" s="448"/>
      <c r="J206" s="448"/>
      <c r="K206" s="448"/>
      <c r="L206" s="448"/>
      <c r="M206" s="448"/>
      <c r="N206" s="449"/>
      <c r="O206" s="445" t="s">
        <v>43</v>
      </c>
      <c r="P206" s="446"/>
      <c r="Q206" s="446"/>
      <c r="R206" s="446"/>
      <c r="S206" s="446"/>
      <c r="T206" s="446"/>
      <c r="U206" s="447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customHeight="1" x14ac:dyDescent="0.25">
      <c r="A207" s="438" t="s">
        <v>332</v>
      </c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  <c r="L207" s="438"/>
      <c r="M207" s="438"/>
      <c r="N207" s="438"/>
      <c r="O207" s="438"/>
      <c r="P207" s="438"/>
      <c r="Q207" s="438"/>
      <c r="R207" s="438"/>
      <c r="S207" s="438"/>
      <c r="T207" s="438"/>
      <c r="U207" s="438"/>
      <c r="V207" s="438"/>
      <c r="W207" s="438"/>
      <c r="X207" s="438"/>
      <c r="Y207" s="438"/>
      <c r="Z207" s="63"/>
      <c r="AA207" s="63"/>
    </row>
    <row r="208" spans="1:67" ht="14.25" customHeight="1" x14ac:dyDescent="0.25">
      <c r="A208" s="439" t="s">
        <v>123</v>
      </c>
      <c r="B208" s="439"/>
      <c r="C208" s="439"/>
      <c r="D208" s="439"/>
      <c r="E208" s="439"/>
      <c r="F208" s="439"/>
      <c r="G208" s="439"/>
      <c r="H208" s="439"/>
      <c r="I208" s="439"/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  <c r="Z208" s="64"/>
      <c r="AA208" s="64"/>
    </row>
    <row r="209" spans="1:67" ht="27" customHeight="1" x14ac:dyDescent="0.25">
      <c r="A209" s="61" t="s">
        <v>333</v>
      </c>
      <c r="B209" s="61" t="s">
        <v>334</v>
      </c>
      <c r="C209" s="35">
        <v>4301011717</v>
      </c>
      <c r="D209" s="440">
        <v>4680115884274</v>
      </c>
      <c r="E209" s="440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42"/>
      <c r="Q209" s="442"/>
      <c r="R209" s="442"/>
      <c r="S209" s="443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customHeight="1" x14ac:dyDescent="0.25">
      <c r="A210" s="61" t="s">
        <v>335</v>
      </c>
      <c r="B210" s="61" t="s">
        <v>336</v>
      </c>
      <c r="C210" s="35">
        <v>4301011719</v>
      </c>
      <c r="D210" s="440">
        <v>4680115884298</v>
      </c>
      <c r="E210" s="440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42"/>
      <c r="Q210" s="442"/>
      <c r="R210" s="442"/>
      <c r="S210" s="443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customHeight="1" x14ac:dyDescent="0.25">
      <c r="A211" s="61" t="s">
        <v>337</v>
      </c>
      <c r="B211" s="61" t="s">
        <v>338</v>
      </c>
      <c r="C211" s="35">
        <v>4301011733</v>
      </c>
      <c r="D211" s="440">
        <v>4680115884250</v>
      </c>
      <c r="E211" s="440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42"/>
      <c r="Q211" s="442"/>
      <c r="R211" s="442"/>
      <c r="S211" s="443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customHeight="1" x14ac:dyDescent="0.25">
      <c r="A212" s="61" t="s">
        <v>339</v>
      </c>
      <c r="B212" s="61" t="s">
        <v>340</v>
      </c>
      <c r="C212" s="35">
        <v>4301011718</v>
      </c>
      <c r="D212" s="440">
        <v>4680115884281</v>
      </c>
      <c r="E212" s="440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42"/>
      <c r="Q212" s="442"/>
      <c r="R212" s="442"/>
      <c r="S212" s="443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customHeight="1" x14ac:dyDescent="0.25">
      <c r="A213" s="61" t="s">
        <v>341</v>
      </c>
      <c r="B213" s="61" t="s">
        <v>342</v>
      </c>
      <c r="C213" s="35">
        <v>4301011720</v>
      </c>
      <c r="D213" s="440">
        <v>4680115884199</v>
      </c>
      <c r="E213" s="440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42"/>
      <c r="Q213" s="442"/>
      <c r="R213" s="442"/>
      <c r="S213" s="443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customHeight="1" x14ac:dyDescent="0.25">
      <c r="A214" s="61" t="s">
        <v>343</v>
      </c>
      <c r="B214" s="61" t="s">
        <v>344</v>
      </c>
      <c r="C214" s="35">
        <v>4301011716</v>
      </c>
      <c r="D214" s="440">
        <v>4680115884267</v>
      </c>
      <c r="E214" s="440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42"/>
      <c r="Q214" s="442"/>
      <c r="R214" s="442"/>
      <c r="S214" s="443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x14ac:dyDescent="0.2">
      <c r="A215" s="448"/>
      <c r="B215" s="448"/>
      <c r="C215" s="448"/>
      <c r="D215" s="448"/>
      <c r="E215" s="448"/>
      <c r="F215" s="448"/>
      <c r="G215" s="448"/>
      <c r="H215" s="448"/>
      <c r="I215" s="448"/>
      <c r="J215" s="448"/>
      <c r="K215" s="448"/>
      <c r="L215" s="448"/>
      <c r="M215" s="448"/>
      <c r="N215" s="449"/>
      <c r="O215" s="445" t="s">
        <v>43</v>
      </c>
      <c r="P215" s="446"/>
      <c r="Q215" s="446"/>
      <c r="R215" s="446"/>
      <c r="S215" s="446"/>
      <c r="T215" s="446"/>
      <c r="U215" s="447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x14ac:dyDescent="0.2">
      <c r="A216" s="448"/>
      <c r="B216" s="448"/>
      <c r="C216" s="448"/>
      <c r="D216" s="448"/>
      <c r="E216" s="448"/>
      <c r="F216" s="448"/>
      <c r="G216" s="448"/>
      <c r="H216" s="448"/>
      <c r="I216" s="448"/>
      <c r="J216" s="448"/>
      <c r="K216" s="448"/>
      <c r="L216" s="448"/>
      <c r="M216" s="448"/>
      <c r="N216" s="449"/>
      <c r="O216" s="445" t="s">
        <v>43</v>
      </c>
      <c r="P216" s="446"/>
      <c r="Q216" s="446"/>
      <c r="R216" s="446"/>
      <c r="S216" s="446"/>
      <c r="T216" s="446"/>
      <c r="U216" s="447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customHeight="1" x14ac:dyDescent="0.25">
      <c r="A217" s="439" t="s">
        <v>77</v>
      </c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39"/>
      <c r="O217" s="439"/>
      <c r="P217" s="439"/>
      <c r="Q217" s="439"/>
      <c r="R217" s="439"/>
      <c r="S217" s="439"/>
      <c r="T217" s="439"/>
      <c r="U217" s="439"/>
      <c r="V217" s="439"/>
      <c r="W217" s="439"/>
      <c r="X217" s="439"/>
      <c r="Y217" s="439"/>
      <c r="Z217" s="64"/>
      <c r="AA217" s="64"/>
    </row>
    <row r="218" spans="1:67" ht="27" customHeight="1" x14ac:dyDescent="0.25">
      <c r="A218" s="61" t="s">
        <v>345</v>
      </c>
      <c r="B218" s="61" t="s">
        <v>346</v>
      </c>
      <c r="C218" s="35">
        <v>4301031151</v>
      </c>
      <c r="D218" s="440">
        <v>4607091389845</v>
      </c>
      <c r="E218" s="440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42"/>
      <c r="Q218" s="442"/>
      <c r="R218" s="442"/>
      <c r="S218" s="443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customHeight="1" x14ac:dyDescent="0.25">
      <c r="A219" s="61" t="s">
        <v>347</v>
      </c>
      <c r="B219" s="61" t="s">
        <v>348</v>
      </c>
      <c r="C219" s="35">
        <v>4301031259</v>
      </c>
      <c r="D219" s="440">
        <v>4680115882881</v>
      </c>
      <c r="E219" s="440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42"/>
      <c r="Q219" s="442"/>
      <c r="R219" s="442"/>
      <c r="S219" s="443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x14ac:dyDescent="0.2">
      <c r="A220" s="448"/>
      <c r="B220" s="448"/>
      <c r="C220" s="448"/>
      <c r="D220" s="448"/>
      <c r="E220" s="448"/>
      <c r="F220" s="448"/>
      <c r="G220" s="448"/>
      <c r="H220" s="448"/>
      <c r="I220" s="448"/>
      <c r="J220" s="448"/>
      <c r="K220" s="448"/>
      <c r="L220" s="448"/>
      <c r="M220" s="448"/>
      <c r="N220" s="449"/>
      <c r="O220" s="445" t="s">
        <v>43</v>
      </c>
      <c r="P220" s="446"/>
      <c r="Q220" s="446"/>
      <c r="R220" s="446"/>
      <c r="S220" s="446"/>
      <c r="T220" s="446"/>
      <c r="U220" s="447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x14ac:dyDescent="0.2">
      <c r="A221" s="448"/>
      <c r="B221" s="448"/>
      <c r="C221" s="448"/>
      <c r="D221" s="448"/>
      <c r="E221" s="448"/>
      <c r="F221" s="448"/>
      <c r="G221" s="448"/>
      <c r="H221" s="448"/>
      <c r="I221" s="448"/>
      <c r="J221" s="448"/>
      <c r="K221" s="448"/>
      <c r="L221" s="448"/>
      <c r="M221" s="448"/>
      <c r="N221" s="449"/>
      <c r="O221" s="445" t="s">
        <v>43</v>
      </c>
      <c r="P221" s="446"/>
      <c r="Q221" s="446"/>
      <c r="R221" s="446"/>
      <c r="S221" s="446"/>
      <c r="T221" s="446"/>
      <c r="U221" s="447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customHeight="1" x14ac:dyDescent="0.25">
      <c r="A222" s="438" t="s">
        <v>349</v>
      </c>
      <c r="B222" s="438"/>
      <c r="C222" s="438"/>
      <c r="D222" s="438"/>
      <c r="E222" s="438"/>
      <c r="F222" s="438"/>
      <c r="G222" s="438"/>
      <c r="H222" s="438"/>
      <c r="I222" s="438"/>
      <c r="J222" s="438"/>
      <c r="K222" s="438"/>
      <c r="L222" s="438"/>
      <c r="M222" s="438"/>
      <c r="N222" s="438"/>
      <c r="O222" s="438"/>
      <c r="P222" s="438"/>
      <c r="Q222" s="438"/>
      <c r="R222" s="438"/>
      <c r="S222" s="438"/>
      <c r="T222" s="438"/>
      <c r="U222" s="438"/>
      <c r="V222" s="438"/>
      <c r="W222" s="438"/>
      <c r="X222" s="438"/>
      <c r="Y222" s="438"/>
      <c r="Z222" s="63"/>
      <c r="AA222" s="63"/>
    </row>
    <row r="223" spans="1:67" ht="14.25" customHeight="1" x14ac:dyDescent="0.25">
      <c r="A223" s="439" t="s">
        <v>123</v>
      </c>
      <c r="B223" s="439"/>
      <c r="C223" s="439"/>
      <c r="D223" s="439"/>
      <c r="E223" s="439"/>
      <c r="F223" s="439"/>
      <c r="G223" s="439"/>
      <c r="H223" s="439"/>
      <c r="I223" s="439"/>
      <c r="J223" s="439"/>
      <c r="K223" s="439"/>
      <c r="L223" s="439"/>
      <c r="M223" s="439"/>
      <c r="N223" s="439"/>
      <c r="O223" s="439"/>
      <c r="P223" s="439"/>
      <c r="Q223" s="439"/>
      <c r="R223" s="439"/>
      <c r="S223" s="439"/>
      <c r="T223" s="439"/>
      <c r="U223" s="439"/>
      <c r="V223" s="439"/>
      <c r="W223" s="439"/>
      <c r="X223" s="439"/>
      <c r="Y223" s="439"/>
      <c r="Z223" s="64"/>
      <c r="AA223" s="64"/>
    </row>
    <row r="224" spans="1:67" ht="27" customHeight="1" x14ac:dyDescent="0.25">
      <c r="A224" s="61" t="s">
        <v>350</v>
      </c>
      <c r="B224" s="61" t="s">
        <v>351</v>
      </c>
      <c r="C224" s="35">
        <v>4301011826</v>
      </c>
      <c r="D224" s="440">
        <v>4680115884137</v>
      </c>
      <c r="E224" s="440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42"/>
      <c r="Q224" s="442"/>
      <c r="R224" s="442"/>
      <c r="S224" s="443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customHeight="1" x14ac:dyDescent="0.25">
      <c r="A225" s="61" t="s">
        <v>352</v>
      </c>
      <c r="B225" s="61" t="s">
        <v>353</v>
      </c>
      <c r="C225" s="35">
        <v>4301011724</v>
      </c>
      <c r="D225" s="440">
        <v>4680115884236</v>
      </c>
      <c r="E225" s="440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42"/>
      <c r="Q225" s="442"/>
      <c r="R225" s="442"/>
      <c r="S225" s="443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customHeight="1" x14ac:dyDescent="0.25">
      <c r="A226" s="61" t="s">
        <v>354</v>
      </c>
      <c r="B226" s="61" t="s">
        <v>355</v>
      </c>
      <c r="C226" s="35">
        <v>4301011721</v>
      </c>
      <c r="D226" s="440">
        <v>4680115884175</v>
      </c>
      <c r="E226" s="440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42"/>
      <c r="Q226" s="442"/>
      <c r="R226" s="442"/>
      <c r="S226" s="443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customHeight="1" x14ac:dyDescent="0.25">
      <c r="A227" s="61" t="s">
        <v>356</v>
      </c>
      <c r="B227" s="61" t="s">
        <v>357</v>
      </c>
      <c r="C227" s="35">
        <v>4301011824</v>
      </c>
      <c r="D227" s="440">
        <v>4680115884144</v>
      </c>
      <c r="E227" s="440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42"/>
      <c r="Q227" s="442"/>
      <c r="R227" s="442"/>
      <c r="S227" s="443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customHeight="1" x14ac:dyDescent="0.25">
      <c r="A228" s="61" t="s">
        <v>358</v>
      </c>
      <c r="B228" s="61" t="s">
        <v>359</v>
      </c>
      <c r="C228" s="35">
        <v>4301011726</v>
      </c>
      <c r="D228" s="440">
        <v>4680115884182</v>
      </c>
      <c r="E228" s="440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42"/>
      <c r="Q228" s="442"/>
      <c r="R228" s="442"/>
      <c r="S228" s="443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customHeight="1" x14ac:dyDescent="0.25">
      <c r="A229" s="61" t="s">
        <v>360</v>
      </c>
      <c r="B229" s="61" t="s">
        <v>361</v>
      </c>
      <c r="C229" s="35">
        <v>4301011722</v>
      </c>
      <c r="D229" s="440">
        <v>4680115884205</v>
      </c>
      <c r="E229" s="440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42"/>
      <c r="Q229" s="442"/>
      <c r="R229" s="442"/>
      <c r="S229" s="443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x14ac:dyDescent="0.2">
      <c r="A230" s="448"/>
      <c r="B230" s="448"/>
      <c r="C230" s="448"/>
      <c r="D230" s="448"/>
      <c r="E230" s="448"/>
      <c r="F230" s="448"/>
      <c r="G230" s="448"/>
      <c r="H230" s="448"/>
      <c r="I230" s="448"/>
      <c r="J230" s="448"/>
      <c r="K230" s="448"/>
      <c r="L230" s="448"/>
      <c r="M230" s="448"/>
      <c r="N230" s="449"/>
      <c r="O230" s="445" t="s">
        <v>43</v>
      </c>
      <c r="P230" s="446"/>
      <c r="Q230" s="446"/>
      <c r="R230" s="446"/>
      <c r="S230" s="446"/>
      <c r="T230" s="446"/>
      <c r="U230" s="447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x14ac:dyDescent="0.2">
      <c r="A231" s="448"/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9"/>
      <c r="O231" s="445" t="s">
        <v>43</v>
      </c>
      <c r="P231" s="446"/>
      <c r="Q231" s="446"/>
      <c r="R231" s="446"/>
      <c r="S231" s="446"/>
      <c r="T231" s="446"/>
      <c r="U231" s="447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customHeight="1" x14ac:dyDescent="0.25">
      <c r="A232" s="438" t="s">
        <v>362</v>
      </c>
      <c r="B232" s="438"/>
      <c r="C232" s="438"/>
      <c r="D232" s="438"/>
      <c r="E232" s="438"/>
      <c r="F232" s="438"/>
      <c r="G232" s="438"/>
      <c r="H232" s="438"/>
      <c r="I232" s="438"/>
      <c r="J232" s="438"/>
      <c r="K232" s="438"/>
      <c r="L232" s="438"/>
      <c r="M232" s="438"/>
      <c r="N232" s="438"/>
      <c r="O232" s="438"/>
      <c r="P232" s="438"/>
      <c r="Q232" s="438"/>
      <c r="R232" s="438"/>
      <c r="S232" s="438"/>
      <c r="T232" s="438"/>
      <c r="U232" s="438"/>
      <c r="V232" s="438"/>
      <c r="W232" s="438"/>
      <c r="X232" s="438"/>
      <c r="Y232" s="438"/>
      <c r="Z232" s="63"/>
      <c r="AA232" s="63"/>
    </row>
    <row r="233" spans="1:67" ht="14.25" customHeight="1" x14ac:dyDescent="0.25">
      <c r="A233" s="439" t="s">
        <v>123</v>
      </c>
      <c r="B233" s="439"/>
      <c r="C233" s="439"/>
      <c r="D233" s="439"/>
      <c r="E233" s="439"/>
      <c r="F233" s="439"/>
      <c r="G233" s="439"/>
      <c r="H233" s="439"/>
      <c r="I233" s="439"/>
      <c r="J233" s="439"/>
      <c r="K233" s="439"/>
      <c r="L233" s="439"/>
      <c r="M233" s="439"/>
      <c r="N233" s="439"/>
      <c r="O233" s="439"/>
      <c r="P233" s="439"/>
      <c r="Q233" s="439"/>
      <c r="R233" s="439"/>
      <c r="S233" s="439"/>
      <c r="T233" s="439"/>
      <c r="U233" s="439"/>
      <c r="V233" s="439"/>
      <c r="W233" s="439"/>
      <c r="X233" s="439"/>
      <c r="Y233" s="439"/>
      <c r="Z233" s="64"/>
      <c r="AA233" s="64"/>
    </row>
    <row r="234" spans="1:67" ht="27" customHeight="1" x14ac:dyDescent="0.25">
      <c r="A234" s="61" t="s">
        <v>363</v>
      </c>
      <c r="B234" s="61" t="s">
        <v>364</v>
      </c>
      <c r="C234" s="35">
        <v>4301011346</v>
      </c>
      <c r="D234" s="440">
        <v>4607091387445</v>
      </c>
      <c r="E234" s="440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42"/>
      <c r="Q234" s="442"/>
      <c r="R234" s="442"/>
      <c r="S234" s="443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customHeight="1" x14ac:dyDescent="0.25">
      <c r="A235" s="61" t="s">
        <v>365</v>
      </c>
      <c r="B235" s="61" t="s">
        <v>366</v>
      </c>
      <c r="C235" s="35">
        <v>4301011308</v>
      </c>
      <c r="D235" s="440">
        <v>4607091386004</v>
      </c>
      <c r="E235" s="440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42"/>
      <c r="Q235" s="442"/>
      <c r="R235" s="442"/>
      <c r="S235" s="443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365</v>
      </c>
      <c r="B236" s="61" t="s">
        <v>367</v>
      </c>
      <c r="C236" s="35">
        <v>4301011362</v>
      </c>
      <c r="D236" s="440">
        <v>4607091386004</v>
      </c>
      <c r="E236" s="440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42"/>
      <c r="Q236" s="442"/>
      <c r="R236" s="442"/>
      <c r="S236" s="443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368</v>
      </c>
      <c r="B237" s="61" t="s">
        <v>369</v>
      </c>
      <c r="C237" s="35">
        <v>4301011347</v>
      </c>
      <c r="D237" s="440">
        <v>4607091386073</v>
      </c>
      <c r="E237" s="440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42"/>
      <c r="Q237" s="442"/>
      <c r="R237" s="442"/>
      <c r="S237" s="443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440">
        <v>4607091387322</v>
      </c>
      <c r="E238" s="440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42"/>
      <c r="Q238" s="442"/>
      <c r="R238" s="442"/>
      <c r="S238" s="443"/>
      <c r="T238" s="38" t="s">
        <v>48</v>
      </c>
      <c r="U238" s="38" t="s">
        <v>48</v>
      </c>
      <c r="V238" s="39" t="s">
        <v>0</v>
      </c>
      <c r="W238" s="57">
        <v>300</v>
      </c>
      <c r="X238" s="54">
        <f t="shared" si="49"/>
        <v>302.40000000000003</v>
      </c>
      <c r="Y238" s="40">
        <f>IFERROR(IF(X238=0,"",ROUNDUP(X238/H238,0)*0.02175),"")</f>
        <v>0.60899999999999999</v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313.33333333333331</v>
      </c>
      <c r="BM238" s="77">
        <f t="shared" si="51"/>
        <v>315.83999999999997</v>
      </c>
      <c r="BN238" s="77">
        <f t="shared" si="52"/>
        <v>0.49603174603174593</v>
      </c>
      <c r="BO238" s="77">
        <f t="shared" si="53"/>
        <v>0.5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440">
        <v>4607091387377</v>
      </c>
      <c r="E239" s="440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42"/>
      <c r="Q239" s="442"/>
      <c r="R239" s="442"/>
      <c r="S239" s="443"/>
      <c r="T239" s="38" t="s">
        <v>48</v>
      </c>
      <c r="U239" s="38" t="s">
        <v>48</v>
      </c>
      <c r="V239" s="39" t="s">
        <v>0</v>
      </c>
      <c r="W239" s="57">
        <v>150</v>
      </c>
      <c r="X239" s="54">
        <f t="shared" si="49"/>
        <v>151.20000000000002</v>
      </c>
      <c r="Y239" s="40">
        <f>IFERROR(IF(X239=0,"",ROUNDUP(X239/H239,0)*0.02175),"")</f>
        <v>0.30449999999999999</v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156.66666666666666</v>
      </c>
      <c r="BM239" s="77">
        <f t="shared" si="51"/>
        <v>157.91999999999999</v>
      </c>
      <c r="BN239" s="77">
        <f t="shared" si="52"/>
        <v>0.24801587301587297</v>
      </c>
      <c r="BO239" s="77">
        <f t="shared" si="53"/>
        <v>0.25</v>
      </c>
    </row>
    <row r="240" spans="1:67" ht="27" customHeight="1" x14ac:dyDescent="0.25">
      <c r="A240" s="61" t="s">
        <v>374</v>
      </c>
      <c r="B240" s="61" t="s">
        <v>375</v>
      </c>
      <c r="C240" s="35">
        <v>4301010945</v>
      </c>
      <c r="D240" s="440">
        <v>4607091387353</v>
      </c>
      <c r="E240" s="440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42"/>
      <c r="Q240" s="442"/>
      <c r="R240" s="442"/>
      <c r="S240" s="443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49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0</v>
      </c>
      <c r="BM240" s="77">
        <f t="shared" si="51"/>
        <v>0</v>
      </c>
      <c r="BN240" s="77">
        <f t="shared" si="52"/>
        <v>0</v>
      </c>
      <c r="BO240" s="77">
        <f t="shared" si="53"/>
        <v>0</v>
      </c>
    </row>
    <row r="241" spans="1:67" ht="27" customHeight="1" x14ac:dyDescent="0.25">
      <c r="A241" s="61" t="s">
        <v>376</v>
      </c>
      <c r="B241" s="61" t="s">
        <v>377</v>
      </c>
      <c r="C241" s="35">
        <v>4301011328</v>
      </c>
      <c r="D241" s="440">
        <v>4607091386011</v>
      </c>
      <c r="E241" s="440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42"/>
      <c r="Q241" s="442"/>
      <c r="R241" s="442"/>
      <c r="S241" s="443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customHeight="1" x14ac:dyDescent="0.25">
      <c r="A242" s="61" t="s">
        <v>378</v>
      </c>
      <c r="B242" s="61" t="s">
        <v>379</v>
      </c>
      <c r="C242" s="35">
        <v>4301011329</v>
      </c>
      <c r="D242" s="440">
        <v>4607091387308</v>
      </c>
      <c r="E242" s="440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42"/>
      <c r="Q242" s="442"/>
      <c r="R242" s="442"/>
      <c r="S242" s="443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customHeight="1" x14ac:dyDescent="0.25">
      <c r="A243" s="61" t="s">
        <v>380</v>
      </c>
      <c r="B243" s="61" t="s">
        <v>381</v>
      </c>
      <c r="C243" s="35">
        <v>4301011049</v>
      </c>
      <c r="D243" s="440">
        <v>4607091387339</v>
      </c>
      <c r="E243" s="440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42"/>
      <c r="Q243" s="442"/>
      <c r="R243" s="442"/>
      <c r="S243" s="443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 t="shared" si="54"/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customHeight="1" x14ac:dyDescent="0.25">
      <c r="A244" s="61" t="s">
        <v>382</v>
      </c>
      <c r="B244" s="61" t="s">
        <v>383</v>
      </c>
      <c r="C244" s="35">
        <v>4301011433</v>
      </c>
      <c r="D244" s="440">
        <v>4680115882638</v>
      </c>
      <c r="E244" s="44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42"/>
      <c r="Q244" s="442"/>
      <c r="R244" s="442"/>
      <c r="S244" s="443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384</v>
      </c>
      <c r="B245" s="61" t="s">
        <v>385</v>
      </c>
      <c r="C245" s="35">
        <v>4301011573</v>
      </c>
      <c r="D245" s="440">
        <v>4680115881938</v>
      </c>
      <c r="E245" s="440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42"/>
      <c r="Q245" s="442"/>
      <c r="R245" s="442"/>
      <c r="S245" s="443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386</v>
      </c>
      <c r="B246" s="61" t="s">
        <v>387</v>
      </c>
      <c r="C246" s="35">
        <v>4301010944</v>
      </c>
      <c r="D246" s="440">
        <v>4607091387346</v>
      </c>
      <c r="E246" s="44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42"/>
      <c r="Q246" s="442"/>
      <c r="R246" s="442"/>
      <c r="S246" s="443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 t="shared" si="54"/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customHeight="1" x14ac:dyDescent="0.25">
      <c r="A247" s="61" t="s">
        <v>388</v>
      </c>
      <c r="B247" s="61" t="s">
        <v>389</v>
      </c>
      <c r="C247" s="35">
        <v>4301011353</v>
      </c>
      <c r="D247" s="440">
        <v>4607091389807</v>
      </c>
      <c r="E247" s="440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42"/>
      <c r="Q247" s="442"/>
      <c r="R247" s="442"/>
      <c r="S247" s="443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448"/>
      <c r="B248" s="448"/>
      <c r="C248" s="448"/>
      <c r="D248" s="448"/>
      <c r="E248" s="448"/>
      <c r="F248" s="448"/>
      <c r="G248" s="448"/>
      <c r="H248" s="448"/>
      <c r="I248" s="448"/>
      <c r="J248" s="448"/>
      <c r="K248" s="448"/>
      <c r="L248" s="448"/>
      <c r="M248" s="448"/>
      <c r="N248" s="449"/>
      <c r="O248" s="445" t="s">
        <v>43</v>
      </c>
      <c r="P248" s="446"/>
      <c r="Q248" s="446"/>
      <c r="R248" s="446"/>
      <c r="S248" s="446"/>
      <c r="T248" s="446"/>
      <c r="U248" s="447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41.666666666666664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42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0.91349999999999998</v>
      </c>
      <c r="Z248" s="65"/>
      <c r="AA248" s="65"/>
    </row>
    <row r="249" spans="1:67" x14ac:dyDescent="0.2">
      <c r="A249" s="448"/>
      <c r="B249" s="448"/>
      <c r="C249" s="448"/>
      <c r="D249" s="448"/>
      <c r="E249" s="448"/>
      <c r="F249" s="448"/>
      <c r="G249" s="448"/>
      <c r="H249" s="448"/>
      <c r="I249" s="448"/>
      <c r="J249" s="448"/>
      <c r="K249" s="448"/>
      <c r="L249" s="448"/>
      <c r="M249" s="448"/>
      <c r="N249" s="449"/>
      <c r="O249" s="445" t="s">
        <v>43</v>
      </c>
      <c r="P249" s="446"/>
      <c r="Q249" s="446"/>
      <c r="R249" s="446"/>
      <c r="S249" s="446"/>
      <c r="T249" s="446"/>
      <c r="U249" s="447"/>
      <c r="V249" s="41" t="s">
        <v>0</v>
      </c>
      <c r="W249" s="42">
        <f>IFERROR(SUM(W234:W247),"0")</f>
        <v>450</v>
      </c>
      <c r="X249" s="42">
        <f>IFERROR(SUM(X234:X247),"0")</f>
        <v>453.6</v>
      </c>
      <c r="Y249" s="41"/>
      <c r="Z249" s="65"/>
      <c r="AA249" s="65"/>
    </row>
    <row r="250" spans="1:67" ht="14.25" customHeight="1" x14ac:dyDescent="0.25">
      <c r="A250" s="439" t="s">
        <v>115</v>
      </c>
      <c r="B250" s="439"/>
      <c r="C250" s="439"/>
      <c r="D250" s="439"/>
      <c r="E250" s="439"/>
      <c r="F250" s="439"/>
      <c r="G250" s="439"/>
      <c r="H250" s="439"/>
      <c r="I250" s="439"/>
      <c r="J250" s="439"/>
      <c r="K250" s="439"/>
      <c r="L250" s="439"/>
      <c r="M250" s="439"/>
      <c r="N250" s="439"/>
      <c r="O250" s="439"/>
      <c r="P250" s="439"/>
      <c r="Q250" s="439"/>
      <c r="R250" s="439"/>
      <c r="S250" s="439"/>
      <c r="T250" s="439"/>
      <c r="U250" s="439"/>
      <c r="V250" s="439"/>
      <c r="W250" s="439"/>
      <c r="X250" s="439"/>
      <c r="Y250" s="439"/>
      <c r="Z250" s="64"/>
      <c r="AA250" s="64"/>
    </row>
    <row r="251" spans="1:67" ht="27" customHeight="1" x14ac:dyDescent="0.25">
      <c r="A251" s="61" t="s">
        <v>390</v>
      </c>
      <c r="B251" s="61" t="s">
        <v>391</v>
      </c>
      <c r="C251" s="35">
        <v>4301020254</v>
      </c>
      <c r="D251" s="440">
        <v>4680115881914</v>
      </c>
      <c r="E251" s="44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42"/>
      <c r="Q251" s="442"/>
      <c r="R251" s="442"/>
      <c r="S251" s="443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x14ac:dyDescent="0.2">
      <c r="A252" s="448"/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9"/>
      <c r="O252" s="445" t="s">
        <v>43</v>
      </c>
      <c r="P252" s="446"/>
      <c r="Q252" s="446"/>
      <c r="R252" s="446"/>
      <c r="S252" s="446"/>
      <c r="T252" s="446"/>
      <c r="U252" s="447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x14ac:dyDescent="0.2">
      <c r="A253" s="448"/>
      <c r="B253" s="448"/>
      <c r="C253" s="448"/>
      <c r="D253" s="448"/>
      <c r="E253" s="448"/>
      <c r="F253" s="448"/>
      <c r="G253" s="448"/>
      <c r="H253" s="448"/>
      <c r="I253" s="448"/>
      <c r="J253" s="448"/>
      <c r="K253" s="448"/>
      <c r="L253" s="448"/>
      <c r="M253" s="448"/>
      <c r="N253" s="449"/>
      <c r="O253" s="445" t="s">
        <v>43</v>
      </c>
      <c r="P253" s="446"/>
      <c r="Q253" s="446"/>
      <c r="R253" s="446"/>
      <c r="S253" s="446"/>
      <c r="T253" s="446"/>
      <c r="U253" s="447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customHeight="1" x14ac:dyDescent="0.25">
      <c r="A254" s="439" t="s">
        <v>77</v>
      </c>
      <c r="B254" s="439"/>
      <c r="C254" s="439"/>
      <c r="D254" s="439"/>
      <c r="E254" s="439"/>
      <c r="F254" s="439"/>
      <c r="G254" s="439"/>
      <c r="H254" s="439"/>
      <c r="I254" s="439"/>
      <c r="J254" s="439"/>
      <c r="K254" s="439"/>
      <c r="L254" s="439"/>
      <c r="M254" s="439"/>
      <c r="N254" s="439"/>
      <c r="O254" s="439"/>
      <c r="P254" s="439"/>
      <c r="Q254" s="439"/>
      <c r="R254" s="439"/>
      <c r="S254" s="439"/>
      <c r="T254" s="439"/>
      <c r="U254" s="439"/>
      <c r="V254" s="439"/>
      <c r="W254" s="439"/>
      <c r="X254" s="439"/>
      <c r="Y254" s="439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440">
        <v>4607091387193</v>
      </c>
      <c r="E255" s="440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2"/>
      <c r="Q255" s="442"/>
      <c r="R255" s="442"/>
      <c r="S255" s="443"/>
      <c r="T255" s="38" t="s">
        <v>48</v>
      </c>
      <c r="U255" s="38" t="s">
        <v>48</v>
      </c>
      <c r="V255" s="39" t="s">
        <v>0</v>
      </c>
      <c r="W255" s="57">
        <v>200</v>
      </c>
      <c r="X255" s="54">
        <f>IFERROR(IF(W255="",0,CEILING((W255/$H255),1)*$H255),"")</f>
        <v>201.60000000000002</v>
      </c>
      <c r="Y255" s="40">
        <f>IFERROR(IF(X255=0,"",ROUNDUP(X255/H255,0)*0.00753),"")</f>
        <v>0.36143999999999998</v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212.38095238095238</v>
      </c>
      <c r="BM255" s="77">
        <f>IFERROR(X255*I255/H255,"0")</f>
        <v>214.08</v>
      </c>
      <c r="BN255" s="77">
        <f>IFERROR(1/J255*(W255/H255),"0")</f>
        <v>0.30525030525030528</v>
      </c>
      <c r="BO255" s="77">
        <f>IFERROR(1/J255*(X255/H255),"0")</f>
        <v>0.30769230769230771</v>
      </c>
    </row>
    <row r="256" spans="1:67" ht="27" customHeight="1" x14ac:dyDescent="0.25">
      <c r="A256" s="61" t="s">
        <v>394</v>
      </c>
      <c r="B256" s="61" t="s">
        <v>395</v>
      </c>
      <c r="C256" s="35">
        <v>4301031153</v>
      </c>
      <c r="D256" s="440">
        <v>4607091387230</v>
      </c>
      <c r="E256" s="440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2"/>
      <c r="Q256" s="442"/>
      <c r="R256" s="442"/>
      <c r="S256" s="443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440">
        <v>4607091387285</v>
      </c>
      <c r="E257" s="440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2"/>
      <c r="Q257" s="442"/>
      <c r="R257" s="442"/>
      <c r="S257" s="443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111.5</v>
      </c>
      <c r="BM257" s="77">
        <f>IFERROR(X257*I257/H257,"0")</f>
        <v>111.5</v>
      </c>
      <c r="BN257" s="77">
        <f>IFERROR(1/J257*(W257/H257),"0")</f>
        <v>0.21367521367521369</v>
      </c>
      <c r="BO257" s="77">
        <f>IFERROR(1/J257*(X257/H257),"0")</f>
        <v>0.21367521367521369</v>
      </c>
    </row>
    <row r="258" spans="1:67" ht="27" customHeight="1" x14ac:dyDescent="0.25">
      <c r="A258" s="61" t="s">
        <v>398</v>
      </c>
      <c r="B258" s="61" t="s">
        <v>399</v>
      </c>
      <c r="C258" s="35">
        <v>4301031164</v>
      </c>
      <c r="D258" s="440">
        <v>4680115880481</v>
      </c>
      <c r="E258" s="440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2"/>
      <c r="Q258" s="442"/>
      <c r="R258" s="442"/>
      <c r="S258" s="443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448"/>
      <c r="B259" s="448"/>
      <c r="C259" s="448"/>
      <c r="D259" s="448"/>
      <c r="E259" s="448"/>
      <c r="F259" s="448"/>
      <c r="G259" s="448"/>
      <c r="H259" s="448"/>
      <c r="I259" s="448"/>
      <c r="J259" s="448"/>
      <c r="K259" s="448"/>
      <c r="L259" s="448"/>
      <c r="M259" s="448"/>
      <c r="N259" s="449"/>
      <c r="O259" s="445" t="s">
        <v>43</v>
      </c>
      <c r="P259" s="446"/>
      <c r="Q259" s="446"/>
      <c r="R259" s="446"/>
      <c r="S259" s="446"/>
      <c r="T259" s="446"/>
      <c r="U259" s="447"/>
      <c r="V259" s="41" t="s">
        <v>42</v>
      </c>
      <c r="W259" s="42">
        <f>IFERROR(W255/H255,"0")+IFERROR(W256/H256,"0")+IFERROR(W257/H257,"0")+IFERROR(W258/H258,"0")</f>
        <v>97.61904761904762</v>
      </c>
      <c r="X259" s="42">
        <f>IFERROR(X255/H255,"0")+IFERROR(X256/H256,"0")+IFERROR(X257/H257,"0")+IFERROR(X258/H258,"0")</f>
        <v>98</v>
      </c>
      <c r="Y259" s="42">
        <f>IFERROR(IF(Y255="",0,Y255),"0")+IFERROR(IF(Y256="",0,Y256),"0")+IFERROR(IF(Y257="",0,Y257),"0")+IFERROR(IF(Y258="",0,Y258),"0")</f>
        <v>0.61243999999999998</v>
      </c>
      <c r="Z259" s="65"/>
      <c r="AA259" s="65"/>
    </row>
    <row r="260" spans="1:67" x14ac:dyDescent="0.2">
      <c r="A260" s="448"/>
      <c r="B260" s="448"/>
      <c r="C260" s="448"/>
      <c r="D260" s="448"/>
      <c r="E260" s="448"/>
      <c r="F260" s="448"/>
      <c r="G260" s="448"/>
      <c r="H260" s="448"/>
      <c r="I260" s="448"/>
      <c r="J260" s="448"/>
      <c r="K260" s="448"/>
      <c r="L260" s="448"/>
      <c r="M260" s="448"/>
      <c r="N260" s="449"/>
      <c r="O260" s="445" t="s">
        <v>43</v>
      </c>
      <c r="P260" s="446"/>
      <c r="Q260" s="446"/>
      <c r="R260" s="446"/>
      <c r="S260" s="446"/>
      <c r="T260" s="446"/>
      <c r="U260" s="447"/>
      <c r="V260" s="41" t="s">
        <v>0</v>
      </c>
      <c r="W260" s="42">
        <f>IFERROR(SUM(W255:W258),"0")</f>
        <v>305</v>
      </c>
      <c r="X260" s="42">
        <f>IFERROR(SUM(X255:X258),"0")</f>
        <v>306.60000000000002</v>
      </c>
      <c r="Y260" s="41"/>
      <c r="Z260" s="65"/>
      <c r="AA260" s="65"/>
    </row>
    <row r="261" spans="1:67" ht="14.25" customHeight="1" x14ac:dyDescent="0.25">
      <c r="A261" s="439" t="s">
        <v>87</v>
      </c>
      <c r="B261" s="439"/>
      <c r="C261" s="439"/>
      <c r="D261" s="439"/>
      <c r="E261" s="439"/>
      <c r="F261" s="439"/>
      <c r="G261" s="439"/>
      <c r="H261" s="439"/>
      <c r="I261" s="439"/>
      <c r="J261" s="439"/>
      <c r="K261" s="439"/>
      <c r="L261" s="439"/>
      <c r="M261" s="439"/>
      <c r="N261" s="439"/>
      <c r="O261" s="439"/>
      <c r="P261" s="439"/>
      <c r="Q261" s="439"/>
      <c r="R261" s="439"/>
      <c r="S261" s="439"/>
      <c r="T261" s="439"/>
      <c r="U261" s="439"/>
      <c r="V261" s="439"/>
      <c r="W261" s="439"/>
      <c r="X261" s="439"/>
      <c r="Y261" s="439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440">
        <v>4607091387766</v>
      </c>
      <c r="E262" s="440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2"/>
      <c r="Q262" s="442"/>
      <c r="R262" s="442"/>
      <c r="S262" s="443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55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0</v>
      </c>
      <c r="BM262" s="77">
        <f t="shared" ref="BM262:BM270" si="57">IFERROR(X262*I262/H262,"0")</f>
        <v>0</v>
      </c>
      <c r="BN262" s="77">
        <f t="shared" ref="BN262:BN270" si="58">IFERROR(1/J262*(W262/H262),"0")</f>
        <v>0</v>
      </c>
      <c r="BO262" s="77">
        <f t="shared" ref="BO262:BO270" si="59">IFERROR(1/J262*(X262/H262),"0")</f>
        <v>0</v>
      </c>
    </row>
    <row r="263" spans="1:67" ht="27" customHeight="1" x14ac:dyDescent="0.25">
      <c r="A263" s="61" t="s">
        <v>402</v>
      </c>
      <c r="B263" s="61" t="s">
        <v>403</v>
      </c>
      <c r="C263" s="35">
        <v>4301051116</v>
      </c>
      <c r="D263" s="440">
        <v>4607091387957</v>
      </c>
      <c r="E263" s="440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2"/>
      <c r="Q263" s="442"/>
      <c r="R263" s="442"/>
      <c r="S263" s="443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customHeight="1" x14ac:dyDescent="0.25">
      <c r="A264" s="61" t="s">
        <v>404</v>
      </c>
      <c r="B264" s="61" t="s">
        <v>405</v>
      </c>
      <c r="C264" s="35">
        <v>4301051115</v>
      </c>
      <c r="D264" s="440">
        <v>4607091387964</v>
      </c>
      <c r="E264" s="440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6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2"/>
      <c r="Q264" s="442"/>
      <c r="R264" s="442"/>
      <c r="S264" s="443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customHeight="1" x14ac:dyDescent="0.25">
      <c r="A265" s="61" t="s">
        <v>406</v>
      </c>
      <c r="B265" s="61" t="s">
        <v>407</v>
      </c>
      <c r="C265" s="35">
        <v>4301051731</v>
      </c>
      <c r="D265" s="440">
        <v>4680115884618</v>
      </c>
      <c r="E265" s="440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6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2"/>
      <c r="Q265" s="442"/>
      <c r="R265" s="442"/>
      <c r="S265" s="443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440">
        <v>4607091381672</v>
      </c>
      <c r="E266" s="440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6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2"/>
      <c r="Q266" s="442"/>
      <c r="R266" s="442"/>
      <c r="S266" s="443"/>
      <c r="T266" s="38" t="s">
        <v>48</v>
      </c>
      <c r="U266" s="38" t="s">
        <v>48</v>
      </c>
      <c r="V266" s="39" t="s">
        <v>0</v>
      </c>
      <c r="W266" s="57">
        <v>252</v>
      </c>
      <c r="X266" s="54">
        <f t="shared" si="55"/>
        <v>252</v>
      </c>
      <c r="Y266" s="40">
        <f>IFERROR(IF(X266=0,"",ROUNDUP(X266/H266,0)*0.00937),"")</f>
        <v>0.65590000000000004</v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271.32</v>
      </c>
      <c r="BM266" s="77">
        <f t="shared" si="57"/>
        <v>271.32</v>
      </c>
      <c r="BN266" s="77">
        <f t="shared" si="58"/>
        <v>0.58333333333333337</v>
      </c>
      <c r="BO266" s="77">
        <f t="shared" si="59"/>
        <v>0.58333333333333337</v>
      </c>
    </row>
    <row r="267" spans="1:67" ht="27" customHeight="1" x14ac:dyDescent="0.25">
      <c r="A267" s="61" t="s">
        <v>410</v>
      </c>
      <c r="B267" s="61" t="s">
        <v>411</v>
      </c>
      <c r="C267" s="35">
        <v>4301051130</v>
      </c>
      <c r="D267" s="440">
        <v>4607091387537</v>
      </c>
      <c r="E267" s="440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2"/>
      <c r="Q267" s="442"/>
      <c r="R267" s="442"/>
      <c r="S267" s="443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customHeight="1" x14ac:dyDescent="0.25">
      <c r="A268" s="61" t="s">
        <v>412</v>
      </c>
      <c r="B268" s="61" t="s">
        <v>413</v>
      </c>
      <c r="C268" s="35">
        <v>4301051132</v>
      </c>
      <c r="D268" s="440">
        <v>4607091387513</v>
      </c>
      <c r="E268" s="440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2"/>
      <c r="Q268" s="442"/>
      <c r="R268" s="442"/>
      <c r="S268" s="443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customHeight="1" x14ac:dyDescent="0.25">
      <c r="A269" s="61" t="s">
        <v>414</v>
      </c>
      <c r="B269" s="61" t="s">
        <v>415</v>
      </c>
      <c r="C269" s="35">
        <v>4301051277</v>
      </c>
      <c r="D269" s="440">
        <v>4680115880511</v>
      </c>
      <c r="E269" s="440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60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2"/>
      <c r="Q269" s="442"/>
      <c r="R269" s="442"/>
      <c r="S269" s="443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customHeight="1" x14ac:dyDescent="0.25">
      <c r="A270" s="61" t="s">
        <v>416</v>
      </c>
      <c r="B270" s="61" t="s">
        <v>417</v>
      </c>
      <c r="C270" s="35">
        <v>4301051344</v>
      </c>
      <c r="D270" s="440">
        <v>4680115880412</v>
      </c>
      <c r="E270" s="440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60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2"/>
      <c r="Q270" s="442"/>
      <c r="R270" s="442"/>
      <c r="S270" s="443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448"/>
      <c r="B271" s="448"/>
      <c r="C271" s="448"/>
      <c r="D271" s="448"/>
      <c r="E271" s="448"/>
      <c r="F271" s="448"/>
      <c r="G271" s="448"/>
      <c r="H271" s="448"/>
      <c r="I271" s="448"/>
      <c r="J271" s="448"/>
      <c r="K271" s="448"/>
      <c r="L271" s="448"/>
      <c r="M271" s="448"/>
      <c r="N271" s="449"/>
      <c r="O271" s="445" t="s">
        <v>43</v>
      </c>
      <c r="P271" s="446"/>
      <c r="Q271" s="446"/>
      <c r="R271" s="446"/>
      <c r="S271" s="446"/>
      <c r="T271" s="446"/>
      <c r="U271" s="447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70</v>
      </c>
      <c r="X271" s="42">
        <f>IFERROR(X262/H262,"0")+IFERROR(X263/H263,"0")+IFERROR(X264/H264,"0")+IFERROR(X265/H265,"0")+IFERROR(X266/H266,"0")+IFERROR(X267/H267,"0")+IFERROR(X268/H268,"0")+IFERROR(X269/H269,"0")+IFERROR(X270/H270,"0")</f>
        <v>70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0.65590000000000004</v>
      </c>
      <c r="Z271" s="65"/>
      <c r="AA271" s="65"/>
    </row>
    <row r="272" spans="1:67" x14ac:dyDescent="0.2">
      <c r="A272" s="448"/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9"/>
      <c r="O272" s="445" t="s">
        <v>43</v>
      </c>
      <c r="P272" s="446"/>
      <c r="Q272" s="446"/>
      <c r="R272" s="446"/>
      <c r="S272" s="446"/>
      <c r="T272" s="446"/>
      <c r="U272" s="447"/>
      <c r="V272" s="41" t="s">
        <v>0</v>
      </c>
      <c r="W272" s="42">
        <f>IFERROR(SUM(W262:W270),"0")</f>
        <v>252</v>
      </c>
      <c r="X272" s="42">
        <f>IFERROR(SUM(X262:X270),"0")</f>
        <v>252</v>
      </c>
      <c r="Y272" s="41"/>
      <c r="Z272" s="65"/>
      <c r="AA272" s="65"/>
    </row>
    <row r="273" spans="1:67" ht="14.25" customHeight="1" x14ac:dyDescent="0.25">
      <c r="A273" s="439" t="s">
        <v>223</v>
      </c>
      <c r="B273" s="439"/>
      <c r="C273" s="439"/>
      <c r="D273" s="439"/>
      <c r="E273" s="439"/>
      <c r="F273" s="439"/>
      <c r="G273" s="439"/>
      <c r="H273" s="439"/>
      <c r="I273" s="439"/>
      <c r="J273" s="439"/>
      <c r="K273" s="439"/>
      <c r="L273" s="439"/>
      <c r="M273" s="439"/>
      <c r="N273" s="439"/>
      <c r="O273" s="439"/>
      <c r="P273" s="439"/>
      <c r="Q273" s="439"/>
      <c r="R273" s="439"/>
      <c r="S273" s="439"/>
      <c r="T273" s="439"/>
      <c r="U273" s="439"/>
      <c r="V273" s="439"/>
      <c r="W273" s="439"/>
      <c r="X273" s="439"/>
      <c r="Y273" s="439"/>
      <c r="Z273" s="64"/>
      <c r="AA273" s="64"/>
    </row>
    <row r="274" spans="1:67" ht="16.5" customHeight="1" x14ac:dyDescent="0.25">
      <c r="A274" s="61" t="s">
        <v>418</v>
      </c>
      <c r="B274" s="61" t="s">
        <v>419</v>
      </c>
      <c r="C274" s="35">
        <v>4301060326</v>
      </c>
      <c r="D274" s="440">
        <v>4607091380880</v>
      </c>
      <c r="E274" s="440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2"/>
      <c r="Q274" s="442"/>
      <c r="R274" s="442"/>
      <c r="S274" s="443"/>
      <c r="T274" s="38" t="s">
        <v>48</v>
      </c>
      <c r="U274" s="38" t="s">
        <v>48</v>
      </c>
      <c r="V274" s="39" t="s">
        <v>0</v>
      </c>
      <c r="W274" s="57">
        <v>120</v>
      </c>
      <c r="X274" s="54">
        <f>IFERROR(IF(W274="",0,CEILING((W274/$H274),1)*$H274),"")</f>
        <v>126</v>
      </c>
      <c r="Y274" s="40">
        <f>IFERROR(IF(X274=0,"",ROUNDUP(X274/H274,0)*0.02175),"")</f>
        <v>0.32624999999999998</v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128.05714285714285</v>
      </c>
      <c r="BM274" s="77">
        <f>IFERROR(X274*I274/H274,"0")</f>
        <v>134.45999999999998</v>
      </c>
      <c r="BN274" s="77">
        <f>IFERROR(1/J274*(W274/H274),"0")</f>
        <v>0.25510204081632648</v>
      </c>
      <c r="BO274" s="77">
        <f>IFERROR(1/J274*(X274/H274),"0")</f>
        <v>0.26785714285714285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440">
        <v>4607091384482</v>
      </c>
      <c r="E275" s="440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2"/>
      <c r="Q275" s="442"/>
      <c r="R275" s="442"/>
      <c r="S275" s="443"/>
      <c r="T275" s="38" t="s">
        <v>48</v>
      </c>
      <c r="U275" s="38" t="s">
        <v>48</v>
      </c>
      <c r="V275" s="39" t="s">
        <v>0</v>
      </c>
      <c r="W275" s="57">
        <v>400</v>
      </c>
      <c r="X275" s="54">
        <f>IFERROR(IF(W275="",0,CEILING((W275/$H275),1)*$H275),"")</f>
        <v>405.59999999999997</v>
      </c>
      <c r="Y275" s="40">
        <f>IFERROR(IF(X275=0,"",ROUNDUP(X275/H275,0)*0.02175),"")</f>
        <v>1.131</v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428.92307692307696</v>
      </c>
      <c r="BM275" s="77">
        <f>IFERROR(X275*I275/H275,"0")</f>
        <v>434.928</v>
      </c>
      <c r="BN275" s="77">
        <f>IFERROR(1/J275*(W275/H275),"0")</f>
        <v>0.91575091575091572</v>
      </c>
      <c r="BO275" s="77">
        <f>IFERROR(1/J275*(X275/H275),"0")</f>
        <v>0.92857142857142849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440">
        <v>4607091380897</v>
      </c>
      <c r="E276" s="440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2"/>
      <c r="Q276" s="442"/>
      <c r="R276" s="442"/>
      <c r="S276" s="443"/>
      <c r="T276" s="38" t="s">
        <v>48</v>
      </c>
      <c r="U276" s="38" t="s">
        <v>48</v>
      </c>
      <c r="V276" s="39" t="s">
        <v>0</v>
      </c>
      <c r="W276" s="57">
        <v>160</v>
      </c>
      <c r="X276" s="54">
        <f>IFERROR(IF(W276="",0,CEILING((W276/$H276),1)*$H276),"")</f>
        <v>168</v>
      </c>
      <c r="Y276" s="40">
        <f>IFERROR(IF(X276=0,"",ROUNDUP(X276/H276,0)*0.02175),"")</f>
        <v>0.43499999999999994</v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170.74285714285713</v>
      </c>
      <c r="BM276" s="77">
        <f>IFERROR(X276*I276/H276,"0")</f>
        <v>179.28</v>
      </c>
      <c r="BN276" s="77">
        <f>IFERROR(1/J276*(W276/H276),"0")</f>
        <v>0.3401360544217687</v>
      </c>
      <c r="BO276" s="77">
        <f>IFERROR(1/J276*(X276/H276),"0")</f>
        <v>0.3571428571428571</v>
      </c>
    </row>
    <row r="277" spans="1:67" x14ac:dyDescent="0.2">
      <c r="A277" s="448"/>
      <c r="B277" s="448"/>
      <c r="C277" s="448"/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9"/>
      <c r="O277" s="445" t="s">
        <v>43</v>
      </c>
      <c r="P277" s="446"/>
      <c r="Q277" s="446"/>
      <c r="R277" s="446"/>
      <c r="S277" s="446"/>
      <c r="T277" s="446"/>
      <c r="U277" s="447"/>
      <c r="V277" s="41" t="s">
        <v>42</v>
      </c>
      <c r="W277" s="42">
        <f>IFERROR(W274/H274,"0")+IFERROR(W275/H275,"0")+IFERROR(W276/H276,"0")</f>
        <v>84.615384615384627</v>
      </c>
      <c r="X277" s="42">
        <f>IFERROR(X274/H274,"0")+IFERROR(X275/H275,"0")+IFERROR(X276/H276,"0")</f>
        <v>87</v>
      </c>
      <c r="Y277" s="42">
        <f>IFERROR(IF(Y274="",0,Y274),"0")+IFERROR(IF(Y275="",0,Y275),"0")+IFERROR(IF(Y276="",0,Y276),"0")</f>
        <v>1.8922499999999998</v>
      </c>
      <c r="Z277" s="65"/>
      <c r="AA277" s="65"/>
    </row>
    <row r="278" spans="1:67" x14ac:dyDescent="0.2">
      <c r="A278" s="448"/>
      <c r="B278" s="448"/>
      <c r="C278" s="448"/>
      <c r="D278" s="448"/>
      <c r="E278" s="448"/>
      <c r="F278" s="448"/>
      <c r="G278" s="448"/>
      <c r="H278" s="448"/>
      <c r="I278" s="448"/>
      <c r="J278" s="448"/>
      <c r="K278" s="448"/>
      <c r="L278" s="448"/>
      <c r="M278" s="448"/>
      <c r="N278" s="449"/>
      <c r="O278" s="445" t="s">
        <v>43</v>
      </c>
      <c r="P278" s="446"/>
      <c r="Q278" s="446"/>
      <c r="R278" s="446"/>
      <c r="S278" s="446"/>
      <c r="T278" s="446"/>
      <c r="U278" s="447"/>
      <c r="V278" s="41" t="s">
        <v>0</v>
      </c>
      <c r="W278" s="42">
        <f>IFERROR(SUM(W274:W276),"0")</f>
        <v>680</v>
      </c>
      <c r="X278" s="42">
        <f>IFERROR(SUM(X274:X276),"0")</f>
        <v>699.59999999999991</v>
      </c>
      <c r="Y278" s="41"/>
      <c r="Z278" s="65"/>
      <c r="AA278" s="65"/>
    </row>
    <row r="279" spans="1:67" ht="14.25" customHeight="1" x14ac:dyDescent="0.25">
      <c r="A279" s="439" t="s">
        <v>101</v>
      </c>
      <c r="B279" s="439"/>
      <c r="C279" s="439"/>
      <c r="D279" s="439"/>
      <c r="E279" s="439"/>
      <c r="F279" s="439"/>
      <c r="G279" s="439"/>
      <c r="H279" s="439"/>
      <c r="I279" s="439"/>
      <c r="J279" s="439"/>
      <c r="K279" s="439"/>
      <c r="L279" s="439"/>
      <c r="M279" s="439"/>
      <c r="N279" s="439"/>
      <c r="O279" s="439"/>
      <c r="P279" s="439"/>
      <c r="Q279" s="439"/>
      <c r="R279" s="439"/>
      <c r="S279" s="439"/>
      <c r="T279" s="439"/>
      <c r="U279" s="439"/>
      <c r="V279" s="439"/>
      <c r="W279" s="439"/>
      <c r="X279" s="439"/>
      <c r="Y279" s="439"/>
      <c r="Z279" s="64"/>
      <c r="AA279" s="64"/>
    </row>
    <row r="280" spans="1:67" ht="16.5" customHeight="1" x14ac:dyDescent="0.25">
      <c r="A280" s="61" t="s">
        <v>424</v>
      </c>
      <c r="B280" s="61" t="s">
        <v>425</v>
      </c>
      <c r="C280" s="35">
        <v>4301030232</v>
      </c>
      <c r="D280" s="440">
        <v>4607091388374</v>
      </c>
      <c r="E280" s="440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10" t="s">
        <v>426</v>
      </c>
      <c r="P280" s="442"/>
      <c r="Q280" s="442"/>
      <c r="R280" s="442"/>
      <c r="S280" s="443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427</v>
      </c>
      <c r="B281" s="61" t="s">
        <v>428</v>
      </c>
      <c r="C281" s="35">
        <v>4301030235</v>
      </c>
      <c r="D281" s="440">
        <v>4607091388381</v>
      </c>
      <c r="E281" s="440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11" t="s">
        <v>429</v>
      </c>
      <c r="P281" s="442"/>
      <c r="Q281" s="442"/>
      <c r="R281" s="442"/>
      <c r="S281" s="443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430</v>
      </c>
      <c r="B282" s="61" t="s">
        <v>431</v>
      </c>
      <c r="C282" s="35">
        <v>4301030233</v>
      </c>
      <c r="D282" s="440">
        <v>4607091388404</v>
      </c>
      <c r="E282" s="440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2"/>
      <c r="Q282" s="442"/>
      <c r="R282" s="442"/>
      <c r="S282" s="443"/>
      <c r="T282" s="38" t="s">
        <v>48</v>
      </c>
      <c r="U282" s="38" t="s">
        <v>48</v>
      </c>
      <c r="V282" s="39" t="s">
        <v>0</v>
      </c>
      <c r="W282" s="57">
        <v>50</v>
      </c>
      <c r="X282" s="54">
        <f>IFERROR(IF(W282="",0,CEILING((W282/$H282),1)*$H282),"")</f>
        <v>51</v>
      </c>
      <c r="Y282" s="40">
        <f>IFERROR(IF(X282=0,"",ROUNDUP(X282/H282,0)*0.00753),"")</f>
        <v>0.15060000000000001</v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56.86274509803922</v>
      </c>
      <c r="BM282" s="77">
        <f>IFERROR(X282*I282/H282,"0")</f>
        <v>58.000000000000007</v>
      </c>
      <c r="BN282" s="77">
        <f>IFERROR(1/J282*(W282/H282),"0")</f>
        <v>0.12569130216189039</v>
      </c>
      <c r="BO282" s="77">
        <f>IFERROR(1/J282*(X282/H282),"0")</f>
        <v>0.12820512820512819</v>
      </c>
    </row>
    <row r="283" spans="1:67" x14ac:dyDescent="0.2">
      <c r="A283" s="448"/>
      <c r="B283" s="448"/>
      <c r="C283" s="448"/>
      <c r="D283" s="448"/>
      <c r="E283" s="448"/>
      <c r="F283" s="448"/>
      <c r="G283" s="448"/>
      <c r="H283" s="448"/>
      <c r="I283" s="448"/>
      <c r="J283" s="448"/>
      <c r="K283" s="448"/>
      <c r="L283" s="448"/>
      <c r="M283" s="448"/>
      <c r="N283" s="449"/>
      <c r="O283" s="445" t="s">
        <v>43</v>
      </c>
      <c r="P283" s="446"/>
      <c r="Q283" s="446"/>
      <c r="R283" s="446"/>
      <c r="S283" s="446"/>
      <c r="T283" s="446"/>
      <c r="U283" s="447"/>
      <c r="V283" s="41" t="s">
        <v>42</v>
      </c>
      <c r="W283" s="42">
        <f>IFERROR(W280/H280,"0")+IFERROR(W281/H281,"0")+IFERROR(W282/H282,"0")</f>
        <v>19.607843137254903</v>
      </c>
      <c r="X283" s="42">
        <f>IFERROR(X280/H280,"0")+IFERROR(X281/H281,"0")+IFERROR(X282/H282,"0")</f>
        <v>20</v>
      </c>
      <c r="Y283" s="42">
        <f>IFERROR(IF(Y280="",0,Y280),"0")+IFERROR(IF(Y281="",0,Y281),"0")+IFERROR(IF(Y282="",0,Y282),"0")</f>
        <v>0.15060000000000001</v>
      </c>
      <c r="Z283" s="65"/>
      <c r="AA283" s="65"/>
    </row>
    <row r="284" spans="1:67" x14ac:dyDescent="0.2">
      <c r="A284" s="448"/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9"/>
      <c r="O284" s="445" t="s">
        <v>43</v>
      </c>
      <c r="P284" s="446"/>
      <c r="Q284" s="446"/>
      <c r="R284" s="446"/>
      <c r="S284" s="446"/>
      <c r="T284" s="446"/>
      <c r="U284" s="447"/>
      <c r="V284" s="41" t="s">
        <v>0</v>
      </c>
      <c r="W284" s="42">
        <f>IFERROR(SUM(W280:W282),"0")</f>
        <v>50</v>
      </c>
      <c r="X284" s="42">
        <f>IFERROR(SUM(X280:X282),"0")</f>
        <v>51</v>
      </c>
      <c r="Y284" s="41"/>
      <c r="Z284" s="65"/>
      <c r="AA284" s="65"/>
    </row>
    <row r="285" spans="1:67" ht="14.25" customHeight="1" x14ac:dyDescent="0.25">
      <c r="A285" s="439" t="s">
        <v>432</v>
      </c>
      <c r="B285" s="439"/>
      <c r="C285" s="439"/>
      <c r="D285" s="439"/>
      <c r="E285" s="439"/>
      <c r="F285" s="439"/>
      <c r="G285" s="439"/>
      <c r="H285" s="439"/>
      <c r="I285" s="439"/>
      <c r="J285" s="439"/>
      <c r="K285" s="439"/>
      <c r="L285" s="439"/>
      <c r="M285" s="439"/>
      <c r="N285" s="439"/>
      <c r="O285" s="439"/>
      <c r="P285" s="439"/>
      <c r="Q285" s="439"/>
      <c r="R285" s="439"/>
      <c r="S285" s="439"/>
      <c r="T285" s="439"/>
      <c r="U285" s="439"/>
      <c r="V285" s="439"/>
      <c r="W285" s="439"/>
      <c r="X285" s="439"/>
      <c r="Y285" s="439"/>
      <c r="Z285" s="64"/>
      <c r="AA285" s="64"/>
    </row>
    <row r="286" spans="1:67" ht="16.5" customHeight="1" x14ac:dyDescent="0.25">
      <c r="A286" s="61" t="s">
        <v>433</v>
      </c>
      <c r="B286" s="61" t="s">
        <v>434</v>
      </c>
      <c r="C286" s="35">
        <v>4301180007</v>
      </c>
      <c r="D286" s="440">
        <v>4680115881808</v>
      </c>
      <c r="E286" s="440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2"/>
      <c r="Q286" s="442"/>
      <c r="R286" s="442"/>
      <c r="S286" s="443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437</v>
      </c>
      <c r="B287" s="61" t="s">
        <v>438</v>
      </c>
      <c r="C287" s="35">
        <v>4301180006</v>
      </c>
      <c r="D287" s="440">
        <v>4680115881822</v>
      </c>
      <c r="E287" s="440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2"/>
      <c r="Q287" s="442"/>
      <c r="R287" s="442"/>
      <c r="S287" s="443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439</v>
      </c>
      <c r="B288" s="61" t="s">
        <v>440</v>
      </c>
      <c r="C288" s="35">
        <v>4301180001</v>
      </c>
      <c r="D288" s="440">
        <v>4680115880016</v>
      </c>
      <c r="E288" s="440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6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2"/>
      <c r="Q288" s="442"/>
      <c r="R288" s="442"/>
      <c r="S288" s="443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48"/>
      <c r="B289" s="448"/>
      <c r="C289" s="448"/>
      <c r="D289" s="448"/>
      <c r="E289" s="448"/>
      <c r="F289" s="448"/>
      <c r="G289" s="448"/>
      <c r="H289" s="448"/>
      <c r="I289" s="448"/>
      <c r="J289" s="448"/>
      <c r="K289" s="448"/>
      <c r="L289" s="448"/>
      <c r="M289" s="448"/>
      <c r="N289" s="449"/>
      <c r="O289" s="445" t="s">
        <v>43</v>
      </c>
      <c r="P289" s="446"/>
      <c r="Q289" s="446"/>
      <c r="R289" s="446"/>
      <c r="S289" s="446"/>
      <c r="T289" s="446"/>
      <c r="U289" s="447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48"/>
      <c r="B290" s="448"/>
      <c r="C290" s="448"/>
      <c r="D290" s="448"/>
      <c r="E290" s="448"/>
      <c r="F290" s="448"/>
      <c r="G290" s="448"/>
      <c r="H290" s="448"/>
      <c r="I290" s="448"/>
      <c r="J290" s="448"/>
      <c r="K290" s="448"/>
      <c r="L290" s="448"/>
      <c r="M290" s="448"/>
      <c r="N290" s="449"/>
      <c r="O290" s="445" t="s">
        <v>43</v>
      </c>
      <c r="P290" s="446"/>
      <c r="Q290" s="446"/>
      <c r="R290" s="446"/>
      <c r="S290" s="446"/>
      <c r="T290" s="446"/>
      <c r="U290" s="447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8" t="s">
        <v>441</v>
      </c>
      <c r="B291" s="438"/>
      <c r="C291" s="438"/>
      <c r="D291" s="438"/>
      <c r="E291" s="438"/>
      <c r="F291" s="438"/>
      <c r="G291" s="438"/>
      <c r="H291" s="438"/>
      <c r="I291" s="438"/>
      <c r="J291" s="438"/>
      <c r="K291" s="438"/>
      <c r="L291" s="438"/>
      <c r="M291" s="438"/>
      <c r="N291" s="438"/>
      <c r="O291" s="438"/>
      <c r="P291" s="438"/>
      <c r="Q291" s="438"/>
      <c r="R291" s="438"/>
      <c r="S291" s="438"/>
      <c r="T291" s="438"/>
      <c r="U291" s="438"/>
      <c r="V291" s="438"/>
      <c r="W291" s="438"/>
      <c r="X291" s="438"/>
      <c r="Y291" s="438"/>
      <c r="Z291" s="63"/>
      <c r="AA291" s="63"/>
    </row>
    <row r="292" spans="1:67" ht="14.25" customHeight="1" x14ac:dyDescent="0.25">
      <c r="A292" s="439" t="s">
        <v>123</v>
      </c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39"/>
      <c r="Z292" s="64"/>
      <c r="AA292" s="64"/>
    </row>
    <row r="293" spans="1:67" ht="27" customHeight="1" x14ac:dyDescent="0.25">
      <c r="A293" s="61" t="s">
        <v>442</v>
      </c>
      <c r="B293" s="61" t="s">
        <v>443</v>
      </c>
      <c r="C293" s="35">
        <v>4301011315</v>
      </c>
      <c r="D293" s="440">
        <v>4607091387421</v>
      </c>
      <c r="E293" s="44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6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2"/>
      <c r="Q293" s="442"/>
      <c r="R293" s="442"/>
      <c r="S293" s="443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customHeight="1" x14ac:dyDescent="0.25">
      <c r="A294" s="61" t="s">
        <v>442</v>
      </c>
      <c r="B294" s="61" t="s">
        <v>444</v>
      </c>
      <c r="C294" s="35">
        <v>4301011121</v>
      </c>
      <c r="D294" s="440">
        <v>4607091387421</v>
      </c>
      <c r="E294" s="44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6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2"/>
      <c r="Q294" s="442"/>
      <c r="R294" s="442"/>
      <c r="S294" s="443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customHeight="1" x14ac:dyDescent="0.25">
      <c r="A295" s="61" t="s">
        <v>445</v>
      </c>
      <c r="B295" s="61" t="s">
        <v>446</v>
      </c>
      <c r="C295" s="35">
        <v>4301011619</v>
      </c>
      <c r="D295" s="440">
        <v>4607091387452</v>
      </c>
      <c r="E295" s="440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2"/>
      <c r="Q295" s="442"/>
      <c r="R295" s="442"/>
      <c r="S295" s="443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customHeight="1" x14ac:dyDescent="0.25">
      <c r="A296" s="61" t="s">
        <v>445</v>
      </c>
      <c r="B296" s="61" t="s">
        <v>447</v>
      </c>
      <c r="C296" s="35">
        <v>4301011322</v>
      </c>
      <c r="D296" s="440">
        <v>4607091387452</v>
      </c>
      <c r="E296" s="440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6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2"/>
      <c r="Q296" s="442"/>
      <c r="R296" s="442"/>
      <c r="S296" s="443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customHeight="1" x14ac:dyDescent="0.25">
      <c r="A297" s="61" t="s">
        <v>448</v>
      </c>
      <c r="B297" s="61" t="s">
        <v>449</v>
      </c>
      <c r="C297" s="35">
        <v>4301011313</v>
      </c>
      <c r="D297" s="440">
        <v>4607091385984</v>
      </c>
      <c r="E297" s="440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2"/>
      <c r="Q297" s="442"/>
      <c r="R297" s="442"/>
      <c r="S297" s="443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customHeight="1" x14ac:dyDescent="0.25">
      <c r="A298" s="61" t="s">
        <v>450</v>
      </c>
      <c r="B298" s="61" t="s">
        <v>451</v>
      </c>
      <c r="C298" s="35">
        <v>4301011316</v>
      </c>
      <c r="D298" s="440">
        <v>4607091387438</v>
      </c>
      <c r="E298" s="440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6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2"/>
      <c r="Q298" s="442"/>
      <c r="R298" s="442"/>
      <c r="S298" s="443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0</v>
      </c>
      <c r="BM298" s="77">
        <f t="shared" si="62"/>
        <v>0</v>
      </c>
      <c r="BN298" s="77">
        <f t="shared" si="63"/>
        <v>0</v>
      </c>
      <c r="BO298" s="77">
        <f t="shared" si="64"/>
        <v>0</v>
      </c>
    </row>
    <row r="299" spans="1:67" ht="27" customHeight="1" x14ac:dyDescent="0.25">
      <c r="A299" s="61" t="s">
        <v>452</v>
      </c>
      <c r="B299" s="61" t="s">
        <v>453</v>
      </c>
      <c r="C299" s="35">
        <v>4301011318</v>
      </c>
      <c r="D299" s="440">
        <v>4607091387469</v>
      </c>
      <c r="E299" s="440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6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2"/>
      <c r="Q299" s="442"/>
      <c r="R299" s="442"/>
      <c r="S299" s="443"/>
      <c r="T299" s="38" t="s">
        <v>48</v>
      </c>
      <c r="U299" s="38" t="s">
        <v>48</v>
      </c>
      <c r="V299" s="39" t="s">
        <v>0</v>
      </c>
      <c r="W299" s="57">
        <v>50</v>
      </c>
      <c r="X299" s="54">
        <f t="shared" si="60"/>
        <v>50</v>
      </c>
      <c r="Y299" s="40">
        <f>IFERROR(IF(X299=0,"",ROUNDUP(X299/H299,0)*0.00937),"")</f>
        <v>9.3700000000000006E-2</v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52.1</v>
      </c>
      <c r="BM299" s="77">
        <f t="shared" si="62"/>
        <v>52.1</v>
      </c>
      <c r="BN299" s="77">
        <f t="shared" si="63"/>
        <v>8.3333333333333329E-2</v>
      </c>
      <c r="BO299" s="77">
        <f t="shared" si="64"/>
        <v>8.3333333333333329E-2</v>
      </c>
    </row>
    <row r="300" spans="1:67" x14ac:dyDescent="0.2">
      <c r="A300" s="448"/>
      <c r="B300" s="448"/>
      <c r="C300" s="448"/>
      <c r="D300" s="448"/>
      <c r="E300" s="448"/>
      <c r="F300" s="448"/>
      <c r="G300" s="448"/>
      <c r="H300" s="448"/>
      <c r="I300" s="448"/>
      <c r="J300" s="448"/>
      <c r="K300" s="448"/>
      <c r="L300" s="448"/>
      <c r="M300" s="448"/>
      <c r="N300" s="449"/>
      <c r="O300" s="445" t="s">
        <v>43</v>
      </c>
      <c r="P300" s="446"/>
      <c r="Q300" s="446"/>
      <c r="R300" s="446"/>
      <c r="S300" s="446"/>
      <c r="T300" s="446"/>
      <c r="U300" s="447"/>
      <c r="V300" s="41" t="s">
        <v>42</v>
      </c>
      <c r="W300" s="42">
        <f>IFERROR(W293/H293,"0")+IFERROR(W294/H294,"0")+IFERROR(W295/H295,"0")+IFERROR(W296/H296,"0")+IFERROR(W297/H297,"0")+IFERROR(W298/H298,"0")+IFERROR(W299/H299,"0")</f>
        <v>10</v>
      </c>
      <c r="X300" s="42">
        <f>IFERROR(X293/H293,"0")+IFERROR(X294/H294,"0")+IFERROR(X295/H295,"0")+IFERROR(X296/H296,"0")+IFERROR(X297/H297,"0")+IFERROR(X298/H298,"0")+IFERROR(X299/H299,"0")</f>
        <v>10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9.3700000000000006E-2</v>
      </c>
      <c r="Z300" s="65"/>
      <c r="AA300" s="65"/>
    </row>
    <row r="301" spans="1:67" x14ac:dyDescent="0.2">
      <c r="A301" s="448"/>
      <c r="B301" s="448"/>
      <c r="C301" s="448"/>
      <c r="D301" s="448"/>
      <c r="E301" s="448"/>
      <c r="F301" s="448"/>
      <c r="G301" s="448"/>
      <c r="H301" s="448"/>
      <c r="I301" s="448"/>
      <c r="J301" s="448"/>
      <c r="K301" s="448"/>
      <c r="L301" s="448"/>
      <c r="M301" s="448"/>
      <c r="N301" s="449"/>
      <c r="O301" s="445" t="s">
        <v>43</v>
      </c>
      <c r="P301" s="446"/>
      <c r="Q301" s="446"/>
      <c r="R301" s="446"/>
      <c r="S301" s="446"/>
      <c r="T301" s="446"/>
      <c r="U301" s="447"/>
      <c r="V301" s="41" t="s">
        <v>0</v>
      </c>
      <c r="W301" s="42">
        <f>IFERROR(SUM(W293:W299),"0")</f>
        <v>50</v>
      </c>
      <c r="X301" s="42">
        <f>IFERROR(SUM(X293:X299),"0")</f>
        <v>50</v>
      </c>
      <c r="Y301" s="41"/>
      <c r="Z301" s="65"/>
      <c r="AA301" s="65"/>
    </row>
    <row r="302" spans="1:67" ht="14.25" customHeight="1" x14ac:dyDescent="0.25">
      <c r="A302" s="439" t="s">
        <v>77</v>
      </c>
      <c r="B302" s="439"/>
      <c r="C302" s="439"/>
      <c r="D302" s="439"/>
      <c r="E302" s="439"/>
      <c r="F302" s="439"/>
      <c r="G302" s="439"/>
      <c r="H302" s="439"/>
      <c r="I302" s="439"/>
      <c r="J302" s="439"/>
      <c r="K302" s="439"/>
      <c r="L302" s="439"/>
      <c r="M302" s="439"/>
      <c r="N302" s="439"/>
      <c r="O302" s="439"/>
      <c r="P302" s="439"/>
      <c r="Q302" s="439"/>
      <c r="R302" s="439"/>
      <c r="S302" s="439"/>
      <c r="T302" s="439"/>
      <c r="U302" s="439"/>
      <c r="V302" s="439"/>
      <c r="W302" s="439"/>
      <c r="X302" s="439"/>
      <c r="Y302" s="439"/>
      <c r="Z302" s="64"/>
      <c r="AA302" s="64"/>
    </row>
    <row r="303" spans="1:67" ht="27" customHeight="1" x14ac:dyDescent="0.25">
      <c r="A303" s="61" t="s">
        <v>454</v>
      </c>
      <c r="B303" s="61" t="s">
        <v>455</v>
      </c>
      <c r="C303" s="35">
        <v>4301031154</v>
      </c>
      <c r="D303" s="440">
        <v>4607091387292</v>
      </c>
      <c r="E303" s="440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2"/>
      <c r="Q303" s="442"/>
      <c r="R303" s="442"/>
      <c r="S303" s="443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456</v>
      </c>
      <c r="B304" s="61" t="s">
        <v>457</v>
      </c>
      <c r="C304" s="35">
        <v>4301031155</v>
      </c>
      <c r="D304" s="440">
        <v>4607091387315</v>
      </c>
      <c r="E304" s="440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6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2"/>
      <c r="Q304" s="442"/>
      <c r="R304" s="442"/>
      <c r="S304" s="443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48"/>
      <c r="B305" s="448"/>
      <c r="C305" s="448"/>
      <c r="D305" s="448"/>
      <c r="E305" s="448"/>
      <c r="F305" s="448"/>
      <c r="G305" s="448"/>
      <c r="H305" s="448"/>
      <c r="I305" s="448"/>
      <c r="J305" s="448"/>
      <c r="K305" s="448"/>
      <c r="L305" s="448"/>
      <c r="M305" s="448"/>
      <c r="N305" s="449"/>
      <c r="O305" s="445" t="s">
        <v>43</v>
      </c>
      <c r="P305" s="446"/>
      <c r="Q305" s="446"/>
      <c r="R305" s="446"/>
      <c r="S305" s="446"/>
      <c r="T305" s="446"/>
      <c r="U305" s="447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48"/>
      <c r="B306" s="448"/>
      <c r="C306" s="448"/>
      <c r="D306" s="448"/>
      <c r="E306" s="448"/>
      <c r="F306" s="448"/>
      <c r="G306" s="448"/>
      <c r="H306" s="448"/>
      <c r="I306" s="448"/>
      <c r="J306" s="448"/>
      <c r="K306" s="448"/>
      <c r="L306" s="448"/>
      <c r="M306" s="448"/>
      <c r="N306" s="449"/>
      <c r="O306" s="445" t="s">
        <v>43</v>
      </c>
      <c r="P306" s="446"/>
      <c r="Q306" s="446"/>
      <c r="R306" s="446"/>
      <c r="S306" s="446"/>
      <c r="T306" s="446"/>
      <c r="U306" s="447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8" t="s">
        <v>458</v>
      </c>
      <c r="B307" s="438"/>
      <c r="C307" s="438"/>
      <c r="D307" s="438"/>
      <c r="E307" s="438"/>
      <c r="F307" s="438"/>
      <c r="G307" s="438"/>
      <c r="H307" s="438"/>
      <c r="I307" s="438"/>
      <c r="J307" s="438"/>
      <c r="K307" s="438"/>
      <c r="L307" s="438"/>
      <c r="M307" s="438"/>
      <c r="N307" s="438"/>
      <c r="O307" s="438"/>
      <c r="P307" s="438"/>
      <c r="Q307" s="438"/>
      <c r="R307" s="438"/>
      <c r="S307" s="438"/>
      <c r="T307" s="438"/>
      <c r="U307" s="438"/>
      <c r="V307" s="438"/>
      <c r="W307" s="438"/>
      <c r="X307" s="438"/>
      <c r="Y307" s="438"/>
      <c r="Z307" s="63"/>
      <c r="AA307" s="63"/>
    </row>
    <row r="308" spans="1:67" ht="14.25" customHeight="1" x14ac:dyDescent="0.25">
      <c r="A308" s="439" t="s">
        <v>77</v>
      </c>
      <c r="B308" s="439"/>
      <c r="C308" s="439"/>
      <c r="D308" s="439"/>
      <c r="E308" s="439"/>
      <c r="F308" s="439"/>
      <c r="G308" s="439"/>
      <c r="H308" s="439"/>
      <c r="I308" s="439"/>
      <c r="J308" s="439"/>
      <c r="K308" s="439"/>
      <c r="L308" s="439"/>
      <c r="M308" s="439"/>
      <c r="N308" s="439"/>
      <c r="O308" s="439"/>
      <c r="P308" s="439"/>
      <c r="Q308" s="439"/>
      <c r="R308" s="439"/>
      <c r="S308" s="439"/>
      <c r="T308" s="439"/>
      <c r="U308" s="439"/>
      <c r="V308" s="439"/>
      <c r="W308" s="439"/>
      <c r="X308" s="439"/>
      <c r="Y308" s="439"/>
      <c r="Z308" s="64"/>
      <c r="AA308" s="64"/>
    </row>
    <row r="309" spans="1:67" ht="27" customHeight="1" x14ac:dyDescent="0.25">
      <c r="A309" s="61" t="s">
        <v>459</v>
      </c>
      <c r="B309" s="61" t="s">
        <v>460</v>
      </c>
      <c r="C309" s="35">
        <v>4301031066</v>
      </c>
      <c r="D309" s="440">
        <v>4607091383836</v>
      </c>
      <c r="E309" s="440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6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2"/>
      <c r="Q309" s="442"/>
      <c r="R309" s="442"/>
      <c r="S309" s="443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48"/>
      <c r="B310" s="448"/>
      <c r="C310" s="448"/>
      <c r="D310" s="448"/>
      <c r="E310" s="448"/>
      <c r="F310" s="448"/>
      <c r="G310" s="448"/>
      <c r="H310" s="448"/>
      <c r="I310" s="448"/>
      <c r="J310" s="448"/>
      <c r="K310" s="448"/>
      <c r="L310" s="448"/>
      <c r="M310" s="448"/>
      <c r="N310" s="449"/>
      <c r="O310" s="445" t="s">
        <v>43</v>
      </c>
      <c r="P310" s="446"/>
      <c r="Q310" s="446"/>
      <c r="R310" s="446"/>
      <c r="S310" s="446"/>
      <c r="T310" s="446"/>
      <c r="U310" s="447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48"/>
      <c r="B311" s="448"/>
      <c r="C311" s="448"/>
      <c r="D311" s="448"/>
      <c r="E311" s="448"/>
      <c r="F311" s="448"/>
      <c r="G311" s="448"/>
      <c r="H311" s="448"/>
      <c r="I311" s="448"/>
      <c r="J311" s="448"/>
      <c r="K311" s="448"/>
      <c r="L311" s="448"/>
      <c r="M311" s="448"/>
      <c r="N311" s="449"/>
      <c r="O311" s="445" t="s">
        <v>43</v>
      </c>
      <c r="P311" s="446"/>
      <c r="Q311" s="446"/>
      <c r="R311" s="446"/>
      <c r="S311" s="446"/>
      <c r="T311" s="446"/>
      <c r="U311" s="447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39" t="s">
        <v>87</v>
      </c>
      <c r="B312" s="439"/>
      <c r="C312" s="439"/>
      <c r="D312" s="439"/>
      <c r="E312" s="439"/>
      <c r="F312" s="439"/>
      <c r="G312" s="439"/>
      <c r="H312" s="439"/>
      <c r="I312" s="439"/>
      <c r="J312" s="439"/>
      <c r="K312" s="439"/>
      <c r="L312" s="439"/>
      <c r="M312" s="439"/>
      <c r="N312" s="439"/>
      <c r="O312" s="439"/>
      <c r="P312" s="439"/>
      <c r="Q312" s="439"/>
      <c r="R312" s="439"/>
      <c r="S312" s="439"/>
      <c r="T312" s="439"/>
      <c r="U312" s="439"/>
      <c r="V312" s="439"/>
      <c r="W312" s="439"/>
      <c r="X312" s="439"/>
      <c r="Y312" s="439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440">
        <v>4607091387919</v>
      </c>
      <c r="E313" s="440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2"/>
      <c r="Q313" s="442"/>
      <c r="R313" s="442"/>
      <c r="S313" s="443"/>
      <c r="T313" s="38" t="s">
        <v>48</v>
      </c>
      <c r="U313" s="38" t="s">
        <v>48</v>
      </c>
      <c r="V313" s="39" t="s">
        <v>0</v>
      </c>
      <c r="W313" s="57">
        <v>200</v>
      </c>
      <c r="X313" s="54">
        <f>IFERROR(IF(W313="",0,CEILING((W313/$H313),1)*$H313),"")</f>
        <v>202.5</v>
      </c>
      <c r="Y313" s="40">
        <f>IFERROR(IF(X313=0,"",ROUNDUP(X313/H313,0)*0.02175),"")</f>
        <v>0.54374999999999996</v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213.92592592592592</v>
      </c>
      <c r="BM313" s="77">
        <f>IFERROR(X313*I313/H313,"0")</f>
        <v>216.60000000000002</v>
      </c>
      <c r="BN313" s="77">
        <f>IFERROR(1/J313*(W313/H313),"0")</f>
        <v>0.44091710758377423</v>
      </c>
      <c r="BO313" s="77">
        <f>IFERROR(1/J313*(X313/H313),"0")</f>
        <v>0.4464285714285714</v>
      </c>
    </row>
    <row r="314" spans="1:67" ht="27" customHeight="1" x14ac:dyDescent="0.25">
      <c r="A314" s="61" t="s">
        <v>463</v>
      </c>
      <c r="B314" s="61" t="s">
        <v>464</v>
      </c>
      <c r="C314" s="35">
        <v>4301051461</v>
      </c>
      <c r="D314" s="440">
        <v>4680115883604</v>
      </c>
      <c r="E314" s="440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6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2"/>
      <c r="Q314" s="442"/>
      <c r="R314" s="442"/>
      <c r="S314" s="443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465</v>
      </c>
      <c r="B315" s="61" t="s">
        <v>466</v>
      </c>
      <c r="C315" s="35">
        <v>4301051485</v>
      </c>
      <c r="D315" s="440">
        <v>4680115883567</v>
      </c>
      <c r="E315" s="440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6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2"/>
      <c r="Q315" s="442"/>
      <c r="R315" s="442"/>
      <c r="S315" s="443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48"/>
      <c r="B316" s="448"/>
      <c r="C316" s="448"/>
      <c r="D316" s="448"/>
      <c r="E316" s="448"/>
      <c r="F316" s="448"/>
      <c r="G316" s="448"/>
      <c r="H316" s="448"/>
      <c r="I316" s="448"/>
      <c r="J316" s="448"/>
      <c r="K316" s="448"/>
      <c r="L316" s="448"/>
      <c r="M316" s="448"/>
      <c r="N316" s="449"/>
      <c r="O316" s="445" t="s">
        <v>43</v>
      </c>
      <c r="P316" s="446"/>
      <c r="Q316" s="446"/>
      <c r="R316" s="446"/>
      <c r="S316" s="446"/>
      <c r="T316" s="446"/>
      <c r="U316" s="447"/>
      <c r="V316" s="41" t="s">
        <v>42</v>
      </c>
      <c r="W316" s="42">
        <f>IFERROR(W313/H313,"0")+IFERROR(W314/H314,"0")+IFERROR(W315/H315,"0")</f>
        <v>24.691358024691358</v>
      </c>
      <c r="X316" s="42">
        <f>IFERROR(X313/H313,"0")+IFERROR(X314/H314,"0")+IFERROR(X315/H315,"0")</f>
        <v>25</v>
      </c>
      <c r="Y316" s="42">
        <f>IFERROR(IF(Y313="",0,Y313),"0")+IFERROR(IF(Y314="",0,Y314),"0")+IFERROR(IF(Y315="",0,Y315),"0")</f>
        <v>0.54374999999999996</v>
      </c>
      <c r="Z316" s="65"/>
      <c r="AA316" s="65"/>
    </row>
    <row r="317" spans="1:67" x14ac:dyDescent="0.2">
      <c r="A317" s="448"/>
      <c r="B317" s="448"/>
      <c r="C317" s="448"/>
      <c r="D317" s="448"/>
      <c r="E317" s="448"/>
      <c r="F317" s="448"/>
      <c r="G317" s="448"/>
      <c r="H317" s="448"/>
      <c r="I317" s="448"/>
      <c r="J317" s="448"/>
      <c r="K317" s="448"/>
      <c r="L317" s="448"/>
      <c r="M317" s="448"/>
      <c r="N317" s="449"/>
      <c r="O317" s="445" t="s">
        <v>43</v>
      </c>
      <c r="P317" s="446"/>
      <c r="Q317" s="446"/>
      <c r="R317" s="446"/>
      <c r="S317" s="446"/>
      <c r="T317" s="446"/>
      <c r="U317" s="447"/>
      <c r="V317" s="41" t="s">
        <v>0</v>
      </c>
      <c r="W317" s="42">
        <f>IFERROR(SUM(W313:W315),"0")</f>
        <v>200</v>
      </c>
      <c r="X317" s="42">
        <f>IFERROR(SUM(X313:X315),"0")</f>
        <v>202.5</v>
      </c>
      <c r="Y317" s="41"/>
      <c r="Z317" s="65"/>
      <c r="AA317" s="65"/>
    </row>
    <row r="318" spans="1:67" ht="14.25" customHeight="1" x14ac:dyDescent="0.25">
      <c r="A318" s="439" t="s">
        <v>223</v>
      </c>
      <c r="B318" s="439"/>
      <c r="C318" s="439"/>
      <c r="D318" s="439"/>
      <c r="E318" s="439"/>
      <c r="F318" s="439"/>
      <c r="G318" s="439"/>
      <c r="H318" s="439"/>
      <c r="I318" s="439"/>
      <c r="J318" s="439"/>
      <c r="K318" s="439"/>
      <c r="L318" s="439"/>
      <c r="M318" s="439"/>
      <c r="N318" s="439"/>
      <c r="O318" s="439"/>
      <c r="P318" s="439"/>
      <c r="Q318" s="439"/>
      <c r="R318" s="439"/>
      <c r="S318" s="439"/>
      <c r="T318" s="439"/>
      <c r="U318" s="439"/>
      <c r="V318" s="439"/>
      <c r="W318" s="439"/>
      <c r="X318" s="439"/>
      <c r="Y318" s="439"/>
      <c r="Z318" s="64"/>
      <c r="AA318" s="64"/>
    </row>
    <row r="319" spans="1:67" ht="27" customHeight="1" x14ac:dyDescent="0.25">
      <c r="A319" s="61" t="s">
        <v>467</v>
      </c>
      <c r="B319" s="61" t="s">
        <v>468</v>
      </c>
      <c r="C319" s="35">
        <v>4301060324</v>
      </c>
      <c r="D319" s="440">
        <v>4607091388831</v>
      </c>
      <c r="E319" s="440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2"/>
      <c r="Q319" s="442"/>
      <c r="R319" s="442"/>
      <c r="S319" s="443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48"/>
      <c r="B320" s="448"/>
      <c r="C320" s="448"/>
      <c r="D320" s="448"/>
      <c r="E320" s="448"/>
      <c r="F320" s="448"/>
      <c r="G320" s="448"/>
      <c r="H320" s="448"/>
      <c r="I320" s="448"/>
      <c r="J320" s="448"/>
      <c r="K320" s="448"/>
      <c r="L320" s="448"/>
      <c r="M320" s="448"/>
      <c r="N320" s="449"/>
      <c r="O320" s="445" t="s">
        <v>43</v>
      </c>
      <c r="P320" s="446"/>
      <c r="Q320" s="446"/>
      <c r="R320" s="446"/>
      <c r="S320" s="446"/>
      <c r="T320" s="446"/>
      <c r="U320" s="447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48"/>
      <c r="B321" s="448"/>
      <c r="C321" s="448"/>
      <c r="D321" s="448"/>
      <c r="E321" s="448"/>
      <c r="F321" s="448"/>
      <c r="G321" s="448"/>
      <c r="H321" s="448"/>
      <c r="I321" s="448"/>
      <c r="J321" s="448"/>
      <c r="K321" s="448"/>
      <c r="L321" s="448"/>
      <c r="M321" s="448"/>
      <c r="N321" s="449"/>
      <c r="O321" s="445" t="s">
        <v>43</v>
      </c>
      <c r="P321" s="446"/>
      <c r="Q321" s="446"/>
      <c r="R321" s="446"/>
      <c r="S321" s="446"/>
      <c r="T321" s="446"/>
      <c r="U321" s="447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39" t="s">
        <v>101</v>
      </c>
      <c r="B322" s="439"/>
      <c r="C322" s="439"/>
      <c r="D322" s="439"/>
      <c r="E322" s="439"/>
      <c r="F322" s="439"/>
      <c r="G322" s="439"/>
      <c r="H322" s="439"/>
      <c r="I322" s="439"/>
      <c r="J322" s="439"/>
      <c r="K322" s="439"/>
      <c r="L322" s="439"/>
      <c r="M322" s="439"/>
      <c r="N322" s="439"/>
      <c r="O322" s="439"/>
      <c r="P322" s="439"/>
      <c r="Q322" s="439"/>
      <c r="R322" s="439"/>
      <c r="S322" s="439"/>
      <c r="T322" s="439"/>
      <c r="U322" s="439"/>
      <c r="V322" s="439"/>
      <c r="W322" s="439"/>
      <c r="X322" s="439"/>
      <c r="Y322" s="439"/>
      <c r="Z322" s="64"/>
      <c r="AA322" s="64"/>
    </row>
    <row r="323" spans="1:67" ht="27" customHeight="1" x14ac:dyDescent="0.25">
      <c r="A323" s="61" t="s">
        <v>469</v>
      </c>
      <c r="B323" s="61" t="s">
        <v>470</v>
      </c>
      <c r="C323" s="35">
        <v>4301032015</v>
      </c>
      <c r="D323" s="440">
        <v>4607091383102</v>
      </c>
      <c r="E323" s="440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2"/>
      <c r="Q323" s="442"/>
      <c r="R323" s="442"/>
      <c r="S323" s="443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48"/>
      <c r="B324" s="448"/>
      <c r="C324" s="448"/>
      <c r="D324" s="448"/>
      <c r="E324" s="448"/>
      <c r="F324" s="448"/>
      <c r="G324" s="448"/>
      <c r="H324" s="448"/>
      <c r="I324" s="448"/>
      <c r="J324" s="448"/>
      <c r="K324" s="448"/>
      <c r="L324" s="448"/>
      <c r="M324" s="448"/>
      <c r="N324" s="449"/>
      <c r="O324" s="445" t="s">
        <v>43</v>
      </c>
      <c r="P324" s="446"/>
      <c r="Q324" s="446"/>
      <c r="R324" s="446"/>
      <c r="S324" s="446"/>
      <c r="T324" s="446"/>
      <c r="U324" s="447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48"/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9"/>
      <c r="O325" s="445" t="s">
        <v>43</v>
      </c>
      <c r="P325" s="446"/>
      <c r="Q325" s="446"/>
      <c r="R325" s="446"/>
      <c r="S325" s="446"/>
      <c r="T325" s="446"/>
      <c r="U325" s="447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37" t="s">
        <v>471</v>
      </c>
      <c r="B326" s="437"/>
      <c r="C326" s="437"/>
      <c r="D326" s="437"/>
      <c r="E326" s="437"/>
      <c r="F326" s="437"/>
      <c r="G326" s="437"/>
      <c r="H326" s="437"/>
      <c r="I326" s="437"/>
      <c r="J326" s="437"/>
      <c r="K326" s="437"/>
      <c r="L326" s="437"/>
      <c r="M326" s="437"/>
      <c r="N326" s="437"/>
      <c r="O326" s="437"/>
      <c r="P326" s="437"/>
      <c r="Q326" s="437"/>
      <c r="R326" s="437"/>
      <c r="S326" s="437"/>
      <c r="T326" s="437"/>
      <c r="U326" s="437"/>
      <c r="V326" s="437"/>
      <c r="W326" s="437"/>
      <c r="X326" s="437"/>
      <c r="Y326" s="437"/>
      <c r="Z326" s="53"/>
      <c r="AA326" s="53"/>
    </row>
    <row r="327" spans="1:67" ht="16.5" customHeight="1" x14ac:dyDescent="0.25">
      <c r="A327" s="438" t="s">
        <v>472</v>
      </c>
      <c r="B327" s="438"/>
      <c r="C327" s="438"/>
      <c r="D327" s="438"/>
      <c r="E327" s="438"/>
      <c r="F327" s="438"/>
      <c r="G327" s="438"/>
      <c r="H327" s="438"/>
      <c r="I327" s="438"/>
      <c r="J327" s="438"/>
      <c r="K327" s="438"/>
      <c r="L327" s="438"/>
      <c r="M327" s="438"/>
      <c r="N327" s="438"/>
      <c r="O327" s="438"/>
      <c r="P327" s="438"/>
      <c r="Q327" s="438"/>
      <c r="R327" s="438"/>
      <c r="S327" s="438"/>
      <c r="T327" s="438"/>
      <c r="U327" s="438"/>
      <c r="V327" s="438"/>
      <c r="W327" s="438"/>
      <c r="X327" s="438"/>
      <c r="Y327" s="438"/>
      <c r="Z327" s="63"/>
      <c r="AA327" s="63"/>
    </row>
    <row r="328" spans="1:67" ht="14.25" customHeight="1" x14ac:dyDescent="0.25">
      <c r="A328" s="439" t="s">
        <v>123</v>
      </c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39"/>
      <c r="O328" s="439"/>
      <c r="P328" s="439"/>
      <c r="Q328" s="439"/>
      <c r="R328" s="439"/>
      <c r="S328" s="439"/>
      <c r="T328" s="439"/>
      <c r="U328" s="439"/>
      <c r="V328" s="439"/>
      <c r="W328" s="439"/>
      <c r="X328" s="439"/>
      <c r="Y328" s="439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440">
        <v>4607091383997</v>
      </c>
      <c r="E329" s="44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6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42"/>
      <c r="Q329" s="442"/>
      <c r="R329" s="442"/>
      <c r="S329" s="443"/>
      <c r="T329" s="38" t="s">
        <v>48</v>
      </c>
      <c r="U329" s="38" t="s">
        <v>48</v>
      </c>
      <c r="V329" s="39" t="s">
        <v>0</v>
      </c>
      <c r="W329" s="57">
        <v>3300</v>
      </c>
      <c r="X329" s="54">
        <f t="shared" ref="X329:X338" si="65">IFERROR(IF(W329="",0,CEILING((W329/$H329),1)*$H329),"")</f>
        <v>3300</v>
      </c>
      <c r="Y329" s="40">
        <f>IFERROR(IF(X329=0,"",ROUNDUP(X329/H329,0)*0.02039),"")</f>
        <v>4.4857999999999993</v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3405.6</v>
      </c>
      <c r="BM329" s="77">
        <f t="shared" ref="BM329:BM338" si="67">IFERROR(X329*I329/H329,"0")</f>
        <v>3405.6</v>
      </c>
      <c r="BN329" s="77">
        <f t="shared" ref="BN329:BN338" si="68">IFERROR(1/J329*(W329/H329),"0")</f>
        <v>4.583333333333333</v>
      </c>
      <c r="BO329" s="77">
        <f t="shared" ref="BO329:BO338" si="69">IFERROR(1/J329*(X329/H329),"0")</f>
        <v>4.583333333333333</v>
      </c>
    </row>
    <row r="330" spans="1:67" ht="27" customHeight="1" x14ac:dyDescent="0.25">
      <c r="A330" s="61" t="s">
        <v>473</v>
      </c>
      <c r="B330" s="61" t="s">
        <v>475</v>
      </c>
      <c r="C330" s="35">
        <v>4301011339</v>
      </c>
      <c r="D330" s="440">
        <v>4607091383997</v>
      </c>
      <c r="E330" s="440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6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42"/>
      <c r="Q330" s="442"/>
      <c r="R330" s="442"/>
      <c r="S330" s="443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customHeight="1" x14ac:dyDescent="0.25">
      <c r="A331" s="61" t="s">
        <v>476</v>
      </c>
      <c r="B331" s="61" t="s">
        <v>477</v>
      </c>
      <c r="C331" s="35">
        <v>4301011865</v>
      </c>
      <c r="D331" s="440">
        <v>4680115884076</v>
      </c>
      <c r="E331" s="440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3" t="s">
        <v>478</v>
      </c>
      <c r="P331" s="442"/>
      <c r="Q331" s="442"/>
      <c r="R331" s="442"/>
      <c r="S331" s="443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customHeight="1" x14ac:dyDescent="0.25">
      <c r="A332" s="61" t="s">
        <v>479</v>
      </c>
      <c r="B332" s="61" t="s">
        <v>480</v>
      </c>
      <c r="C332" s="35">
        <v>4301011240</v>
      </c>
      <c r="D332" s="440">
        <v>4607091384130</v>
      </c>
      <c r="E332" s="44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2"/>
      <c r="Q332" s="442"/>
      <c r="R332" s="442"/>
      <c r="S332" s="443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customHeight="1" x14ac:dyDescent="0.25">
      <c r="A333" s="61" t="s">
        <v>479</v>
      </c>
      <c r="B333" s="61" t="s">
        <v>481</v>
      </c>
      <c r="C333" s="35">
        <v>4301011326</v>
      </c>
      <c r="D333" s="440">
        <v>4607091384130</v>
      </c>
      <c r="E333" s="44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42"/>
      <c r="Q333" s="442"/>
      <c r="R333" s="442"/>
      <c r="S333" s="443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440">
        <v>4607091384147</v>
      </c>
      <c r="E334" s="44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63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442"/>
      <c r="Q334" s="442"/>
      <c r="R334" s="442"/>
      <c r="S334" s="443"/>
      <c r="T334" s="38" t="s">
        <v>48</v>
      </c>
      <c r="U334" s="38" t="s">
        <v>48</v>
      </c>
      <c r="V334" s="39" t="s">
        <v>0</v>
      </c>
      <c r="W334" s="57">
        <v>5000</v>
      </c>
      <c r="X334" s="54">
        <f t="shared" si="65"/>
        <v>5010</v>
      </c>
      <c r="Y334" s="40">
        <f>IFERROR(IF(X334=0,"",ROUNDUP(X334/H334,0)*0.02039),"")</f>
        <v>6.8102599999999995</v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5160</v>
      </c>
      <c r="BM334" s="77">
        <f t="shared" si="67"/>
        <v>5170.3200000000006</v>
      </c>
      <c r="BN334" s="77">
        <f t="shared" si="68"/>
        <v>6.9444444444444438</v>
      </c>
      <c r="BO334" s="77">
        <f t="shared" si="69"/>
        <v>6.958333333333333</v>
      </c>
    </row>
    <row r="335" spans="1:67" ht="27" customHeight="1" x14ac:dyDescent="0.25">
      <c r="A335" s="61" t="s">
        <v>484</v>
      </c>
      <c r="B335" s="61" t="s">
        <v>485</v>
      </c>
      <c r="C335" s="35">
        <v>4301011947</v>
      </c>
      <c r="D335" s="440">
        <v>4680115884854</v>
      </c>
      <c r="E335" s="44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637" t="s">
        <v>486</v>
      </c>
      <c r="P335" s="442"/>
      <c r="Q335" s="442"/>
      <c r="R335" s="442"/>
      <c r="S335" s="443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customHeight="1" x14ac:dyDescent="0.25">
      <c r="A336" s="61" t="s">
        <v>482</v>
      </c>
      <c r="B336" s="61" t="s">
        <v>487</v>
      </c>
      <c r="C336" s="35">
        <v>4301011330</v>
      </c>
      <c r="D336" s="440">
        <v>4607091384147</v>
      </c>
      <c r="E336" s="44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6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442"/>
      <c r="Q336" s="442"/>
      <c r="R336" s="442"/>
      <c r="S336" s="443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440">
        <v>4607091384154</v>
      </c>
      <c r="E337" s="440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6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42"/>
      <c r="Q337" s="442"/>
      <c r="R337" s="442"/>
      <c r="S337" s="443"/>
      <c r="T337" s="38" t="s">
        <v>48</v>
      </c>
      <c r="U337" s="38" t="s">
        <v>48</v>
      </c>
      <c r="V337" s="39" t="s">
        <v>0</v>
      </c>
      <c r="W337" s="57">
        <v>50</v>
      </c>
      <c r="X337" s="54">
        <f t="shared" si="65"/>
        <v>50</v>
      </c>
      <c r="Y337" s="40">
        <f>IFERROR(IF(X337=0,"",ROUNDUP(X337/H337,0)*0.00937),"")</f>
        <v>9.3700000000000006E-2</v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52.1</v>
      </c>
      <c r="BM337" s="77">
        <f t="shared" si="67"/>
        <v>52.1</v>
      </c>
      <c r="BN337" s="77">
        <f t="shared" si="68"/>
        <v>8.3333333333333329E-2</v>
      </c>
      <c r="BO337" s="77">
        <f t="shared" si="69"/>
        <v>8.3333333333333329E-2</v>
      </c>
    </row>
    <row r="338" spans="1:67" ht="27" customHeight="1" x14ac:dyDescent="0.25">
      <c r="A338" s="61" t="s">
        <v>490</v>
      </c>
      <c r="B338" s="61" t="s">
        <v>491</v>
      </c>
      <c r="C338" s="35">
        <v>4301011332</v>
      </c>
      <c r="D338" s="440">
        <v>4607091384161</v>
      </c>
      <c r="E338" s="44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6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42"/>
      <c r="Q338" s="442"/>
      <c r="R338" s="442"/>
      <c r="S338" s="443"/>
      <c r="T338" s="38" t="s">
        <v>48</v>
      </c>
      <c r="U338" s="38" t="s">
        <v>48</v>
      </c>
      <c r="V338" s="39" t="s">
        <v>0</v>
      </c>
      <c r="W338" s="57">
        <v>50</v>
      </c>
      <c r="X338" s="54">
        <f t="shared" si="65"/>
        <v>50</v>
      </c>
      <c r="Y338" s="40">
        <f>IFERROR(IF(X338=0,"",ROUNDUP(X338/H338,0)*0.00937),"")</f>
        <v>9.3700000000000006E-2</v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52.1</v>
      </c>
      <c r="BM338" s="77">
        <f t="shared" si="67"/>
        <v>52.1</v>
      </c>
      <c r="BN338" s="77">
        <f t="shared" si="68"/>
        <v>8.3333333333333329E-2</v>
      </c>
      <c r="BO338" s="77">
        <f t="shared" si="69"/>
        <v>8.3333333333333329E-2</v>
      </c>
    </row>
    <row r="339" spans="1:67" x14ac:dyDescent="0.2">
      <c r="A339" s="448"/>
      <c r="B339" s="448"/>
      <c r="C339" s="448"/>
      <c r="D339" s="448"/>
      <c r="E339" s="448"/>
      <c r="F339" s="448"/>
      <c r="G339" s="448"/>
      <c r="H339" s="448"/>
      <c r="I339" s="448"/>
      <c r="J339" s="448"/>
      <c r="K339" s="448"/>
      <c r="L339" s="448"/>
      <c r="M339" s="448"/>
      <c r="N339" s="449"/>
      <c r="O339" s="445" t="s">
        <v>43</v>
      </c>
      <c r="P339" s="446"/>
      <c r="Q339" s="446"/>
      <c r="R339" s="446"/>
      <c r="S339" s="446"/>
      <c r="T339" s="446"/>
      <c r="U339" s="447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573.33333333333326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574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11.483459999999999</v>
      </c>
      <c r="Z339" s="65"/>
      <c r="AA339" s="65"/>
    </row>
    <row r="340" spans="1:67" x14ac:dyDescent="0.2">
      <c r="A340" s="448"/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9"/>
      <c r="O340" s="445" t="s">
        <v>43</v>
      </c>
      <c r="P340" s="446"/>
      <c r="Q340" s="446"/>
      <c r="R340" s="446"/>
      <c r="S340" s="446"/>
      <c r="T340" s="446"/>
      <c r="U340" s="447"/>
      <c r="V340" s="41" t="s">
        <v>0</v>
      </c>
      <c r="W340" s="42">
        <f>IFERROR(SUM(W329:W338),"0")</f>
        <v>8400</v>
      </c>
      <c r="X340" s="42">
        <f>IFERROR(SUM(X329:X338),"0")</f>
        <v>8410</v>
      </c>
      <c r="Y340" s="41"/>
      <c r="Z340" s="65"/>
      <c r="AA340" s="65"/>
    </row>
    <row r="341" spans="1:67" ht="14.25" customHeight="1" x14ac:dyDescent="0.25">
      <c r="A341" s="439" t="s">
        <v>115</v>
      </c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39"/>
      <c r="O341" s="439"/>
      <c r="P341" s="439"/>
      <c r="Q341" s="439"/>
      <c r="R341" s="439"/>
      <c r="S341" s="439"/>
      <c r="T341" s="439"/>
      <c r="U341" s="439"/>
      <c r="V341" s="439"/>
      <c r="W341" s="439"/>
      <c r="X341" s="439"/>
      <c r="Y341" s="439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440">
        <v>4607091383980</v>
      </c>
      <c r="E342" s="440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6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42"/>
      <c r="Q342" s="442"/>
      <c r="R342" s="442"/>
      <c r="S342" s="443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16.5" customHeight="1" x14ac:dyDescent="0.25">
      <c r="A343" s="61" t="s">
        <v>494</v>
      </c>
      <c r="B343" s="61" t="s">
        <v>495</v>
      </c>
      <c r="C343" s="35">
        <v>4301020270</v>
      </c>
      <c r="D343" s="440">
        <v>4680115883314</v>
      </c>
      <c r="E343" s="440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64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42"/>
      <c r="Q343" s="442"/>
      <c r="R343" s="442"/>
      <c r="S343" s="443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496</v>
      </c>
      <c r="B344" s="61" t="s">
        <v>497</v>
      </c>
      <c r="C344" s="35">
        <v>4301020179</v>
      </c>
      <c r="D344" s="440">
        <v>4607091384178</v>
      </c>
      <c r="E344" s="440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42"/>
      <c r="Q344" s="442"/>
      <c r="R344" s="442"/>
      <c r="S344" s="443"/>
      <c r="T344" s="38" t="s">
        <v>48</v>
      </c>
      <c r="U344" s="38" t="s">
        <v>48</v>
      </c>
      <c r="V344" s="39" t="s">
        <v>0</v>
      </c>
      <c r="W344" s="57">
        <v>40</v>
      </c>
      <c r="X344" s="54">
        <f>IFERROR(IF(W344="",0,CEILING((W344/$H344),1)*$H344),"")</f>
        <v>40</v>
      </c>
      <c r="Y344" s="40">
        <f>IFERROR(IF(X344=0,"",ROUNDUP(X344/H344,0)*0.00937),"")</f>
        <v>9.3700000000000006E-2</v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42.400000000000006</v>
      </c>
      <c r="BM344" s="77">
        <f>IFERROR(X344*I344/H344,"0")</f>
        <v>42.400000000000006</v>
      </c>
      <c r="BN344" s="77">
        <f>IFERROR(1/J344*(W344/H344),"0")</f>
        <v>8.3333333333333329E-2</v>
      </c>
      <c r="BO344" s="77">
        <f>IFERROR(1/J344*(X344/H344),"0")</f>
        <v>8.3333333333333329E-2</v>
      </c>
    </row>
    <row r="345" spans="1:67" x14ac:dyDescent="0.2">
      <c r="A345" s="448"/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9"/>
      <c r="O345" s="445" t="s">
        <v>43</v>
      </c>
      <c r="P345" s="446"/>
      <c r="Q345" s="446"/>
      <c r="R345" s="446"/>
      <c r="S345" s="446"/>
      <c r="T345" s="446"/>
      <c r="U345" s="447"/>
      <c r="V345" s="41" t="s">
        <v>42</v>
      </c>
      <c r="W345" s="42">
        <f>IFERROR(W342/H342,"0")+IFERROR(W343/H343,"0")+IFERROR(W344/H344,"0")</f>
        <v>10</v>
      </c>
      <c r="X345" s="42">
        <f>IFERROR(X342/H342,"0")+IFERROR(X343/H343,"0")+IFERROR(X344/H344,"0")</f>
        <v>10</v>
      </c>
      <c r="Y345" s="42">
        <f>IFERROR(IF(Y342="",0,Y342),"0")+IFERROR(IF(Y343="",0,Y343),"0")+IFERROR(IF(Y344="",0,Y344),"0")</f>
        <v>9.3700000000000006E-2</v>
      </c>
      <c r="Z345" s="65"/>
      <c r="AA345" s="65"/>
    </row>
    <row r="346" spans="1:67" x14ac:dyDescent="0.2">
      <c r="A346" s="448"/>
      <c r="B346" s="448"/>
      <c r="C346" s="448"/>
      <c r="D346" s="448"/>
      <c r="E346" s="448"/>
      <c r="F346" s="448"/>
      <c r="G346" s="448"/>
      <c r="H346" s="448"/>
      <c r="I346" s="448"/>
      <c r="J346" s="448"/>
      <c r="K346" s="448"/>
      <c r="L346" s="448"/>
      <c r="M346" s="448"/>
      <c r="N346" s="449"/>
      <c r="O346" s="445" t="s">
        <v>43</v>
      </c>
      <c r="P346" s="446"/>
      <c r="Q346" s="446"/>
      <c r="R346" s="446"/>
      <c r="S346" s="446"/>
      <c r="T346" s="446"/>
      <c r="U346" s="447"/>
      <c r="V346" s="41" t="s">
        <v>0</v>
      </c>
      <c r="W346" s="42">
        <f>IFERROR(SUM(W342:W344),"0")</f>
        <v>40</v>
      </c>
      <c r="X346" s="42">
        <f>IFERROR(SUM(X342:X344),"0")</f>
        <v>40</v>
      </c>
      <c r="Y346" s="41"/>
      <c r="Z346" s="65"/>
      <c r="AA346" s="65"/>
    </row>
    <row r="347" spans="1:67" ht="14.25" customHeight="1" x14ac:dyDescent="0.25">
      <c r="A347" s="439" t="s">
        <v>87</v>
      </c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39"/>
      <c r="O347" s="439"/>
      <c r="P347" s="439"/>
      <c r="Q347" s="439"/>
      <c r="R347" s="439"/>
      <c r="S347" s="439"/>
      <c r="T347" s="439"/>
      <c r="U347" s="439"/>
      <c r="V347" s="439"/>
      <c r="W347" s="439"/>
      <c r="X347" s="439"/>
      <c r="Y347" s="439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440">
        <v>4607091383928</v>
      </c>
      <c r="E348" s="440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2"/>
      <c r="Q348" s="442"/>
      <c r="R348" s="442"/>
      <c r="S348" s="443"/>
      <c r="T348" s="38" t="s">
        <v>48</v>
      </c>
      <c r="U348" s="38" t="s">
        <v>48</v>
      </c>
      <c r="V348" s="39" t="s">
        <v>0</v>
      </c>
      <c r="W348" s="57">
        <v>780</v>
      </c>
      <c r="X348" s="54">
        <f>IFERROR(IF(W348="",0,CEILING((W348/$H348),1)*$H348),"")</f>
        <v>780</v>
      </c>
      <c r="Y348" s="40">
        <f>IFERROR(IF(X348=0,"",ROUNDUP(X348/H348,0)*0.02175),"")</f>
        <v>2.1749999999999998</v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837</v>
      </c>
      <c r="BM348" s="77">
        <f>IFERROR(X348*I348/H348,"0")</f>
        <v>837</v>
      </c>
      <c r="BN348" s="77">
        <f>IFERROR(1/J348*(W348/H348),"0")</f>
        <v>1.7857142857142856</v>
      </c>
      <c r="BO348" s="77">
        <f>IFERROR(1/J348*(X348/H348),"0")</f>
        <v>1.7857142857142856</v>
      </c>
    </row>
    <row r="349" spans="1:67" ht="27" customHeight="1" x14ac:dyDescent="0.25">
      <c r="A349" s="61" t="s">
        <v>500</v>
      </c>
      <c r="B349" s="61" t="s">
        <v>501</v>
      </c>
      <c r="C349" s="35">
        <v>4301051298</v>
      </c>
      <c r="D349" s="440">
        <v>4607091384260</v>
      </c>
      <c r="E349" s="44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6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42"/>
      <c r="Q349" s="442"/>
      <c r="R349" s="442"/>
      <c r="S349" s="443"/>
      <c r="T349" s="38" t="s">
        <v>48</v>
      </c>
      <c r="U349" s="38" t="s">
        <v>48</v>
      </c>
      <c r="V349" s="39" t="s">
        <v>0</v>
      </c>
      <c r="W349" s="57">
        <v>154</v>
      </c>
      <c r="X349" s="54">
        <f>IFERROR(IF(W349="",0,CEILING((W349/$H349),1)*$H349),"")</f>
        <v>156</v>
      </c>
      <c r="Y349" s="40">
        <f>IFERROR(IF(X349=0,"",ROUNDUP(X349/H349,0)*0.02175),"")</f>
        <v>0.43499999999999994</v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165.13538461538462</v>
      </c>
      <c r="BM349" s="77">
        <f>IFERROR(X349*I349/H349,"0")</f>
        <v>167.28000000000003</v>
      </c>
      <c r="BN349" s="77">
        <f>IFERROR(1/J349*(W349/H349),"0")</f>
        <v>0.35256410256410259</v>
      </c>
      <c r="BO349" s="77">
        <f>IFERROR(1/J349*(X349/H349),"0")</f>
        <v>0.3571428571428571</v>
      </c>
    </row>
    <row r="350" spans="1:67" x14ac:dyDescent="0.2">
      <c r="A350" s="448"/>
      <c r="B350" s="448"/>
      <c r="C350" s="448"/>
      <c r="D350" s="448"/>
      <c r="E350" s="448"/>
      <c r="F350" s="448"/>
      <c r="G350" s="448"/>
      <c r="H350" s="448"/>
      <c r="I350" s="448"/>
      <c r="J350" s="448"/>
      <c r="K350" s="448"/>
      <c r="L350" s="448"/>
      <c r="M350" s="448"/>
      <c r="N350" s="449"/>
      <c r="O350" s="445" t="s">
        <v>43</v>
      </c>
      <c r="P350" s="446"/>
      <c r="Q350" s="446"/>
      <c r="R350" s="446"/>
      <c r="S350" s="446"/>
      <c r="T350" s="446"/>
      <c r="U350" s="447"/>
      <c r="V350" s="41" t="s">
        <v>42</v>
      </c>
      <c r="W350" s="42">
        <f>IFERROR(W348/H348,"0")+IFERROR(W349/H349,"0")</f>
        <v>119.74358974358975</v>
      </c>
      <c r="X350" s="42">
        <f>IFERROR(X348/H348,"0")+IFERROR(X349/H349,"0")</f>
        <v>120</v>
      </c>
      <c r="Y350" s="42">
        <f>IFERROR(IF(Y348="",0,Y348),"0")+IFERROR(IF(Y349="",0,Y349),"0")</f>
        <v>2.61</v>
      </c>
      <c r="Z350" s="65"/>
      <c r="AA350" s="65"/>
    </row>
    <row r="351" spans="1:67" x14ac:dyDescent="0.2">
      <c r="A351" s="448"/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9"/>
      <c r="O351" s="445" t="s">
        <v>43</v>
      </c>
      <c r="P351" s="446"/>
      <c r="Q351" s="446"/>
      <c r="R351" s="446"/>
      <c r="S351" s="446"/>
      <c r="T351" s="446"/>
      <c r="U351" s="447"/>
      <c r="V351" s="41" t="s">
        <v>0</v>
      </c>
      <c r="W351" s="42">
        <f>IFERROR(SUM(W348:W349),"0")</f>
        <v>934</v>
      </c>
      <c r="X351" s="42">
        <f>IFERROR(SUM(X348:X349),"0")</f>
        <v>936</v>
      </c>
      <c r="Y351" s="41"/>
      <c r="Z351" s="65"/>
      <c r="AA351" s="65"/>
    </row>
    <row r="352" spans="1:67" ht="14.25" customHeight="1" x14ac:dyDescent="0.25">
      <c r="A352" s="439" t="s">
        <v>223</v>
      </c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39"/>
      <c r="O352" s="439"/>
      <c r="P352" s="439"/>
      <c r="Q352" s="439"/>
      <c r="R352" s="439"/>
      <c r="S352" s="439"/>
      <c r="T352" s="439"/>
      <c r="U352" s="439"/>
      <c r="V352" s="439"/>
      <c r="W352" s="439"/>
      <c r="X352" s="439"/>
      <c r="Y352" s="439"/>
      <c r="Z352" s="64"/>
      <c r="AA352" s="64"/>
    </row>
    <row r="353" spans="1:67" ht="16.5" customHeight="1" x14ac:dyDescent="0.25">
      <c r="A353" s="61" t="s">
        <v>502</v>
      </c>
      <c r="B353" s="61" t="s">
        <v>503</v>
      </c>
      <c r="C353" s="35">
        <v>4301060314</v>
      </c>
      <c r="D353" s="440">
        <v>4607091384673</v>
      </c>
      <c r="E353" s="440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42"/>
      <c r="Q353" s="442"/>
      <c r="R353" s="442"/>
      <c r="S353" s="443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48"/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9"/>
      <c r="O354" s="445" t="s">
        <v>43</v>
      </c>
      <c r="P354" s="446"/>
      <c r="Q354" s="446"/>
      <c r="R354" s="446"/>
      <c r="S354" s="446"/>
      <c r="T354" s="446"/>
      <c r="U354" s="447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x14ac:dyDescent="0.2">
      <c r="A355" s="448"/>
      <c r="B355" s="448"/>
      <c r="C355" s="448"/>
      <c r="D355" s="448"/>
      <c r="E355" s="448"/>
      <c r="F355" s="448"/>
      <c r="G355" s="448"/>
      <c r="H355" s="448"/>
      <c r="I355" s="448"/>
      <c r="J355" s="448"/>
      <c r="K355" s="448"/>
      <c r="L355" s="448"/>
      <c r="M355" s="448"/>
      <c r="N355" s="449"/>
      <c r="O355" s="445" t="s">
        <v>43</v>
      </c>
      <c r="P355" s="446"/>
      <c r="Q355" s="446"/>
      <c r="R355" s="446"/>
      <c r="S355" s="446"/>
      <c r="T355" s="446"/>
      <c r="U355" s="447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customHeight="1" x14ac:dyDescent="0.25">
      <c r="A356" s="438" t="s">
        <v>504</v>
      </c>
      <c r="B356" s="438"/>
      <c r="C356" s="438"/>
      <c r="D356" s="438"/>
      <c r="E356" s="438"/>
      <c r="F356" s="438"/>
      <c r="G356" s="438"/>
      <c r="H356" s="438"/>
      <c r="I356" s="438"/>
      <c r="J356" s="438"/>
      <c r="K356" s="438"/>
      <c r="L356" s="438"/>
      <c r="M356" s="438"/>
      <c r="N356" s="438"/>
      <c r="O356" s="438"/>
      <c r="P356" s="438"/>
      <c r="Q356" s="438"/>
      <c r="R356" s="438"/>
      <c r="S356" s="438"/>
      <c r="T356" s="438"/>
      <c r="U356" s="438"/>
      <c r="V356" s="438"/>
      <c r="W356" s="438"/>
      <c r="X356" s="438"/>
      <c r="Y356" s="438"/>
      <c r="Z356" s="63"/>
      <c r="AA356" s="63"/>
    </row>
    <row r="357" spans="1:67" ht="14.25" customHeight="1" x14ac:dyDescent="0.25">
      <c r="A357" s="439" t="s">
        <v>123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64"/>
      <c r="AA357" s="64"/>
    </row>
    <row r="358" spans="1:67" ht="37.5" customHeight="1" x14ac:dyDescent="0.25">
      <c r="A358" s="61" t="s">
        <v>505</v>
      </c>
      <c r="B358" s="61" t="s">
        <v>506</v>
      </c>
      <c r="C358" s="35">
        <v>4301011324</v>
      </c>
      <c r="D358" s="440">
        <v>4607091384185</v>
      </c>
      <c r="E358" s="440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42"/>
      <c r="Q358" s="442"/>
      <c r="R358" s="442"/>
      <c r="S358" s="443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customHeight="1" x14ac:dyDescent="0.25">
      <c r="A359" s="61" t="s">
        <v>507</v>
      </c>
      <c r="B359" s="61" t="s">
        <v>508</v>
      </c>
      <c r="C359" s="35">
        <v>4301011312</v>
      </c>
      <c r="D359" s="440">
        <v>4607091384192</v>
      </c>
      <c r="E359" s="440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42"/>
      <c r="Q359" s="442"/>
      <c r="R359" s="442"/>
      <c r="S359" s="443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509</v>
      </c>
      <c r="B360" s="61" t="s">
        <v>510</v>
      </c>
      <c r="C360" s="35">
        <v>4301011483</v>
      </c>
      <c r="D360" s="440">
        <v>4680115881907</v>
      </c>
      <c r="E360" s="44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6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42"/>
      <c r="Q360" s="442"/>
      <c r="R360" s="442"/>
      <c r="S360" s="443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511</v>
      </c>
      <c r="B361" s="61" t="s">
        <v>512</v>
      </c>
      <c r="C361" s="35">
        <v>4301011655</v>
      </c>
      <c r="D361" s="440">
        <v>4680115883925</v>
      </c>
      <c r="E361" s="440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6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42"/>
      <c r="Q361" s="442"/>
      <c r="R361" s="442"/>
      <c r="S361" s="443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customHeight="1" x14ac:dyDescent="0.25">
      <c r="A362" s="61" t="s">
        <v>513</v>
      </c>
      <c r="B362" s="61" t="s">
        <v>514</v>
      </c>
      <c r="C362" s="35">
        <v>4301011303</v>
      </c>
      <c r="D362" s="440">
        <v>4607091384680</v>
      </c>
      <c r="E362" s="440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6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42"/>
      <c r="Q362" s="442"/>
      <c r="R362" s="442"/>
      <c r="S362" s="443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48"/>
      <c r="B363" s="448"/>
      <c r="C363" s="448"/>
      <c r="D363" s="448"/>
      <c r="E363" s="448"/>
      <c r="F363" s="448"/>
      <c r="G363" s="448"/>
      <c r="H363" s="448"/>
      <c r="I363" s="448"/>
      <c r="J363" s="448"/>
      <c r="K363" s="448"/>
      <c r="L363" s="448"/>
      <c r="M363" s="448"/>
      <c r="N363" s="449"/>
      <c r="O363" s="445" t="s">
        <v>43</v>
      </c>
      <c r="P363" s="446"/>
      <c r="Q363" s="446"/>
      <c r="R363" s="446"/>
      <c r="S363" s="446"/>
      <c r="T363" s="446"/>
      <c r="U363" s="447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x14ac:dyDescent="0.2">
      <c r="A364" s="448"/>
      <c r="B364" s="448"/>
      <c r="C364" s="448"/>
      <c r="D364" s="448"/>
      <c r="E364" s="448"/>
      <c r="F364" s="448"/>
      <c r="G364" s="448"/>
      <c r="H364" s="448"/>
      <c r="I364" s="448"/>
      <c r="J364" s="448"/>
      <c r="K364" s="448"/>
      <c r="L364" s="448"/>
      <c r="M364" s="448"/>
      <c r="N364" s="449"/>
      <c r="O364" s="445" t="s">
        <v>43</v>
      </c>
      <c r="P364" s="446"/>
      <c r="Q364" s="446"/>
      <c r="R364" s="446"/>
      <c r="S364" s="446"/>
      <c r="T364" s="446"/>
      <c r="U364" s="447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customHeight="1" x14ac:dyDescent="0.25">
      <c r="A365" s="439" t="s">
        <v>77</v>
      </c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39"/>
      <c r="O365" s="439"/>
      <c r="P365" s="439"/>
      <c r="Q365" s="439"/>
      <c r="R365" s="439"/>
      <c r="S365" s="439"/>
      <c r="T365" s="439"/>
      <c r="U365" s="439"/>
      <c r="V365" s="439"/>
      <c r="W365" s="439"/>
      <c r="X365" s="439"/>
      <c r="Y365" s="439"/>
      <c r="Z365" s="64"/>
      <c r="AA365" s="64"/>
    </row>
    <row r="366" spans="1:67" ht="27" customHeight="1" x14ac:dyDescent="0.25">
      <c r="A366" s="61" t="s">
        <v>515</v>
      </c>
      <c r="B366" s="61" t="s">
        <v>516</v>
      </c>
      <c r="C366" s="35">
        <v>4301031139</v>
      </c>
      <c r="D366" s="440">
        <v>4607091384802</v>
      </c>
      <c r="E366" s="440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6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42"/>
      <c r="Q366" s="442"/>
      <c r="R366" s="442"/>
      <c r="S366" s="443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517</v>
      </c>
      <c r="B367" s="61" t="s">
        <v>518</v>
      </c>
      <c r="C367" s="35">
        <v>4301031140</v>
      </c>
      <c r="D367" s="440">
        <v>4607091384826</v>
      </c>
      <c r="E367" s="440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6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42"/>
      <c r="Q367" s="442"/>
      <c r="R367" s="442"/>
      <c r="S367" s="443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448"/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9"/>
      <c r="O368" s="445" t="s">
        <v>43</v>
      </c>
      <c r="P368" s="446"/>
      <c r="Q368" s="446"/>
      <c r="R368" s="446"/>
      <c r="S368" s="446"/>
      <c r="T368" s="446"/>
      <c r="U368" s="447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x14ac:dyDescent="0.2">
      <c r="A369" s="448"/>
      <c r="B369" s="448"/>
      <c r="C369" s="448"/>
      <c r="D369" s="448"/>
      <c r="E369" s="448"/>
      <c r="F369" s="448"/>
      <c r="G369" s="448"/>
      <c r="H369" s="448"/>
      <c r="I369" s="448"/>
      <c r="J369" s="448"/>
      <c r="K369" s="448"/>
      <c r="L369" s="448"/>
      <c r="M369" s="448"/>
      <c r="N369" s="449"/>
      <c r="O369" s="445" t="s">
        <v>43</v>
      </c>
      <c r="P369" s="446"/>
      <c r="Q369" s="446"/>
      <c r="R369" s="446"/>
      <c r="S369" s="446"/>
      <c r="T369" s="446"/>
      <c r="U369" s="447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customHeight="1" x14ac:dyDescent="0.25">
      <c r="A370" s="439" t="s">
        <v>87</v>
      </c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39"/>
      <c r="O370" s="439"/>
      <c r="P370" s="439"/>
      <c r="Q370" s="439"/>
      <c r="R370" s="439"/>
      <c r="S370" s="439"/>
      <c r="T370" s="439"/>
      <c r="U370" s="439"/>
      <c r="V370" s="439"/>
      <c r="W370" s="439"/>
      <c r="X370" s="439"/>
      <c r="Y370" s="439"/>
      <c r="Z370" s="64"/>
      <c r="AA370" s="64"/>
    </row>
    <row r="371" spans="1:67" ht="27" customHeight="1" x14ac:dyDescent="0.25">
      <c r="A371" s="61" t="s">
        <v>519</v>
      </c>
      <c r="B371" s="61" t="s">
        <v>520</v>
      </c>
      <c r="C371" s="35">
        <v>4301051303</v>
      </c>
      <c r="D371" s="440">
        <v>4607091384246</v>
      </c>
      <c r="E371" s="440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42"/>
      <c r="Q371" s="442"/>
      <c r="R371" s="442"/>
      <c r="S371" s="443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521</v>
      </c>
      <c r="B372" s="61" t="s">
        <v>522</v>
      </c>
      <c r="C372" s="35">
        <v>4301051445</v>
      </c>
      <c r="D372" s="440">
        <v>4680115881976</v>
      </c>
      <c r="E372" s="44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42"/>
      <c r="Q372" s="442"/>
      <c r="R372" s="442"/>
      <c r="S372" s="443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523</v>
      </c>
      <c r="B373" s="61" t="s">
        <v>524</v>
      </c>
      <c r="C373" s="35">
        <v>4301051297</v>
      </c>
      <c r="D373" s="440">
        <v>4607091384253</v>
      </c>
      <c r="E373" s="440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6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42"/>
      <c r="Q373" s="442"/>
      <c r="R373" s="442"/>
      <c r="S373" s="443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525</v>
      </c>
      <c r="B374" s="61" t="s">
        <v>526</v>
      </c>
      <c r="C374" s="35">
        <v>4301051444</v>
      </c>
      <c r="D374" s="440">
        <v>4680115881969</v>
      </c>
      <c r="E374" s="440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42"/>
      <c r="Q374" s="442"/>
      <c r="R374" s="442"/>
      <c r="S374" s="443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448"/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9"/>
      <c r="O375" s="445" t="s">
        <v>43</v>
      </c>
      <c r="P375" s="446"/>
      <c r="Q375" s="446"/>
      <c r="R375" s="446"/>
      <c r="S375" s="446"/>
      <c r="T375" s="446"/>
      <c r="U375" s="447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x14ac:dyDescent="0.2">
      <c r="A376" s="448"/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9"/>
      <c r="O376" s="445" t="s">
        <v>43</v>
      </c>
      <c r="P376" s="446"/>
      <c r="Q376" s="446"/>
      <c r="R376" s="446"/>
      <c r="S376" s="446"/>
      <c r="T376" s="446"/>
      <c r="U376" s="447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customHeight="1" x14ac:dyDescent="0.25">
      <c r="A377" s="439" t="s">
        <v>223</v>
      </c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39"/>
      <c r="O377" s="439"/>
      <c r="P377" s="439"/>
      <c r="Q377" s="439"/>
      <c r="R377" s="439"/>
      <c r="S377" s="439"/>
      <c r="T377" s="439"/>
      <c r="U377" s="439"/>
      <c r="V377" s="439"/>
      <c r="W377" s="439"/>
      <c r="X377" s="439"/>
      <c r="Y377" s="439"/>
      <c r="Z377" s="64"/>
      <c r="AA377" s="64"/>
    </row>
    <row r="378" spans="1:67" ht="27" customHeight="1" x14ac:dyDescent="0.25">
      <c r="A378" s="61" t="s">
        <v>527</v>
      </c>
      <c r="B378" s="61" t="s">
        <v>528</v>
      </c>
      <c r="C378" s="35">
        <v>4301060322</v>
      </c>
      <c r="D378" s="440">
        <v>4607091389357</v>
      </c>
      <c r="E378" s="440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6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42"/>
      <c r="Q378" s="442"/>
      <c r="R378" s="442"/>
      <c r="S378" s="443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48"/>
      <c r="B379" s="448"/>
      <c r="C379" s="448"/>
      <c r="D379" s="448"/>
      <c r="E379" s="448"/>
      <c r="F379" s="448"/>
      <c r="G379" s="448"/>
      <c r="H379" s="448"/>
      <c r="I379" s="448"/>
      <c r="J379" s="448"/>
      <c r="K379" s="448"/>
      <c r="L379" s="448"/>
      <c r="M379" s="448"/>
      <c r="N379" s="449"/>
      <c r="O379" s="445" t="s">
        <v>43</v>
      </c>
      <c r="P379" s="446"/>
      <c r="Q379" s="446"/>
      <c r="R379" s="446"/>
      <c r="S379" s="446"/>
      <c r="T379" s="446"/>
      <c r="U379" s="447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x14ac:dyDescent="0.2">
      <c r="A380" s="448"/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9"/>
      <c r="O380" s="445" t="s">
        <v>43</v>
      </c>
      <c r="P380" s="446"/>
      <c r="Q380" s="446"/>
      <c r="R380" s="446"/>
      <c r="S380" s="446"/>
      <c r="T380" s="446"/>
      <c r="U380" s="447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customHeight="1" x14ac:dyDescent="0.2">
      <c r="A381" s="437" t="s">
        <v>529</v>
      </c>
      <c r="B381" s="437"/>
      <c r="C381" s="437"/>
      <c r="D381" s="437"/>
      <c r="E381" s="437"/>
      <c r="F381" s="437"/>
      <c r="G381" s="437"/>
      <c r="H381" s="437"/>
      <c r="I381" s="437"/>
      <c r="J381" s="437"/>
      <c r="K381" s="437"/>
      <c r="L381" s="437"/>
      <c r="M381" s="437"/>
      <c r="N381" s="437"/>
      <c r="O381" s="437"/>
      <c r="P381" s="437"/>
      <c r="Q381" s="437"/>
      <c r="R381" s="437"/>
      <c r="S381" s="437"/>
      <c r="T381" s="437"/>
      <c r="U381" s="437"/>
      <c r="V381" s="437"/>
      <c r="W381" s="437"/>
      <c r="X381" s="437"/>
      <c r="Y381" s="437"/>
      <c r="Z381" s="53"/>
      <c r="AA381" s="53"/>
    </row>
    <row r="382" spans="1:67" ht="16.5" customHeight="1" x14ac:dyDescent="0.25">
      <c r="A382" s="438" t="s">
        <v>530</v>
      </c>
      <c r="B382" s="438"/>
      <c r="C382" s="438"/>
      <c r="D382" s="438"/>
      <c r="E382" s="438"/>
      <c r="F382" s="438"/>
      <c r="G382" s="438"/>
      <c r="H382" s="438"/>
      <c r="I382" s="438"/>
      <c r="J382" s="438"/>
      <c r="K382" s="438"/>
      <c r="L382" s="438"/>
      <c r="M382" s="438"/>
      <c r="N382" s="438"/>
      <c r="O382" s="438"/>
      <c r="P382" s="438"/>
      <c r="Q382" s="438"/>
      <c r="R382" s="438"/>
      <c r="S382" s="438"/>
      <c r="T382" s="438"/>
      <c r="U382" s="438"/>
      <c r="V382" s="438"/>
      <c r="W382" s="438"/>
      <c r="X382" s="438"/>
      <c r="Y382" s="438"/>
      <c r="Z382" s="63"/>
      <c r="AA382" s="63"/>
    </row>
    <row r="383" spans="1:67" ht="14.25" customHeight="1" x14ac:dyDescent="0.25">
      <c r="A383" s="439" t="s">
        <v>123</v>
      </c>
      <c r="B383" s="439"/>
      <c r="C383" s="439"/>
      <c r="D383" s="439"/>
      <c r="E383" s="439"/>
      <c r="F383" s="439"/>
      <c r="G383" s="439"/>
      <c r="H383" s="439"/>
      <c r="I383" s="439"/>
      <c r="J383" s="439"/>
      <c r="K383" s="439"/>
      <c r="L383" s="439"/>
      <c r="M383" s="439"/>
      <c r="N383" s="439"/>
      <c r="O383" s="439"/>
      <c r="P383" s="439"/>
      <c r="Q383" s="439"/>
      <c r="R383" s="439"/>
      <c r="S383" s="439"/>
      <c r="T383" s="439"/>
      <c r="U383" s="439"/>
      <c r="V383" s="439"/>
      <c r="W383" s="439"/>
      <c r="X383" s="439"/>
      <c r="Y383" s="439"/>
      <c r="Z383" s="64"/>
      <c r="AA383" s="64"/>
    </row>
    <row r="384" spans="1:67" ht="27" customHeight="1" x14ac:dyDescent="0.25">
      <c r="A384" s="61" t="s">
        <v>531</v>
      </c>
      <c r="B384" s="61" t="s">
        <v>532</v>
      </c>
      <c r="C384" s="35">
        <v>4301011428</v>
      </c>
      <c r="D384" s="440">
        <v>4607091389708</v>
      </c>
      <c r="E384" s="440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6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42"/>
      <c r="Q384" s="442"/>
      <c r="R384" s="442"/>
      <c r="S384" s="443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533</v>
      </c>
      <c r="B385" s="61" t="s">
        <v>534</v>
      </c>
      <c r="C385" s="35">
        <v>4301011427</v>
      </c>
      <c r="D385" s="440">
        <v>4607091389692</v>
      </c>
      <c r="E385" s="44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42"/>
      <c r="Q385" s="442"/>
      <c r="R385" s="442"/>
      <c r="S385" s="443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48"/>
      <c r="B386" s="448"/>
      <c r="C386" s="448"/>
      <c r="D386" s="448"/>
      <c r="E386" s="448"/>
      <c r="F386" s="448"/>
      <c r="G386" s="448"/>
      <c r="H386" s="448"/>
      <c r="I386" s="448"/>
      <c r="J386" s="448"/>
      <c r="K386" s="448"/>
      <c r="L386" s="448"/>
      <c r="M386" s="448"/>
      <c r="N386" s="449"/>
      <c r="O386" s="445" t="s">
        <v>43</v>
      </c>
      <c r="P386" s="446"/>
      <c r="Q386" s="446"/>
      <c r="R386" s="446"/>
      <c r="S386" s="446"/>
      <c r="T386" s="446"/>
      <c r="U386" s="447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48"/>
      <c r="B387" s="448"/>
      <c r="C387" s="448"/>
      <c r="D387" s="448"/>
      <c r="E387" s="448"/>
      <c r="F387" s="448"/>
      <c r="G387" s="448"/>
      <c r="H387" s="448"/>
      <c r="I387" s="448"/>
      <c r="J387" s="448"/>
      <c r="K387" s="448"/>
      <c r="L387" s="448"/>
      <c r="M387" s="448"/>
      <c r="N387" s="449"/>
      <c r="O387" s="445" t="s">
        <v>43</v>
      </c>
      <c r="P387" s="446"/>
      <c r="Q387" s="446"/>
      <c r="R387" s="446"/>
      <c r="S387" s="446"/>
      <c r="T387" s="446"/>
      <c r="U387" s="447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439" t="s">
        <v>77</v>
      </c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39"/>
      <c r="O388" s="439"/>
      <c r="P388" s="439"/>
      <c r="Q388" s="439"/>
      <c r="R388" s="439"/>
      <c r="S388" s="439"/>
      <c r="T388" s="439"/>
      <c r="U388" s="439"/>
      <c r="V388" s="439"/>
      <c r="W388" s="439"/>
      <c r="X388" s="439"/>
      <c r="Y388" s="439"/>
      <c r="Z388" s="64"/>
      <c r="AA388" s="64"/>
    </row>
    <row r="389" spans="1:67" ht="27" customHeight="1" x14ac:dyDescent="0.25">
      <c r="A389" s="61" t="s">
        <v>535</v>
      </c>
      <c r="B389" s="61" t="s">
        <v>536</v>
      </c>
      <c r="C389" s="35">
        <v>4301031177</v>
      </c>
      <c r="D389" s="440">
        <v>4607091389753</v>
      </c>
      <c r="E389" s="44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6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42"/>
      <c r="Q389" s="442"/>
      <c r="R389" s="442"/>
      <c r="S389" s="443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customHeight="1" x14ac:dyDescent="0.25">
      <c r="A390" s="61" t="s">
        <v>537</v>
      </c>
      <c r="B390" s="61" t="s">
        <v>538</v>
      </c>
      <c r="C390" s="35">
        <v>4301031174</v>
      </c>
      <c r="D390" s="440">
        <v>4607091389760</v>
      </c>
      <c r="E390" s="44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6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42"/>
      <c r="Q390" s="442"/>
      <c r="R390" s="442"/>
      <c r="S390" s="443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customHeight="1" x14ac:dyDescent="0.25">
      <c r="A391" s="61" t="s">
        <v>539</v>
      </c>
      <c r="B391" s="61" t="s">
        <v>540</v>
      </c>
      <c r="C391" s="35">
        <v>4301031175</v>
      </c>
      <c r="D391" s="440">
        <v>4607091389746</v>
      </c>
      <c r="E391" s="44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42"/>
      <c r="Q391" s="442"/>
      <c r="R391" s="442"/>
      <c r="S391" s="443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customHeight="1" x14ac:dyDescent="0.25">
      <c r="A392" s="61" t="s">
        <v>541</v>
      </c>
      <c r="B392" s="61" t="s">
        <v>542</v>
      </c>
      <c r="C392" s="35">
        <v>4301031236</v>
      </c>
      <c r="D392" s="440">
        <v>4680115882928</v>
      </c>
      <c r="E392" s="440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6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42"/>
      <c r="Q392" s="442"/>
      <c r="R392" s="442"/>
      <c r="S392" s="443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543</v>
      </c>
      <c r="B393" s="61" t="s">
        <v>544</v>
      </c>
      <c r="C393" s="35">
        <v>4301031257</v>
      </c>
      <c r="D393" s="440">
        <v>4680115883147</v>
      </c>
      <c r="E393" s="44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42"/>
      <c r="Q393" s="442"/>
      <c r="R393" s="442"/>
      <c r="S393" s="443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545</v>
      </c>
      <c r="B394" s="61" t="s">
        <v>546</v>
      </c>
      <c r="C394" s="35">
        <v>4301031178</v>
      </c>
      <c r="D394" s="440">
        <v>4607091384338</v>
      </c>
      <c r="E394" s="44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42"/>
      <c r="Q394" s="442"/>
      <c r="R394" s="442"/>
      <c r="S394" s="443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customHeight="1" x14ac:dyDescent="0.25">
      <c r="A395" s="61" t="s">
        <v>547</v>
      </c>
      <c r="B395" s="61" t="s">
        <v>548</v>
      </c>
      <c r="C395" s="35">
        <v>4301031254</v>
      </c>
      <c r="D395" s="440">
        <v>4680115883154</v>
      </c>
      <c r="E395" s="44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42"/>
      <c r="Q395" s="442"/>
      <c r="R395" s="442"/>
      <c r="S395" s="443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549</v>
      </c>
      <c r="B396" s="61" t="s">
        <v>550</v>
      </c>
      <c r="C396" s="35">
        <v>4301031171</v>
      </c>
      <c r="D396" s="440">
        <v>4607091389524</v>
      </c>
      <c r="E396" s="44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42"/>
      <c r="Q396" s="442"/>
      <c r="R396" s="442"/>
      <c r="S396" s="443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customHeight="1" x14ac:dyDescent="0.25">
      <c r="A397" s="61" t="s">
        <v>551</v>
      </c>
      <c r="B397" s="61" t="s">
        <v>552</v>
      </c>
      <c r="C397" s="35">
        <v>4301031258</v>
      </c>
      <c r="D397" s="440">
        <v>4680115883161</v>
      </c>
      <c r="E397" s="44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42"/>
      <c r="Q397" s="442"/>
      <c r="R397" s="442"/>
      <c r="S397" s="443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customHeight="1" x14ac:dyDescent="0.25">
      <c r="A398" s="61" t="s">
        <v>553</v>
      </c>
      <c r="B398" s="61" t="s">
        <v>554</v>
      </c>
      <c r="C398" s="35">
        <v>4301031170</v>
      </c>
      <c r="D398" s="440">
        <v>4607091384345</v>
      </c>
      <c r="E398" s="44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42"/>
      <c r="Q398" s="442"/>
      <c r="R398" s="442"/>
      <c r="S398" s="443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customHeight="1" x14ac:dyDescent="0.25">
      <c r="A399" s="61" t="s">
        <v>555</v>
      </c>
      <c r="B399" s="61" t="s">
        <v>556</v>
      </c>
      <c r="C399" s="35">
        <v>4301031256</v>
      </c>
      <c r="D399" s="440">
        <v>4680115883178</v>
      </c>
      <c r="E399" s="44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6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42"/>
      <c r="Q399" s="442"/>
      <c r="R399" s="442"/>
      <c r="S399" s="443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557</v>
      </c>
      <c r="B400" s="61" t="s">
        <v>558</v>
      </c>
      <c r="C400" s="35">
        <v>4301031172</v>
      </c>
      <c r="D400" s="440">
        <v>4607091389531</v>
      </c>
      <c r="E400" s="44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6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42"/>
      <c r="Q400" s="442"/>
      <c r="R400" s="442"/>
      <c r="S400" s="443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559</v>
      </c>
      <c r="B401" s="61" t="s">
        <v>560</v>
      </c>
      <c r="C401" s="35">
        <v>4301031255</v>
      </c>
      <c r="D401" s="440">
        <v>4680115883185</v>
      </c>
      <c r="E401" s="44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6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42"/>
      <c r="Q401" s="442"/>
      <c r="R401" s="442"/>
      <c r="S401" s="443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x14ac:dyDescent="0.2">
      <c r="A402" s="448"/>
      <c r="B402" s="448"/>
      <c r="C402" s="448"/>
      <c r="D402" s="448"/>
      <c r="E402" s="448"/>
      <c r="F402" s="448"/>
      <c r="G402" s="448"/>
      <c r="H402" s="448"/>
      <c r="I402" s="448"/>
      <c r="J402" s="448"/>
      <c r="K402" s="448"/>
      <c r="L402" s="448"/>
      <c r="M402" s="448"/>
      <c r="N402" s="449"/>
      <c r="O402" s="445" t="s">
        <v>43</v>
      </c>
      <c r="P402" s="446"/>
      <c r="Q402" s="446"/>
      <c r="R402" s="446"/>
      <c r="S402" s="446"/>
      <c r="T402" s="446"/>
      <c r="U402" s="447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x14ac:dyDescent="0.2">
      <c r="A403" s="448"/>
      <c r="B403" s="448"/>
      <c r="C403" s="448"/>
      <c r="D403" s="448"/>
      <c r="E403" s="448"/>
      <c r="F403" s="448"/>
      <c r="G403" s="448"/>
      <c r="H403" s="448"/>
      <c r="I403" s="448"/>
      <c r="J403" s="448"/>
      <c r="K403" s="448"/>
      <c r="L403" s="448"/>
      <c r="M403" s="448"/>
      <c r="N403" s="449"/>
      <c r="O403" s="445" t="s">
        <v>43</v>
      </c>
      <c r="P403" s="446"/>
      <c r="Q403" s="446"/>
      <c r="R403" s="446"/>
      <c r="S403" s="446"/>
      <c r="T403" s="446"/>
      <c r="U403" s="447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customHeight="1" x14ac:dyDescent="0.25">
      <c r="A404" s="439" t="s">
        <v>87</v>
      </c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39"/>
      <c r="O404" s="439"/>
      <c r="P404" s="439"/>
      <c r="Q404" s="439"/>
      <c r="R404" s="439"/>
      <c r="S404" s="439"/>
      <c r="T404" s="439"/>
      <c r="U404" s="439"/>
      <c r="V404" s="439"/>
      <c r="W404" s="439"/>
      <c r="X404" s="439"/>
      <c r="Y404" s="439"/>
      <c r="Z404" s="64"/>
      <c r="AA404" s="64"/>
    </row>
    <row r="405" spans="1:67" ht="27" customHeight="1" x14ac:dyDescent="0.25">
      <c r="A405" s="61" t="s">
        <v>561</v>
      </c>
      <c r="B405" s="61" t="s">
        <v>562</v>
      </c>
      <c r="C405" s="35">
        <v>4301051258</v>
      </c>
      <c r="D405" s="440">
        <v>4607091389685</v>
      </c>
      <c r="E405" s="440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42"/>
      <c r="Q405" s="442"/>
      <c r="R405" s="442"/>
      <c r="S405" s="443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customHeight="1" x14ac:dyDescent="0.25">
      <c r="A406" s="61" t="s">
        <v>563</v>
      </c>
      <c r="B406" s="61" t="s">
        <v>564</v>
      </c>
      <c r="C406" s="35">
        <v>4301051431</v>
      </c>
      <c r="D406" s="440">
        <v>4607091389654</v>
      </c>
      <c r="E406" s="440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42"/>
      <c r="Q406" s="442"/>
      <c r="R406" s="442"/>
      <c r="S406" s="443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565</v>
      </c>
      <c r="B407" s="61" t="s">
        <v>566</v>
      </c>
      <c r="C407" s="35">
        <v>4301051284</v>
      </c>
      <c r="D407" s="440">
        <v>4607091384352</v>
      </c>
      <c r="E407" s="440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42"/>
      <c r="Q407" s="442"/>
      <c r="R407" s="442"/>
      <c r="S407" s="443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x14ac:dyDescent="0.2">
      <c r="A408" s="448"/>
      <c r="B408" s="448"/>
      <c r="C408" s="448"/>
      <c r="D408" s="448"/>
      <c r="E408" s="448"/>
      <c r="F408" s="448"/>
      <c r="G408" s="448"/>
      <c r="H408" s="448"/>
      <c r="I408" s="448"/>
      <c r="J408" s="448"/>
      <c r="K408" s="448"/>
      <c r="L408" s="448"/>
      <c r="M408" s="448"/>
      <c r="N408" s="449"/>
      <c r="O408" s="445" t="s">
        <v>43</v>
      </c>
      <c r="P408" s="446"/>
      <c r="Q408" s="446"/>
      <c r="R408" s="446"/>
      <c r="S408" s="446"/>
      <c r="T408" s="446"/>
      <c r="U408" s="447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x14ac:dyDescent="0.2">
      <c r="A409" s="448"/>
      <c r="B409" s="448"/>
      <c r="C409" s="448"/>
      <c r="D409" s="448"/>
      <c r="E409" s="448"/>
      <c r="F409" s="448"/>
      <c r="G409" s="448"/>
      <c r="H409" s="448"/>
      <c r="I409" s="448"/>
      <c r="J409" s="448"/>
      <c r="K409" s="448"/>
      <c r="L409" s="448"/>
      <c r="M409" s="448"/>
      <c r="N409" s="449"/>
      <c r="O409" s="445" t="s">
        <v>43</v>
      </c>
      <c r="P409" s="446"/>
      <c r="Q409" s="446"/>
      <c r="R409" s="446"/>
      <c r="S409" s="446"/>
      <c r="T409" s="446"/>
      <c r="U409" s="447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customHeight="1" x14ac:dyDescent="0.25">
      <c r="A410" s="439" t="s">
        <v>223</v>
      </c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39"/>
      <c r="O410" s="439"/>
      <c r="P410" s="439"/>
      <c r="Q410" s="439"/>
      <c r="R410" s="439"/>
      <c r="S410" s="439"/>
      <c r="T410" s="439"/>
      <c r="U410" s="439"/>
      <c r="V410" s="439"/>
      <c r="W410" s="439"/>
      <c r="X410" s="439"/>
      <c r="Y410" s="439"/>
      <c r="Z410" s="64"/>
      <c r="AA410" s="64"/>
    </row>
    <row r="411" spans="1:67" ht="27" customHeight="1" x14ac:dyDescent="0.25">
      <c r="A411" s="61" t="s">
        <v>567</v>
      </c>
      <c r="B411" s="61" t="s">
        <v>568</v>
      </c>
      <c r="C411" s="35">
        <v>4301060352</v>
      </c>
      <c r="D411" s="440">
        <v>4680115881648</v>
      </c>
      <c r="E411" s="440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6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42"/>
      <c r="Q411" s="442"/>
      <c r="R411" s="442"/>
      <c r="S411" s="443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x14ac:dyDescent="0.2">
      <c r="A412" s="448"/>
      <c r="B412" s="448"/>
      <c r="C412" s="448"/>
      <c r="D412" s="448"/>
      <c r="E412" s="448"/>
      <c r="F412" s="448"/>
      <c r="G412" s="448"/>
      <c r="H412" s="448"/>
      <c r="I412" s="448"/>
      <c r="J412" s="448"/>
      <c r="K412" s="448"/>
      <c r="L412" s="448"/>
      <c r="M412" s="448"/>
      <c r="N412" s="449"/>
      <c r="O412" s="445" t="s">
        <v>43</v>
      </c>
      <c r="P412" s="446"/>
      <c r="Q412" s="446"/>
      <c r="R412" s="446"/>
      <c r="S412" s="446"/>
      <c r="T412" s="446"/>
      <c r="U412" s="447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x14ac:dyDescent="0.2">
      <c r="A413" s="448"/>
      <c r="B413" s="448"/>
      <c r="C413" s="448"/>
      <c r="D413" s="448"/>
      <c r="E413" s="448"/>
      <c r="F413" s="448"/>
      <c r="G413" s="448"/>
      <c r="H413" s="448"/>
      <c r="I413" s="448"/>
      <c r="J413" s="448"/>
      <c r="K413" s="448"/>
      <c r="L413" s="448"/>
      <c r="M413" s="448"/>
      <c r="N413" s="449"/>
      <c r="O413" s="445" t="s">
        <v>43</v>
      </c>
      <c r="P413" s="446"/>
      <c r="Q413" s="446"/>
      <c r="R413" s="446"/>
      <c r="S413" s="446"/>
      <c r="T413" s="446"/>
      <c r="U413" s="447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customHeight="1" x14ac:dyDescent="0.25">
      <c r="A414" s="439" t="s">
        <v>101</v>
      </c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39"/>
      <c r="O414" s="439"/>
      <c r="P414" s="439"/>
      <c r="Q414" s="439"/>
      <c r="R414" s="439"/>
      <c r="S414" s="439"/>
      <c r="T414" s="439"/>
      <c r="U414" s="439"/>
      <c r="V414" s="439"/>
      <c r="W414" s="439"/>
      <c r="X414" s="439"/>
      <c r="Y414" s="439"/>
      <c r="Z414" s="64"/>
      <c r="AA414" s="64"/>
    </row>
    <row r="415" spans="1:67" ht="27" customHeight="1" x14ac:dyDescent="0.25">
      <c r="A415" s="61" t="s">
        <v>569</v>
      </c>
      <c r="B415" s="61" t="s">
        <v>570</v>
      </c>
      <c r="C415" s="35">
        <v>4301032045</v>
      </c>
      <c r="D415" s="440">
        <v>4680115884335</v>
      </c>
      <c r="E415" s="44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6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42"/>
      <c r="Q415" s="442"/>
      <c r="R415" s="442"/>
      <c r="S415" s="443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573</v>
      </c>
      <c r="B416" s="61" t="s">
        <v>574</v>
      </c>
      <c r="C416" s="35">
        <v>4301032047</v>
      </c>
      <c r="D416" s="440">
        <v>4680115884342</v>
      </c>
      <c r="E416" s="44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6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42"/>
      <c r="Q416" s="442"/>
      <c r="R416" s="442"/>
      <c r="S416" s="443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575</v>
      </c>
      <c r="B417" s="61" t="s">
        <v>576</v>
      </c>
      <c r="C417" s="35">
        <v>4301170011</v>
      </c>
      <c r="D417" s="440">
        <v>4680115884113</v>
      </c>
      <c r="E417" s="440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6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42"/>
      <c r="Q417" s="442"/>
      <c r="R417" s="442"/>
      <c r="S417" s="443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x14ac:dyDescent="0.2">
      <c r="A418" s="448"/>
      <c r="B418" s="448"/>
      <c r="C418" s="448"/>
      <c r="D418" s="448"/>
      <c r="E418" s="448"/>
      <c r="F418" s="448"/>
      <c r="G418" s="448"/>
      <c r="H418" s="448"/>
      <c r="I418" s="448"/>
      <c r="J418" s="448"/>
      <c r="K418" s="448"/>
      <c r="L418" s="448"/>
      <c r="M418" s="448"/>
      <c r="N418" s="449"/>
      <c r="O418" s="445" t="s">
        <v>43</v>
      </c>
      <c r="P418" s="446"/>
      <c r="Q418" s="446"/>
      <c r="R418" s="446"/>
      <c r="S418" s="446"/>
      <c r="T418" s="446"/>
      <c r="U418" s="447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x14ac:dyDescent="0.2">
      <c r="A419" s="448"/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9"/>
      <c r="O419" s="445" t="s">
        <v>43</v>
      </c>
      <c r="P419" s="446"/>
      <c r="Q419" s="446"/>
      <c r="R419" s="446"/>
      <c r="S419" s="446"/>
      <c r="T419" s="446"/>
      <c r="U419" s="447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customHeight="1" x14ac:dyDescent="0.25">
      <c r="A420" s="438" t="s">
        <v>577</v>
      </c>
      <c r="B420" s="438"/>
      <c r="C420" s="438"/>
      <c r="D420" s="438"/>
      <c r="E420" s="438"/>
      <c r="F420" s="438"/>
      <c r="G420" s="438"/>
      <c r="H420" s="438"/>
      <c r="I420" s="438"/>
      <c r="J420" s="438"/>
      <c r="K420" s="438"/>
      <c r="L420" s="438"/>
      <c r="M420" s="438"/>
      <c r="N420" s="438"/>
      <c r="O420" s="438"/>
      <c r="P420" s="438"/>
      <c r="Q420" s="438"/>
      <c r="R420" s="438"/>
      <c r="S420" s="438"/>
      <c r="T420" s="438"/>
      <c r="U420" s="438"/>
      <c r="V420" s="438"/>
      <c r="W420" s="438"/>
      <c r="X420" s="438"/>
      <c r="Y420" s="438"/>
      <c r="Z420" s="63"/>
      <c r="AA420" s="63"/>
    </row>
    <row r="421" spans="1:67" ht="14.25" customHeight="1" x14ac:dyDescent="0.25">
      <c r="A421" s="439" t="s">
        <v>115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64"/>
      <c r="AA421" s="64"/>
    </row>
    <row r="422" spans="1:67" ht="27" customHeight="1" x14ac:dyDescent="0.25">
      <c r="A422" s="61" t="s">
        <v>578</v>
      </c>
      <c r="B422" s="61" t="s">
        <v>579</v>
      </c>
      <c r="C422" s="35">
        <v>4301020214</v>
      </c>
      <c r="D422" s="440">
        <v>4607091389388</v>
      </c>
      <c r="E422" s="440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6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42"/>
      <c r="Q422" s="442"/>
      <c r="R422" s="442"/>
      <c r="S422" s="443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580</v>
      </c>
      <c r="B423" s="61" t="s">
        <v>581</v>
      </c>
      <c r="C423" s="35">
        <v>4301020185</v>
      </c>
      <c r="D423" s="440">
        <v>4607091389364</v>
      </c>
      <c r="E423" s="440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6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42"/>
      <c r="Q423" s="442"/>
      <c r="R423" s="442"/>
      <c r="S423" s="443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x14ac:dyDescent="0.2">
      <c r="A424" s="448"/>
      <c r="B424" s="448"/>
      <c r="C424" s="448"/>
      <c r="D424" s="448"/>
      <c r="E424" s="448"/>
      <c r="F424" s="448"/>
      <c r="G424" s="448"/>
      <c r="H424" s="448"/>
      <c r="I424" s="448"/>
      <c r="J424" s="448"/>
      <c r="K424" s="448"/>
      <c r="L424" s="448"/>
      <c r="M424" s="448"/>
      <c r="N424" s="449"/>
      <c r="O424" s="445" t="s">
        <v>43</v>
      </c>
      <c r="P424" s="446"/>
      <c r="Q424" s="446"/>
      <c r="R424" s="446"/>
      <c r="S424" s="446"/>
      <c r="T424" s="446"/>
      <c r="U424" s="447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x14ac:dyDescent="0.2">
      <c r="A425" s="448"/>
      <c r="B425" s="448"/>
      <c r="C425" s="448"/>
      <c r="D425" s="448"/>
      <c r="E425" s="448"/>
      <c r="F425" s="448"/>
      <c r="G425" s="448"/>
      <c r="H425" s="448"/>
      <c r="I425" s="448"/>
      <c r="J425" s="448"/>
      <c r="K425" s="448"/>
      <c r="L425" s="448"/>
      <c r="M425" s="448"/>
      <c r="N425" s="449"/>
      <c r="O425" s="445" t="s">
        <v>43</v>
      </c>
      <c r="P425" s="446"/>
      <c r="Q425" s="446"/>
      <c r="R425" s="446"/>
      <c r="S425" s="446"/>
      <c r="T425" s="446"/>
      <c r="U425" s="447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customHeight="1" x14ac:dyDescent="0.25">
      <c r="A426" s="439" t="s">
        <v>77</v>
      </c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39"/>
      <c r="O426" s="439"/>
      <c r="P426" s="439"/>
      <c r="Q426" s="439"/>
      <c r="R426" s="439"/>
      <c r="S426" s="439"/>
      <c r="T426" s="439"/>
      <c r="U426" s="439"/>
      <c r="V426" s="439"/>
      <c r="W426" s="439"/>
      <c r="X426" s="439"/>
      <c r="Y426" s="439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440">
        <v>4607091389739</v>
      </c>
      <c r="E427" s="440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42"/>
      <c r="Q427" s="442"/>
      <c r="R427" s="442"/>
      <c r="S427" s="443"/>
      <c r="T427" s="38" t="s">
        <v>48</v>
      </c>
      <c r="U427" s="38" t="s">
        <v>48</v>
      </c>
      <c r="V427" s="39" t="s">
        <v>0</v>
      </c>
      <c r="W427" s="57">
        <v>100</v>
      </c>
      <c r="X427" s="54">
        <f t="shared" ref="X427:X433" si="76">IFERROR(IF(W427="",0,CEILING((W427/$H427),1)*$H427),"")</f>
        <v>100.80000000000001</v>
      </c>
      <c r="Y427" s="40">
        <f>IFERROR(IF(X427=0,"",ROUNDUP(X427/H427,0)*0.00753),"")</f>
        <v>0.18071999999999999</v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105.47619047619047</v>
      </c>
      <c r="BM427" s="77">
        <f t="shared" ref="BM427:BM433" si="78">IFERROR(X427*I427/H427,"0")</f>
        <v>106.32000000000001</v>
      </c>
      <c r="BN427" s="77">
        <f t="shared" ref="BN427:BN433" si="79">IFERROR(1/J427*(W427/H427),"0")</f>
        <v>0.15262515262515264</v>
      </c>
      <c r="BO427" s="77">
        <f t="shared" ref="BO427:BO433" si="80">IFERROR(1/J427*(X427/H427),"0")</f>
        <v>0.15384615384615385</v>
      </c>
    </row>
    <row r="428" spans="1:67" ht="27" customHeight="1" x14ac:dyDescent="0.25">
      <c r="A428" s="61" t="s">
        <v>584</v>
      </c>
      <c r="B428" s="61" t="s">
        <v>585</v>
      </c>
      <c r="C428" s="35">
        <v>4301031247</v>
      </c>
      <c r="D428" s="440">
        <v>4680115883048</v>
      </c>
      <c r="E428" s="440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6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42"/>
      <c r="Q428" s="442"/>
      <c r="R428" s="442"/>
      <c r="S428" s="443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customHeight="1" x14ac:dyDescent="0.25">
      <c r="A429" s="61" t="s">
        <v>586</v>
      </c>
      <c r="B429" s="61" t="s">
        <v>587</v>
      </c>
      <c r="C429" s="35">
        <v>4301031176</v>
      </c>
      <c r="D429" s="440">
        <v>4607091389425</v>
      </c>
      <c r="E429" s="440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42"/>
      <c r="Q429" s="442"/>
      <c r="R429" s="442"/>
      <c r="S429" s="443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588</v>
      </c>
      <c r="B430" s="61" t="s">
        <v>589</v>
      </c>
      <c r="C430" s="35">
        <v>4301031215</v>
      </c>
      <c r="D430" s="440">
        <v>4680115882911</v>
      </c>
      <c r="E430" s="440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42"/>
      <c r="Q430" s="442"/>
      <c r="R430" s="442"/>
      <c r="S430" s="443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590</v>
      </c>
      <c r="B431" s="61" t="s">
        <v>591</v>
      </c>
      <c r="C431" s="35">
        <v>4301031167</v>
      </c>
      <c r="D431" s="440">
        <v>4680115880771</v>
      </c>
      <c r="E431" s="440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6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42"/>
      <c r="Q431" s="442"/>
      <c r="R431" s="442"/>
      <c r="S431" s="443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592</v>
      </c>
      <c r="B432" s="61" t="s">
        <v>593</v>
      </c>
      <c r="C432" s="35">
        <v>4301031173</v>
      </c>
      <c r="D432" s="440">
        <v>4607091389500</v>
      </c>
      <c r="E432" s="440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6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42"/>
      <c r="Q432" s="442"/>
      <c r="R432" s="442"/>
      <c r="S432" s="443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594</v>
      </c>
      <c r="B433" s="61" t="s">
        <v>595</v>
      </c>
      <c r="C433" s="35">
        <v>4301031103</v>
      </c>
      <c r="D433" s="440">
        <v>4680115881983</v>
      </c>
      <c r="E433" s="440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42"/>
      <c r="Q433" s="442"/>
      <c r="R433" s="442"/>
      <c r="S433" s="443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448"/>
      <c r="B434" s="448"/>
      <c r="C434" s="448"/>
      <c r="D434" s="448"/>
      <c r="E434" s="448"/>
      <c r="F434" s="448"/>
      <c r="G434" s="448"/>
      <c r="H434" s="448"/>
      <c r="I434" s="448"/>
      <c r="J434" s="448"/>
      <c r="K434" s="448"/>
      <c r="L434" s="448"/>
      <c r="M434" s="448"/>
      <c r="N434" s="449"/>
      <c r="O434" s="445" t="s">
        <v>43</v>
      </c>
      <c r="P434" s="446"/>
      <c r="Q434" s="446"/>
      <c r="R434" s="446"/>
      <c r="S434" s="446"/>
      <c r="T434" s="446"/>
      <c r="U434" s="447"/>
      <c r="V434" s="41" t="s">
        <v>42</v>
      </c>
      <c r="W434" s="42">
        <f>IFERROR(W427/H427,"0")+IFERROR(W428/H428,"0")+IFERROR(W429/H429,"0")+IFERROR(W430/H430,"0")+IFERROR(W431/H431,"0")+IFERROR(W432/H432,"0")+IFERROR(W433/H433,"0")</f>
        <v>23.80952380952381</v>
      </c>
      <c r="X434" s="42">
        <f>IFERROR(X427/H427,"0")+IFERROR(X428/H428,"0")+IFERROR(X429/H429,"0")+IFERROR(X430/H430,"0")+IFERROR(X431/H431,"0")+IFERROR(X432/H432,"0")+IFERROR(X433/H433,"0")</f>
        <v>24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0.18071999999999999</v>
      </c>
      <c r="Z434" s="65"/>
      <c r="AA434" s="65"/>
    </row>
    <row r="435" spans="1:67" x14ac:dyDescent="0.2">
      <c r="A435" s="448"/>
      <c r="B435" s="448"/>
      <c r="C435" s="448"/>
      <c r="D435" s="448"/>
      <c r="E435" s="448"/>
      <c r="F435" s="448"/>
      <c r="G435" s="448"/>
      <c r="H435" s="448"/>
      <c r="I435" s="448"/>
      <c r="J435" s="448"/>
      <c r="K435" s="448"/>
      <c r="L435" s="448"/>
      <c r="M435" s="448"/>
      <c r="N435" s="449"/>
      <c r="O435" s="445" t="s">
        <v>43</v>
      </c>
      <c r="P435" s="446"/>
      <c r="Q435" s="446"/>
      <c r="R435" s="446"/>
      <c r="S435" s="446"/>
      <c r="T435" s="446"/>
      <c r="U435" s="447"/>
      <c r="V435" s="41" t="s">
        <v>0</v>
      </c>
      <c r="W435" s="42">
        <f>IFERROR(SUM(W427:W433),"0")</f>
        <v>100</v>
      </c>
      <c r="X435" s="42">
        <f>IFERROR(SUM(X427:X433),"0")</f>
        <v>100.80000000000001</v>
      </c>
      <c r="Y435" s="41"/>
      <c r="Z435" s="65"/>
      <c r="AA435" s="65"/>
    </row>
    <row r="436" spans="1:67" ht="14.25" customHeight="1" x14ac:dyDescent="0.25">
      <c r="A436" s="439" t="s">
        <v>101</v>
      </c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39"/>
      <c r="O436" s="439"/>
      <c r="P436" s="439"/>
      <c r="Q436" s="439"/>
      <c r="R436" s="439"/>
      <c r="S436" s="439"/>
      <c r="T436" s="439"/>
      <c r="U436" s="439"/>
      <c r="V436" s="439"/>
      <c r="W436" s="439"/>
      <c r="X436" s="439"/>
      <c r="Y436" s="439"/>
      <c r="Z436" s="64"/>
      <c r="AA436" s="64"/>
    </row>
    <row r="437" spans="1:67" ht="27" customHeight="1" x14ac:dyDescent="0.25">
      <c r="A437" s="61" t="s">
        <v>596</v>
      </c>
      <c r="B437" s="61" t="s">
        <v>597</v>
      </c>
      <c r="C437" s="35">
        <v>4301032046</v>
      </c>
      <c r="D437" s="440">
        <v>4680115884359</v>
      </c>
      <c r="E437" s="440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69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42"/>
      <c r="Q437" s="442"/>
      <c r="R437" s="442"/>
      <c r="S437" s="443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598</v>
      </c>
      <c r="B438" s="61" t="s">
        <v>599</v>
      </c>
      <c r="C438" s="35">
        <v>4301040358</v>
      </c>
      <c r="D438" s="440">
        <v>4680115884571</v>
      </c>
      <c r="E438" s="440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69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42"/>
      <c r="Q438" s="442"/>
      <c r="R438" s="442"/>
      <c r="S438" s="443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x14ac:dyDescent="0.2">
      <c r="A439" s="448"/>
      <c r="B439" s="448"/>
      <c r="C439" s="448"/>
      <c r="D439" s="448"/>
      <c r="E439" s="448"/>
      <c r="F439" s="448"/>
      <c r="G439" s="448"/>
      <c r="H439" s="448"/>
      <c r="I439" s="448"/>
      <c r="J439" s="448"/>
      <c r="K439" s="448"/>
      <c r="L439" s="448"/>
      <c r="M439" s="448"/>
      <c r="N439" s="449"/>
      <c r="O439" s="445" t="s">
        <v>43</v>
      </c>
      <c r="P439" s="446"/>
      <c r="Q439" s="446"/>
      <c r="R439" s="446"/>
      <c r="S439" s="446"/>
      <c r="T439" s="446"/>
      <c r="U439" s="447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x14ac:dyDescent="0.2">
      <c r="A440" s="448"/>
      <c r="B440" s="448"/>
      <c r="C440" s="448"/>
      <c r="D440" s="448"/>
      <c r="E440" s="448"/>
      <c r="F440" s="448"/>
      <c r="G440" s="448"/>
      <c r="H440" s="448"/>
      <c r="I440" s="448"/>
      <c r="J440" s="448"/>
      <c r="K440" s="448"/>
      <c r="L440" s="448"/>
      <c r="M440" s="448"/>
      <c r="N440" s="449"/>
      <c r="O440" s="445" t="s">
        <v>43</v>
      </c>
      <c r="P440" s="446"/>
      <c r="Q440" s="446"/>
      <c r="R440" s="446"/>
      <c r="S440" s="446"/>
      <c r="T440" s="446"/>
      <c r="U440" s="447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customHeight="1" x14ac:dyDescent="0.25">
      <c r="A441" s="439" t="s">
        <v>110</v>
      </c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39"/>
      <c r="O441" s="439"/>
      <c r="P441" s="439"/>
      <c r="Q441" s="439"/>
      <c r="R441" s="439"/>
      <c r="S441" s="439"/>
      <c r="T441" s="439"/>
      <c r="U441" s="439"/>
      <c r="V441" s="439"/>
      <c r="W441" s="439"/>
      <c r="X441" s="439"/>
      <c r="Y441" s="439"/>
      <c r="Z441" s="64"/>
      <c r="AA441" s="64"/>
    </row>
    <row r="442" spans="1:67" ht="27" customHeight="1" x14ac:dyDescent="0.25">
      <c r="A442" s="61" t="s">
        <v>600</v>
      </c>
      <c r="B442" s="61" t="s">
        <v>601</v>
      </c>
      <c r="C442" s="35">
        <v>4301170010</v>
      </c>
      <c r="D442" s="440">
        <v>4680115884090</v>
      </c>
      <c r="E442" s="440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6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442"/>
      <c r="Q442" s="442"/>
      <c r="R442" s="442"/>
      <c r="S442" s="443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48"/>
      <c r="B443" s="448"/>
      <c r="C443" s="448"/>
      <c r="D443" s="448"/>
      <c r="E443" s="448"/>
      <c r="F443" s="448"/>
      <c r="G443" s="448"/>
      <c r="H443" s="448"/>
      <c r="I443" s="448"/>
      <c r="J443" s="448"/>
      <c r="K443" s="448"/>
      <c r="L443" s="448"/>
      <c r="M443" s="448"/>
      <c r="N443" s="449"/>
      <c r="O443" s="445" t="s">
        <v>43</v>
      </c>
      <c r="P443" s="446"/>
      <c r="Q443" s="446"/>
      <c r="R443" s="446"/>
      <c r="S443" s="446"/>
      <c r="T443" s="446"/>
      <c r="U443" s="447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48"/>
      <c r="B444" s="448"/>
      <c r="C444" s="448"/>
      <c r="D444" s="448"/>
      <c r="E444" s="448"/>
      <c r="F444" s="448"/>
      <c r="G444" s="448"/>
      <c r="H444" s="448"/>
      <c r="I444" s="448"/>
      <c r="J444" s="448"/>
      <c r="K444" s="448"/>
      <c r="L444" s="448"/>
      <c r="M444" s="448"/>
      <c r="N444" s="449"/>
      <c r="O444" s="445" t="s">
        <v>43</v>
      </c>
      <c r="P444" s="446"/>
      <c r="Q444" s="446"/>
      <c r="R444" s="446"/>
      <c r="S444" s="446"/>
      <c r="T444" s="446"/>
      <c r="U444" s="447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439" t="s">
        <v>602</v>
      </c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39"/>
      <c r="O445" s="439"/>
      <c r="P445" s="439"/>
      <c r="Q445" s="439"/>
      <c r="R445" s="439"/>
      <c r="S445" s="439"/>
      <c r="T445" s="439"/>
      <c r="U445" s="439"/>
      <c r="V445" s="439"/>
      <c r="W445" s="439"/>
      <c r="X445" s="439"/>
      <c r="Y445" s="439"/>
      <c r="Z445" s="64"/>
      <c r="AA445" s="64"/>
    </row>
    <row r="446" spans="1:67" ht="27" customHeight="1" x14ac:dyDescent="0.25">
      <c r="A446" s="61" t="s">
        <v>603</v>
      </c>
      <c r="B446" s="61" t="s">
        <v>604</v>
      </c>
      <c r="C446" s="35">
        <v>4301040357</v>
      </c>
      <c r="D446" s="440">
        <v>4680115884564</v>
      </c>
      <c r="E446" s="440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442"/>
      <c r="Q446" s="442"/>
      <c r="R446" s="442"/>
      <c r="S446" s="443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48"/>
      <c r="B447" s="448"/>
      <c r="C447" s="448"/>
      <c r="D447" s="448"/>
      <c r="E447" s="448"/>
      <c r="F447" s="448"/>
      <c r="G447" s="448"/>
      <c r="H447" s="448"/>
      <c r="I447" s="448"/>
      <c r="J447" s="448"/>
      <c r="K447" s="448"/>
      <c r="L447" s="448"/>
      <c r="M447" s="448"/>
      <c r="N447" s="449"/>
      <c r="O447" s="445" t="s">
        <v>43</v>
      </c>
      <c r="P447" s="446"/>
      <c r="Q447" s="446"/>
      <c r="R447" s="446"/>
      <c r="S447" s="446"/>
      <c r="T447" s="446"/>
      <c r="U447" s="447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48"/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9"/>
      <c r="O448" s="445" t="s">
        <v>43</v>
      </c>
      <c r="P448" s="446"/>
      <c r="Q448" s="446"/>
      <c r="R448" s="446"/>
      <c r="S448" s="446"/>
      <c r="T448" s="446"/>
      <c r="U448" s="447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customHeight="1" x14ac:dyDescent="0.25">
      <c r="A449" s="438" t="s">
        <v>605</v>
      </c>
      <c r="B449" s="438"/>
      <c r="C449" s="438"/>
      <c r="D449" s="438"/>
      <c r="E449" s="438"/>
      <c r="F449" s="438"/>
      <c r="G449" s="438"/>
      <c r="H449" s="438"/>
      <c r="I449" s="438"/>
      <c r="J449" s="438"/>
      <c r="K449" s="438"/>
      <c r="L449" s="438"/>
      <c r="M449" s="438"/>
      <c r="N449" s="438"/>
      <c r="O449" s="438"/>
      <c r="P449" s="438"/>
      <c r="Q449" s="438"/>
      <c r="R449" s="438"/>
      <c r="S449" s="438"/>
      <c r="T449" s="438"/>
      <c r="U449" s="438"/>
      <c r="V449" s="438"/>
      <c r="W449" s="438"/>
      <c r="X449" s="438"/>
      <c r="Y449" s="438"/>
      <c r="Z449" s="63"/>
      <c r="AA449" s="63"/>
    </row>
    <row r="450" spans="1:67" ht="14.25" customHeight="1" x14ac:dyDescent="0.25">
      <c r="A450" s="439" t="s">
        <v>77</v>
      </c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39"/>
      <c r="O450" s="439"/>
      <c r="P450" s="439"/>
      <c r="Q450" s="439"/>
      <c r="R450" s="439"/>
      <c r="S450" s="439"/>
      <c r="T450" s="439"/>
      <c r="U450" s="439"/>
      <c r="V450" s="439"/>
      <c r="W450" s="439"/>
      <c r="X450" s="439"/>
      <c r="Y450" s="439"/>
      <c r="Z450" s="64"/>
      <c r="AA450" s="64"/>
    </row>
    <row r="451" spans="1:67" ht="27" customHeight="1" x14ac:dyDescent="0.25">
      <c r="A451" s="61" t="s">
        <v>606</v>
      </c>
      <c r="B451" s="61" t="s">
        <v>607</v>
      </c>
      <c r="C451" s="35">
        <v>4301031294</v>
      </c>
      <c r="D451" s="440">
        <v>4680115885189</v>
      </c>
      <c r="E451" s="440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694" t="s">
        <v>608</v>
      </c>
      <c r="P451" s="442"/>
      <c r="Q451" s="442"/>
      <c r="R451" s="442"/>
      <c r="S451" s="443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customHeight="1" x14ac:dyDescent="0.25">
      <c r="A452" s="61" t="s">
        <v>609</v>
      </c>
      <c r="B452" s="61" t="s">
        <v>610</v>
      </c>
      <c r="C452" s="35">
        <v>4301031293</v>
      </c>
      <c r="D452" s="440">
        <v>4680115885172</v>
      </c>
      <c r="E452" s="440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695" t="s">
        <v>611</v>
      </c>
      <c r="P452" s="442"/>
      <c r="Q452" s="442"/>
      <c r="R452" s="442"/>
      <c r="S452" s="443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customHeight="1" x14ac:dyDescent="0.25">
      <c r="A453" s="61" t="s">
        <v>612</v>
      </c>
      <c r="B453" s="61" t="s">
        <v>613</v>
      </c>
      <c r="C453" s="35">
        <v>4301031291</v>
      </c>
      <c r="D453" s="440">
        <v>4680115885110</v>
      </c>
      <c r="E453" s="440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696" t="s">
        <v>614</v>
      </c>
      <c r="P453" s="442"/>
      <c r="Q453" s="442"/>
      <c r="R453" s="442"/>
      <c r="S453" s="443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x14ac:dyDescent="0.2">
      <c r="A454" s="448"/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9"/>
      <c r="O454" s="445" t="s">
        <v>43</v>
      </c>
      <c r="P454" s="446"/>
      <c r="Q454" s="446"/>
      <c r="R454" s="446"/>
      <c r="S454" s="446"/>
      <c r="T454" s="446"/>
      <c r="U454" s="447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x14ac:dyDescent="0.2">
      <c r="A455" s="448"/>
      <c r="B455" s="448"/>
      <c r="C455" s="448"/>
      <c r="D455" s="448"/>
      <c r="E455" s="448"/>
      <c r="F455" s="448"/>
      <c r="G455" s="448"/>
      <c r="H455" s="448"/>
      <c r="I455" s="448"/>
      <c r="J455" s="448"/>
      <c r="K455" s="448"/>
      <c r="L455" s="448"/>
      <c r="M455" s="448"/>
      <c r="N455" s="449"/>
      <c r="O455" s="445" t="s">
        <v>43</v>
      </c>
      <c r="P455" s="446"/>
      <c r="Q455" s="446"/>
      <c r="R455" s="446"/>
      <c r="S455" s="446"/>
      <c r="T455" s="446"/>
      <c r="U455" s="447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customHeight="1" x14ac:dyDescent="0.2">
      <c r="A456" s="437" t="s">
        <v>615</v>
      </c>
      <c r="B456" s="437"/>
      <c r="C456" s="437"/>
      <c r="D456" s="437"/>
      <c r="E456" s="437"/>
      <c r="F456" s="437"/>
      <c r="G456" s="437"/>
      <c r="H456" s="437"/>
      <c r="I456" s="437"/>
      <c r="J456" s="437"/>
      <c r="K456" s="437"/>
      <c r="L456" s="437"/>
      <c r="M456" s="437"/>
      <c r="N456" s="437"/>
      <c r="O456" s="437"/>
      <c r="P456" s="437"/>
      <c r="Q456" s="437"/>
      <c r="R456" s="437"/>
      <c r="S456" s="437"/>
      <c r="T456" s="437"/>
      <c r="U456" s="437"/>
      <c r="V456" s="437"/>
      <c r="W456" s="437"/>
      <c r="X456" s="437"/>
      <c r="Y456" s="437"/>
      <c r="Z456" s="53"/>
      <c r="AA456" s="53"/>
    </row>
    <row r="457" spans="1:67" ht="16.5" customHeight="1" x14ac:dyDescent="0.25">
      <c r="A457" s="438" t="s">
        <v>615</v>
      </c>
      <c r="B457" s="438"/>
      <c r="C457" s="438"/>
      <c r="D457" s="438"/>
      <c r="E457" s="438"/>
      <c r="F457" s="438"/>
      <c r="G457" s="438"/>
      <c r="H457" s="438"/>
      <c r="I457" s="438"/>
      <c r="J457" s="438"/>
      <c r="K457" s="438"/>
      <c r="L457" s="438"/>
      <c r="M457" s="438"/>
      <c r="N457" s="438"/>
      <c r="O457" s="438"/>
      <c r="P457" s="438"/>
      <c r="Q457" s="438"/>
      <c r="R457" s="438"/>
      <c r="S457" s="438"/>
      <c r="T457" s="438"/>
      <c r="U457" s="438"/>
      <c r="V457" s="438"/>
      <c r="W457" s="438"/>
      <c r="X457" s="438"/>
      <c r="Y457" s="438"/>
      <c r="Z457" s="63"/>
      <c r="AA457" s="63"/>
    </row>
    <row r="458" spans="1:67" ht="14.25" customHeight="1" x14ac:dyDescent="0.25">
      <c r="A458" s="439" t="s">
        <v>123</v>
      </c>
      <c r="B458" s="439"/>
      <c r="C458" s="439"/>
      <c r="D458" s="439"/>
      <c r="E458" s="439"/>
      <c r="F458" s="439"/>
      <c r="G458" s="439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  <c r="U458" s="439"/>
      <c r="V458" s="439"/>
      <c r="W458" s="439"/>
      <c r="X458" s="439"/>
      <c r="Y458" s="439"/>
      <c r="Z458" s="64"/>
      <c r="AA458" s="64"/>
    </row>
    <row r="459" spans="1:67" ht="27" customHeight="1" x14ac:dyDescent="0.25">
      <c r="A459" s="61" t="s">
        <v>616</v>
      </c>
      <c r="B459" s="61" t="s">
        <v>617</v>
      </c>
      <c r="C459" s="35">
        <v>4301011795</v>
      </c>
      <c r="D459" s="440">
        <v>4607091389067</v>
      </c>
      <c r="E459" s="440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442"/>
      <c r="Q459" s="442"/>
      <c r="R459" s="442"/>
      <c r="S459" s="443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customHeight="1" x14ac:dyDescent="0.25">
      <c r="A460" s="61" t="s">
        <v>618</v>
      </c>
      <c r="B460" s="61" t="s">
        <v>619</v>
      </c>
      <c r="C460" s="35">
        <v>4301011369</v>
      </c>
      <c r="D460" s="440">
        <v>4680115885226</v>
      </c>
      <c r="E460" s="440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8" t="s">
        <v>620</v>
      </c>
      <c r="P460" s="442"/>
      <c r="Q460" s="442"/>
      <c r="R460" s="442"/>
      <c r="S460" s="443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440">
        <v>4607091383522</v>
      </c>
      <c r="E461" s="440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442"/>
      <c r="Q461" s="442"/>
      <c r="R461" s="442"/>
      <c r="S461" s="443"/>
      <c r="T461" s="38" t="s">
        <v>48</v>
      </c>
      <c r="U461" s="38" t="s">
        <v>48</v>
      </c>
      <c r="V461" s="39" t="s">
        <v>0</v>
      </c>
      <c r="W461" s="57">
        <v>1650</v>
      </c>
      <c r="X461" s="54">
        <f t="shared" si="81"/>
        <v>1652.64</v>
      </c>
      <c r="Y461" s="40">
        <f t="shared" si="82"/>
        <v>3.7434799999999999</v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1762.5</v>
      </c>
      <c r="BM461" s="77">
        <f t="shared" si="84"/>
        <v>1765.32</v>
      </c>
      <c r="BN461" s="77">
        <f t="shared" si="85"/>
        <v>3.0048076923076925</v>
      </c>
      <c r="BO461" s="77">
        <f t="shared" si="86"/>
        <v>3.0096153846153846</v>
      </c>
    </row>
    <row r="462" spans="1:67" ht="27" customHeight="1" x14ac:dyDescent="0.25">
      <c r="A462" s="61" t="s">
        <v>623</v>
      </c>
      <c r="B462" s="61" t="s">
        <v>624</v>
      </c>
      <c r="C462" s="35">
        <v>4301011785</v>
      </c>
      <c r="D462" s="440">
        <v>4607091384437</v>
      </c>
      <c r="E462" s="440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7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442"/>
      <c r="Q462" s="442"/>
      <c r="R462" s="442"/>
      <c r="S462" s="443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customHeight="1" x14ac:dyDescent="0.25">
      <c r="A463" s="61" t="s">
        <v>625</v>
      </c>
      <c r="B463" s="61" t="s">
        <v>626</v>
      </c>
      <c r="C463" s="35">
        <v>4301011774</v>
      </c>
      <c r="D463" s="440">
        <v>4680115884502</v>
      </c>
      <c r="E463" s="440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442"/>
      <c r="Q463" s="442"/>
      <c r="R463" s="442"/>
      <c r="S463" s="443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customHeight="1" x14ac:dyDescent="0.25">
      <c r="A464" s="61" t="s">
        <v>627</v>
      </c>
      <c r="B464" s="61" t="s">
        <v>628</v>
      </c>
      <c r="C464" s="35">
        <v>4301011771</v>
      </c>
      <c r="D464" s="440">
        <v>4607091389104</v>
      </c>
      <c r="E464" s="440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7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442"/>
      <c r="Q464" s="442"/>
      <c r="R464" s="442"/>
      <c r="S464" s="443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4301011799</v>
      </c>
      <c r="D465" s="440">
        <v>4680115884519</v>
      </c>
      <c r="E465" s="440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70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442"/>
      <c r="Q465" s="442"/>
      <c r="R465" s="442"/>
      <c r="S465" s="443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4301011778</v>
      </c>
      <c r="D466" s="440">
        <v>4680115880603</v>
      </c>
      <c r="E466" s="44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7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442"/>
      <c r="Q466" s="442"/>
      <c r="R466" s="442"/>
      <c r="S466" s="443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customHeight="1" x14ac:dyDescent="0.25">
      <c r="A467" s="61" t="s">
        <v>633</v>
      </c>
      <c r="B467" s="61" t="s">
        <v>634</v>
      </c>
      <c r="C467" s="35">
        <v>4301011775</v>
      </c>
      <c r="D467" s="440">
        <v>4607091389999</v>
      </c>
      <c r="E467" s="440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442"/>
      <c r="Q467" s="442"/>
      <c r="R467" s="442"/>
      <c r="S467" s="443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4301011770</v>
      </c>
      <c r="D468" s="440">
        <v>4680115882782</v>
      </c>
      <c r="E468" s="440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442"/>
      <c r="Q468" s="442"/>
      <c r="R468" s="442"/>
      <c r="S468" s="443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4301011190</v>
      </c>
      <c r="D469" s="440">
        <v>4607091389098</v>
      </c>
      <c r="E469" s="440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7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442"/>
      <c r="Q469" s="442"/>
      <c r="R469" s="442"/>
      <c r="S469" s="443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4301011784</v>
      </c>
      <c r="D470" s="440">
        <v>4607091389982</v>
      </c>
      <c r="E470" s="440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7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442"/>
      <c r="Q470" s="442"/>
      <c r="R470" s="442"/>
      <c r="S470" s="443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448"/>
      <c r="B471" s="448"/>
      <c r="C471" s="448"/>
      <c r="D471" s="448"/>
      <c r="E471" s="448"/>
      <c r="F471" s="448"/>
      <c r="G471" s="448"/>
      <c r="H471" s="448"/>
      <c r="I471" s="448"/>
      <c r="J471" s="448"/>
      <c r="K471" s="448"/>
      <c r="L471" s="448"/>
      <c r="M471" s="448"/>
      <c r="N471" s="449"/>
      <c r="O471" s="445" t="s">
        <v>43</v>
      </c>
      <c r="P471" s="446"/>
      <c r="Q471" s="446"/>
      <c r="R471" s="446"/>
      <c r="S471" s="446"/>
      <c r="T471" s="446"/>
      <c r="U471" s="447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312.5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313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3.7434799999999999</v>
      </c>
      <c r="Z471" s="65"/>
      <c r="AA471" s="65"/>
    </row>
    <row r="472" spans="1:67" x14ac:dyDescent="0.2">
      <c r="A472" s="448"/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9"/>
      <c r="O472" s="445" t="s">
        <v>43</v>
      </c>
      <c r="P472" s="446"/>
      <c r="Q472" s="446"/>
      <c r="R472" s="446"/>
      <c r="S472" s="446"/>
      <c r="T472" s="446"/>
      <c r="U472" s="447"/>
      <c r="V472" s="41" t="s">
        <v>0</v>
      </c>
      <c r="W472" s="42">
        <f>IFERROR(SUM(W459:W470),"0")</f>
        <v>1650</v>
      </c>
      <c r="X472" s="42">
        <f>IFERROR(SUM(X459:X470),"0")</f>
        <v>1652.64</v>
      </c>
      <c r="Y472" s="41"/>
      <c r="Z472" s="65"/>
      <c r="AA472" s="65"/>
    </row>
    <row r="473" spans="1:67" ht="14.25" customHeight="1" x14ac:dyDescent="0.25">
      <c r="A473" s="439" t="s">
        <v>115</v>
      </c>
      <c r="B473" s="439"/>
      <c r="C473" s="439"/>
      <c r="D473" s="439"/>
      <c r="E473" s="439"/>
      <c r="F473" s="439"/>
      <c r="G473" s="439"/>
      <c r="H473" s="439"/>
      <c r="I473" s="439"/>
      <c r="J473" s="439"/>
      <c r="K473" s="439"/>
      <c r="L473" s="439"/>
      <c r="M473" s="439"/>
      <c r="N473" s="439"/>
      <c r="O473" s="439"/>
      <c r="P473" s="439"/>
      <c r="Q473" s="439"/>
      <c r="R473" s="439"/>
      <c r="S473" s="439"/>
      <c r="T473" s="439"/>
      <c r="U473" s="439"/>
      <c r="V473" s="439"/>
      <c r="W473" s="439"/>
      <c r="X473" s="439"/>
      <c r="Y473" s="439"/>
      <c r="Z473" s="64"/>
      <c r="AA473" s="64"/>
    </row>
    <row r="474" spans="1:67" ht="16.5" customHeight="1" x14ac:dyDescent="0.25">
      <c r="A474" s="61" t="s">
        <v>641</v>
      </c>
      <c r="B474" s="61" t="s">
        <v>642</v>
      </c>
      <c r="C474" s="35">
        <v>4301020222</v>
      </c>
      <c r="D474" s="440">
        <v>4607091388930</v>
      </c>
      <c r="E474" s="440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442"/>
      <c r="Q474" s="442"/>
      <c r="R474" s="442"/>
      <c r="S474" s="443"/>
      <c r="T474" s="38" t="s">
        <v>48</v>
      </c>
      <c r="U474" s="38" t="s">
        <v>48</v>
      </c>
      <c r="V474" s="39" t="s">
        <v>0</v>
      </c>
      <c r="W474" s="57">
        <v>0</v>
      </c>
      <c r="X474" s="54">
        <f>IFERROR(IF(W474="",0,CEILING((W474/$H474),1)*$H474),"")</f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0</v>
      </c>
      <c r="BM474" s="77">
        <f>IFERROR(X474*I474/H474,"0")</f>
        <v>0</v>
      </c>
      <c r="BN474" s="77">
        <f>IFERROR(1/J474*(W474/H474),"0")</f>
        <v>0</v>
      </c>
      <c r="BO474" s="77">
        <f>IFERROR(1/J474*(X474/H474),"0")</f>
        <v>0</v>
      </c>
    </row>
    <row r="475" spans="1:67" ht="16.5" customHeight="1" x14ac:dyDescent="0.25">
      <c r="A475" s="61" t="s">
        <v>643</v>
      </c>
      <c r="B475" s="61" t="s">
        <v>644</v>
      </c>
      <c r="C475" s="35">
        <v>4301020206</v>
      </c>
      <c r="D475" s="440">
        <v>4680115880054</v>
      </c>
      <c r="E475" s="440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7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442"/>
      <c r="Q475" s="442"/>
      <c r="R475" s="442"/>
      <c r="S475" s="443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x14ac:dyDescent="0.2">
      <c r="A476" s="448"/>
      <c r="B476" s="448"/>
      <c r="C476" s="448"/>
      <c r="D476" s="448"/>
      <c r="E476" s="448"/>
      <c r="F476" s="448"/>
      <c r="G476" s="448"/>
      <c r="H476" s="448"/>
      <c r="I476" s="448"/>
      <c r="J476" s="448"/>
      <c r="K476" s="448"/>
      <c r="L476" s="448"/>
      <c r="M476" s="448"/>
      <c r="N476" s="449"/>
      <c r="O476" s="445" t="s">
        <v>43</v>
      </c>
      <c r="P476" s="446"/>
      <c r="Q476" s="446"/>
      <c r="R476" s="446"/>
      <c r="S476" s="446"/>
      <c r="T476" s="446"/>
      <c r="U476" s="447"/>
      <c r="V476" s="41" t="s">
        <v>42</v>
      </c>
      <c r="W476" s="42">
        <f>IFERROR(W474/H474,"0")+IFERROR(W475/H475,"0")</f>
        <v>0</v>
      </c>
      <c r="X476" s="42">
        <f>IFERROR(X474/H474,"0")+IFERROR(X475/H475,"0")</f>
        <v>0</v>
      </c>
      <c r="Y476" s="42">
        <f>IFERROR(IF(Y474="",0,Y474),"0")+IFERROR(IF(Y475="",0,Y475),"0")</f>
        <v>0</v>
      </c>
      <c r="Z476" s="65"/>
      <c r="AA476" s="65"/>
    </row>
    <row r="477" spans="1:67" x14ac:dyDescent="0.2">
      <c r="A477" s="448"/>
      <c r="B477" s="448"/>
      <c r="C477" s="448"/>
      <c r="D477" s="448"/>
      <c r="E477" s="448"/>
      <c r="F477" s="448"/>
      <c r="G477" s="448"/>
      <c r="H477" s="448"/>
      <c r="I477" s="448"/>
      <c r="J477" s="448"/>
      <c r="K477" s="448"/>
      <c r="L477" s="448"/>
      <c r="M477" s="448"/>
      <c r="N477" s="449"/>
      <c r="O477" s="445" t="s">
        <v>43</v>
      </c>
      <c r="P477" s="446"/>
      <c r="Q477" s="446"/>
      <c r="R477" s="446"/>
      <c r="S477" s="446"/>
      <c r="T477" s="446"/>
      <c r="U477" s="447"/>
      <c r="V477" s="41" t="s">
        <v>0</v>
      </c>
      <c r="W477" s="42">
        <f>IFERROR(SUM(W474:W475),"0")</f>
        <v>0</v>
      </c>
      <c r="X477" s="42">
        <f>IFERROR(SUM(X474:X475),"0")</f>
        <v>0</v>
      </c>
      <c r="Y477" s="41"/>
      <c r="Z477" s="65"/>
      <c r="AA477" s="65"/>
    </row>
    <row r="478" spans="1:67" ht="14.25" customHeight="1" x14ac:dyDescent="0.25">
      <c r="A478" s="439" t="s">
        <v>77</v>
      </c>
      <c r="B478" s="439"/>
      <c r="C478" s="439"/>
      <c r="D478" s="439"/>
      <c r="E478" s="439"/>
      <c r="F478" s="439"/>
      <c r="G478" s="439"/>
      <c r="H478" s="439"/>
      <c r="I478" s="439"/>
      <c r="J478" s="439"/>
      <c r="K478" s="439"/>
      <c r="L478" s="439"/>
      <c r="M478" s="439"/>
      <c r="N478" s="439"/>
      <c r="O478" s="439"/>
      <c r="P478" s="439"/>
      <c r="Q478" s="439"/>
      <c r="R478" s="439"/>
      <c r="S478" s="439"/>
      <c r="T478" s="439"/>
      <c r="U478" s="439"/>
      <c r="V478" s="439"/>
      <c r="W478" s="439"/>
      <c r="X478" s="439"/>
      <c r="Y478" s="439"/>
      <c r="Z478" s="64"/>
      <c r="AA478" s="64"/>
    </row>
    <row r="479" spans="1:67" ht="27" customHeight="1" x14ac:dyDescent="0.25">
      <c r="A479" s="61" t="s">
        <v>645</v>
      </c>
      <c r="B479" s="61" t="s">
        <v>646</v>
      </c>
      <c r="C479" s="35">
        <v>4301031252</v>
      </c>
      <c r="D479" s="440">
        <v>4680115883116</v>
      </c>
      <c r="E479" s="440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442"/>
      <c r="Q479" s="442"/>
      <c r="R479" s="442"/>
      <c r="S479" s="443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customHeight="1" x14ac:dyDescent="0.25">
      <c r="A480" s="61" t="s">
        <v>647</v>
      </c>
      <c r="B480" s="61" t="s">
        <v>648</v>
      </c>
      <c r="C480" s="35">
        <v>4301031248</v>
      </c>
      <c r="D480" s="440">
        <v>4680115883093</v>
      </c>
      <c r="E480" s="440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7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442"/>
      <c r="Q480" s="442"/>
      <c r="R480" s="442"/>
      <c r="S480" s="443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customHeight="1" x14ac:dyDescent="0.25">
      <c r="A481" s="61" t="s">
        <v>649</v>
      </c>
      <c r="B481" s="61" t="s">
        <v>650</v>
      </c>
      <c r="C481" s="35">
        <v>4301031250</v>
      </c>
      <c r="D481" s="440">
        <v>4680115883109</v>
      </c>
      <c r="E481" s="440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7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442"/>
      <c r="Q481" s="442"/>
      <c r="R481" s="442"/>
      <c r="S481" s="443"/>
      <c r="T481" s="38" t="s">
        <v>48</v>
      </c>
      <c r="U481" s="38" t="s">
        <v>48</v>
      </c>
      <c r="V481" s="39" t="s">
        <v>0</v>
      </c>
      <c r="W481" s="57">
        <v>200</v>
      </c>
      <c r="X481" s="54">
        <f t="shared" si="87"/>
        <v>200.64000000000001</v>
      </c>
      <c r="Y481" s="40">
        <f>IFERROR(IF(X481=0,"",ROUNDUP(X481/H481,0)*0.01196),"")</f>
        <v>0.45448</v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213.63636363636363</v>
      </c>
      <c r="BM481" s="77">
        <f t="shared" si="89"/>
        <v>214.32</v>
      </c>
      <c r="BN481" s="77">
        <f t="shared" si="90"/>
        <v>0.36421911421911418</v>
      </c>
      <c r="BO481" s="77">
        <f t="shared" si="91"/>
        <v>0.36538461538461542</v>
      </c>
    </row>
    <row r="482" spans="1:67" ht="27" customHeight="1" x14ac:dyDescent="0.25">
      <c r="A482" s="61" t="s">
        <v>651</v>
      </c>
      <c r="B482" s="61" t="s">
        <v>652</v>
      </c>
      <c r="C482" s="35">
        <v>4301031249</v>
      </c>
      <c r="D482" s="440">
        <v>4680115882072</v>
      </c>
      <c r="E482" s="440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442"/>
      <c r="Q482" s="442"/>
      <c r="R482" s="442"/>
      <c r="S482" s="443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customHeight="1" x14ac:dyDescent="0.25">
      <c r="A483" s="61" t="s">
        <v>653</v>
      </c>
      <c r="B483" s="61" t="s">
        <v>654</v>
      </c>
      <c r="C483" s="35">
        <v>4301031251</v>
      </c>
      <c r="D483" s="440">
        <v>4680115882102</v>
      </c>
      <c r="E483" s="440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7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442"/>
      <c r="Q483" s="442"/>
      <c r="R483" s="442"/>
      <c r="S483" s="443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customHeight="1" x14ac:dyDescent="0.25">
      <c r="A484" s="61" t="s">
        <v>655</v>
      </c>
      <c r="B484" s="61" t="s">
        <v>656</v>
      </c>
      <c r="C484" s="35">
        <v>4301031253</v>
      </c>
      <c r="D484" s="440">
        <v>4680115882096</v>
      </c>
      <c r="E484" s="440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7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442"/>
      <c r="Q484" s="442"/>
      <c r="R484" s="442"/>
      <c r="S484" s="443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x14ac:dyDescent="0.2">
      <c r="A485" s="448"/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9"/>
      <c r="O485" s="445" t="s">
        <v>43</v>
      </c>
      <c r="P485" s="446"/>
      <c r="Q485" s="446"/>
      <c r="R485" s="446"/>
      <c r="S485" s="446"/>
      <c r="T485" s="446"/>
      <c r="U485" s="447"/>
      <c r="V485" s="41" t="s">
        <v>42</v>
      </c>
      <c r="W485" s="42">
        <f>IFERROR(W479/H479,"0")+IFERROR(W480/H480,"0")+IFERROR(W481/H481,"0")+IFERROR(W482/H482,"0")+IFERROR(W483/H483,"0")+IFERROR(W484/H484,"0")</f>
        <v>37.878787878787875</v>
      </c>
      <c r="X485" s="42">
        <f>IFERROR(X479/H479,"0")+IFERROR(X480/H480,"0")+IFERROR(X481/H481,"0")+IFERROR(X482/H482,"0")+IFERROR(X483/H483,"0")+IFERROR(X484/H484,"0")</f>
        <v>38</v>
      </c>
      <c r="Y485" s="42">
        <f>IFERROR(IF(Y479="",0,Y479),"0")+IFERROR(IF(Y480="",0,Y480),"0")+IFERROR(IF(Y481="",0,Y481),"0")+IFERROR(IF(Y482="",0,Y482),"0")+IFERROR(IF(Y483="",0,Y483),"0")+IFERROR(IF(Y484="",0,Y484),"0")</f>
        <v>0.45448</v>
      </c>
      <c r="Z485" s="65"/>
      <c r="AA485" s="65"/>
    </row>
    <row r="486" spans="1:67" x14ac:dyDescent="0.2">
      <c r="A486" s="448"/>
      <c r="B486" s="448"/>
      <c r="C486" s="448"/>
      <c r="D486" s="448"/>
      <c r="E486" s="448"/>
      <c r="F486" s="448"/>
      <c r="G486" s="448"/>
      <c r="H486" s="448"/>
      <c r="I486" s="448"/>
      <c r="J486" s="448"/>
      <c r="K486" s="448"/>
      <c r="L486" s="448"/>
      <c r="M486" s="448"/>
      <c r="N486" s="449"/>
      <c r="O486" s="445" t="s">
        <v>43</v>
      </c>
      <c r="P486" s="446"/>
      <c r="Q486" s="446"/>
      <c r="R486" s="446"/>
      <c r="S486" s="446"/>
      <c r="T486" s="446"/>
      <c r="U486" s="447"/>
      <c r="V486" s="41" t="s">
        <v>0</v>
      </c>
      <c r="W486" s="42">
        <f>IFERROR(SUM(W479:W484),"0")</f>
        <v>200</v>
      </c>
      <c r="X486" s="42">
        <f>IFERROR(SUM(X479:X484),"0")</f>
        <v>200.64000000000001</v>
      </c>
      <c r="Y486" s="41"/>
      <c r="Z486" s="65"/>
      <c r="AA486" s="65"/>
    </row>
    <row r="487" spans="1:67" ht="14.25" customHeight="1" x14ac:dyDescent="0.25">
      <c r="A487" s="439" t="s">
        <v>87</v>
      </c>
      <c r="B487" s="439"/>
      <c r="C487" s="439"/>
      <c r="D487" s="439"/>
      <c r="E487" s="439"/>
      <c r="F487" s="439"/>
      <c r="G487" s="439"/>
      <c r="H487" s="439"/>
      <c r="I487" s="439"/>
      <c r="J487" s="439"/>
      <c r="K487" s="439"/>
      <c r="L487" s="439"/>
      <c r="M487" s="439"/>
      <c r="N487" s="439"/>
      <c r="O487" s="439"/>
      <c r="P487" s="439"/>
      <c r="Q487" s="439"/>
      <c r="R487" s="439"/>
      <c r="S487" s="439"/>
      <c r="T487" s="439"/>
      <c r="U487" s="439"/>
      <c r="V487" s="439"/>
      <c r="W487" s="439"/>
      <c r="X487" s="439"/>
      <c r="Y487" s="439"/>
      <c r="Z487" s="64"/>
      <c r="AA487" s="64"/>
    </row>
    <row r="488" spans="1:67" ht="16.5" customHeight="1" x14ac:dyDescent="0.25">
      <c r="A488" s="61" t="s">
        <v>657</v>
      </c>
      <c r="B488" s="61" t="s">
        <v>658</v>
      </c>
      <c r="C488" s="35">
        <v>4301051230</v>
      </c>
      <c r="D488" s="440">
        <v>4607091383409</v>
      </c>
      <c r="E488" s="440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442"/>
      <c r="Q488" s="442"/>
      <c r="R488" s="442"/>
      <c r="S488" s="443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customHeight="1" x14ac:dyDescent="0.25">
      <c r="A489" s="61" t="s">
        <v>659</v>
      </c>
      <c r="B489" s="61" t="s">
        <v>660</v>
      </c>
      <c r="C489" s="35">
        <v>4301051231</v>
      </c>
      <c r="D489" s="440">
        <v>4607091383416</v>
      </c>
      <c r="E489" s="440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7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442"/>
      <c r="Q489" s="442"/>
      <c r="R489" s="442"/>
      <c r="S489" s="443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customHeight="1" x14ac:dyDescent="0.25">
      <c r="A490" s="61" t="s">
        <v>661</v>
      </c>
      <c r="B490" s="61" t="s">
        <v>662</v>
      </c>
      <c r="C490" s="35">
        <v>4301051058</v>
      </c>
      <c r="D490" s="440">
        <v>4680115883536</v>
      </c>
      <c r="E490" s="440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7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442"/>
      <c r="Q490" s="442"/>
      <c r="R490" s="442"/>
      <c r="S490" s="443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x14ac:dyDescent="0.2">
      <c r="A491" s="448"/>
      <c r="B491" s="448"/>
      <c r="C491" s="448"/>
      <c r="D491" s="448"/>
      <c r="E491" s="448"/>
      <c r="F491" s="448"/>
      <c r="G491" s="448"/>
      <c r="H491" s="448"/>
      <c r="I491" s="448"/>
      <c r="J491" s="448"/>
      <c r="K491" s="448"/>
      <c r="L491" s="448"/>
      <c r="M491" s="448"/>
      <c r="N491" s="449"/>
      <c r="O491" s="445" t="s">
        <v>43</v>
      </c>
      <c r="P491" s="446"/>
      <c r="Q491" s="446"/>
      <c r="R491" s="446"/>
      <c r="S491" s="446"/>
      <c r="T491" s="446"/>
      <c r="U491" s="447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x14ac:dyDescent="0.2">
      <c r="A492" s="448"/>
      <c r="B492" s="448"/>
      <c r="C492" s="448"/>
      <c r="D492" s="448"/>
      <c r="E492" s="448"/>
      <c r="F492" s="448"/>
      <c r="G492" s="448"/>
      <c r="H492" s="448"/>
      <c r="I492" s="448"/>
      <c r="J492" s="448"/>
      <c r="K492" s="448"/>
      <c r="L492" s="448"/>
      <c r="M492" s="448"/>
      <c r="N492" s="449"/>
      <c r="O492" s="445" t="s">
        <v>43</v>
      </c>
      <c r="P492" s="446"/>
      <c r="Q492" s="446"/>
      <c r="R492" s="446"/>
      <c r="S492" s="446"/>
      <c r="T492" s="446"/>
      <c r="U492" s="447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customHeight="1" x14ac:dyDescent="0.25">
      <c r="A493" s="439" t="s">
        <v>223</v>
      </c>
      <c r="B493" s="439"/>
      <c r="C493" s="439"/>
      <c r="D493" s="439"/>
      <c r="E493" s="439"/>
      <c r="F493" s="439"/>
      <c r="G493" s="439"/>
      <c r="H493" s="439"/>
      <c r="I493" s="439"/>
      <c r="J493" s="439"/>
      <c r="K493" s="439"/>
      <c r="L493" s="439"/>
      <c r="M493" s="439"/>
      <c r="N493" s="439"/>
      <c r="O493" s="439"/>
      <c r="P493" s="439"/>
      <c r="Q493" s="439"/>
      <c r="R493" s="439"/>
      <c r="S493" s="439"/>
      <c r="T493" s="439"/>
      <c r="U493" s="439"/>
      <c r="V493" s="439"/>
      <c r="W493" s="439"/>
      <c r="X493" s="439"/>
      <c r="Y493" s="439"/>
      <c r="Z493" s="64"/>
      <c r="AA493" s="64"/>
    </row>
    <row r="494" spans="1:67" ht="16.5" customHeight="1" x14ac:dyDescent="0.25">
      <c r="A494" s="61" t="s">
        <v>663</v>
      </c>
      <c r="B494" s="61" t="s">
        <v>664</v>
      </c>
      <c r="C494" s="35">
        <v>4301060363</v>
      </c>
      <c r="D494" s="440">
        <v>4680115885035</v>
      </c>
      <c r="E494" s="440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7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442"/>
      <c r="Q494" s="442"/>
      <c r="R494" s="442"/>
      <c r="S494" s="443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x14ac:dyDescent="0.2">
      <c r="A495" s="448"/>
      <c r="B495" s="448"/>
      <c r="C495" s="448"/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9"/>
      <c r="O495" s="445" t="s">
        <v>43</v>
      </c>
      <c r="P495" s="446"/>
      <c r="Q495" s="446"/>
      <c r="R495" s="446"/>
      <c r="S495" s="446"/>
      <c r="T495" s="446"/>
      <c r="U495" s="447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x14ac:dyDescent="0.2">
      <c r="A496" s="448"/>
      <c r="B496" s="448"/>
      <c r="C496" s="448"/>
      <c r="D496" s="448"/>
      <c r="E496" s="448"/>
      <c r="F496" s="448"/>
      <c r="G496" s="448"/>
      <c r="H496" s="448"/>
      <c r="I496" s="448"/>
      <c r="J496" s="448"/>
      <c r="K496" s="448"/>
      <c r="L496" s="448"/>
      <c r="M496" s="448"/>
      <c r="N496" s="449"/>
      <c r="O496" s="445" t="s">
        <v>43</v>
      </c>
      <c r="P496" s="446"/>
      <c r="Q496" s="446"/>
      <c r="R496" s="446"/>
      <c r="S496" s="446"/>
      <c r="T496" s="446"/>
      <c r="U496" s="447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customHeight="1" x14ac:dyDescent="0.2">
      <c r="A497" s="437" t="s">
        <v>665</v>
      </c>
      <c r="B497" s="437"/>
      <c r="C497" s="437"/>
      <c r="D497" s="437"/>
      <c r="E497" s="437"/>
      <c r="F497" s="437"/>
      <c r="G497" s="437"/>
      <c r="H497" s="437"/>
      <c r="I497" s="437"/>
      <c r="J497" s="437"/>
      <c r="K497" s="437"/>
      <c r="L497" s="437"/>
      <c r="M497" s="437"/>
      <c r="N497" s="437"/>
      <c r="O497" s="437"/>
      <c r="P497" s="437"/>
      <c r="Q497" s="437"/>
      <c r="R497" s="437"/>
      <c r="S497" s="437"/>
      <c r="T497" s="437"/>
      <c r="U497" s="437"/>
      <c r="V497" s="437"/>
      <c r="W497" s="437"/>
      <c r="X497" s="437"/>
      <c r="Y497" s="437"/>
      <c r="Z497" s="53"/>
      <c r="AA497" s="53"/>
    </row>
    <row r="498" spans="1:67" ht="16.5" customHeight="1" x14ac:dyDescent="0.25">
      <c r="A498" s="438" t="s">
        <v>666</v>
      </c>
      <c r="B498" s="438"/>
      <c r="C498" s="438"/>
      <c r="D498" s="438"/>
      <c r="E498" s="438"/>
      <c r="F498" s="438"/>
      <c r="G498" s="438"/>
      <c r="H498" s="438"/>
      <c r="I498" s="438"/>
      <c r="J498" s="438"/>
      <c r="K498" s="438"/>
      <c r="L498" s="438"/>
      <c r="M498" s="438"/>
      <c r="N498" s="438"/>
      <c r="O498" s="438"/>
      <c r="P498" s="438"/>
      <c r="Q498" s="438"/>
      <c r="R498" s="438"/>
      <c r="S498" s="438"/>
      <c r="T498" s="438"/>
      <c r="U498" s="438"/>
      <c r="V498" s="438"/>
      <c r="W498" s="438"/>
      <c r="X498" s="438"/>
      <c r="Y498" s="438"/>
      <c r="Z498" s="63"/>
      <c r="AA498" s="63"/>
    </row>
    <row r="499" spans="1:67" ht="14.25" customHeight="1" x14ac:dyDescent="0.25">
      <c r="A499" s="439" t="s">
        <v>123</v>
      </c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39"/>
      <c r="O499" s="439"/>
      <c r="P499" s="439"/>
      <c r="Q499" s="439"/>
      <c r="R499" s="439"/>
      <c r="S499" s="439"/>
      <c r="T499" s="439"/>
      <c r="U499" s="439"/>
      <c r="V499" s="439"/>
      <c r="W499" s="439"/>
      <c r="X499" s="439"/>
      <c r="Y499" s="439"/>
      <c r="Z499" s="64"/>
      <c r="AA499" s="64"/>
    </row>
    <row r="500" spans="1:67" ht="27" customHeight="1" x14ac:dyDescent="0.25">
      <c r="A500" s="61" t="s">
        <v>667</v>
      </c>
      <c r="B500" s="61" t="s">
        <v>668</v>
      </c>
      <c r="C500" s="35">
        <v>4301011763</v>
      </c>
      <c r="D500" s="440">
        <v>4640242181011</v>
      </c>
      <c r="E500" s="44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721" t="s">
        <v>669</v>
      </c>
      <c r="P500" s="442"/>
      <c r="Q500" s="442"/>
      <c r="R500" s="442"/>
      <c r="S500" s="443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customHeight="1" x14ac:dyDescent="0.25">
      <c r="A501" s="61" t="s">
        <v>670</v>
      </c>
      <c r="B501" s="61" t="s">
        <v>671</v>
      </c>
      <c r="C501" s="35">
        <v>4301011951</v>
      </c>
      <c r="D501" s="440">
        <v>4640242180045</v>
      </c>
      <c r="E501" s="44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722" t="s">
        <v>672</v>
      </c>
      <c r="P501" s="442"/>
      <c r="Q501" s="442"/>
      <c r="R501" s="442"/>
      <c r="S501" s="443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customHeight="1" x14ac:dyDescent="0.25">
      <c r="A502" s="61" t="s">
        <v>673</v>
      </c>
      <c r="B502" s="61" t="s">
        <v>674</v>
      </c>
      <c r="C502" s="35">
        <v>4301011585</v>
      </c>
      <c r="D502" s="440">
        <v>4640242180441</v>
      </c>
      <c r="E502" s="440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723" t="s">
        <v>675</v>
      </c>
      <c r="P502" s="442"/>
      <c r="Q502" s="442"/>
      <c r="R502" s="442"/>
      <c r="S502" s="443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customHeight="1" x14ac:dyDescent="0.25">
      <c r="A503" s="61" t="s">
        <v>676</v>
      </c>
      <c r="B503" s="61" t="s">
        <v>677</v>
      </c>
      <c r="C503" s="35">
        <v>4301011950</v>
      </c>
      <c r="D503" s="440">
        <v>4640242180601</v>
      </c>
      <c r="E503" s="440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724" t="s">
        <v>678</v>
      </c>
      <c r="P503" s="442"/>
      <c r="Q503" s="442"/>
      <c r="R503" s="442"/>
      <c r="S503" s="443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customHeight="1" x14ac:dyDescent="0.25">
      <c r="A504" s="61" t="s">
        <v>679</v>
      </c>
      <c r="B504" s="61" t="s">
        <v>680</v>
      </c>
      <c r="C504" s="35">
        <v>4301011584</v>
      </c>
      <c r="D504" s="440">
        <v>4640242180564</v>
      </c>
      <c r="E504" s="440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725" t="s">
        <v>681</v>
      </c>
      <c r="P504" s="442"/>
      <c r="Q504" s="442"/>
      <c r="R504" s="442"/>
      <c r="S504" s="443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2"/>
        <v>0</v>
      </c>
      <c r="Y504" s="40" t="str">
        <f t="shared" si="93"/>
        <v/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0</v>
      </c>
      <c r="BM504" s="77">
        <f t="shared" si="95"/>
        <v>0</v>
      </c>
      <c r="BN504" s="77">
        <f t="shared" si="96"/>
        <v>0</v>
      </c>
      <c r="BO504" s="77">
        <f t="shared" si="97"/>
        <v>0</v>
      </c>
    </row>
    <row r="505" spans="1:67" ht="27" customHeight="1" x14ac:dyDescent="0.25">
      <c r="A505" s="61" t="s">
        <v>682</v>
      </c>
      <c r="B505" s="61" t="s">
        <v>683</v>
      </c>
      <c r="C505" s="35">
        <v>4301011762</v>
      </c>
      <c r="D505" s="440">
        <v>4640242180922</v>
      </c>
      <c r="E505" s="44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726" t="s">
        <v>684</v>
      </c>
      <c r="P505" s="442"/>
      <c r="Q505" s="442"/>
      <c r="R505" s="442"/>
      <c r="S505" s="443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customHeight="1" x14ac:dyDescent="0.25">
      <c r="A506" s="61" t="s">
        <v>685</v>
      </c>
      <c r="B506" s="61" t="s">
        <v>686</v>
      </c>
      <c r="C506" s="35">
        <v>4301011551</v>
      </c>
      <c r="D506" s="440">
        <v>4640242180038</v>
      </c>
      <c r="E506" s="440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727" t="s">
        <v>687</v>
      </c>
      <c r="P506" s="442"/>
      <c r="Q506" s="442"/>
      <c r="R506" s="442"/>
      <c r="S506" s="443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x14ac:dyDescent="0.2">
      <c r="A507" s="448"/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9"/>
      <c r="O507" s="445" t="s">
        <v>43</v>
      </c>
      <c r="P507" s="446"/>
      <c r="Q507" s="446"/>
      <c r="R507" s="446"/>
      <c r="S507" s="446"/>
      <c r="T507" s="446"/>
      <c r="U507" s="447"/>
      <c r="V507" s="41" t="s">
        <v>42</v>
      </c>
      <c r="W507" s="42">
        <f>IFERROR(W500/H500,"0")+IFERROR(W501/H501,"0")+IFERROR(W502/H502,"0")+IFERROR(W503/H503,"0")+IFERROR(W504/H504,"0")+IFERROR(W505/H505,"0")+IFERROR(W506/H506,"0")</f>
        <v>0</v>
      </c>
      <c r="X507" s="42">
        <f>IFERROR(X500/H500,"0")+IFERROR(X501/H501,"0")+IFERROR(X502/H502,"0")+IFERROR(X503/H503,"0")+IFERROR(X504/H504,"0")+IFERROR(X505/H505,"0")+IFERROR(X506/H506,"0")</f>
        <v>0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5"/>
      <c r="AA507" s="65"/>
    </row>
    <row r="508" spans="1:67" x14ac:dyDescent="0.2">
      <c r="A508" s="448"/>
      <c r="B508" s="448"/>
      <c r="C508" s="448"/>
      <c r="D508" s="448"/>
      <c r="E508" s="448"/>
      <c r="F508" s="448"/>
      <c r="G508" s="448"/>
      <c r="H508" s="448"/>
      <c r="I508" s="448"/>
      <c r="J508" s="448"/>
      <c r="K508" s="448"/>
      <c r="L508" s="448"/>
      <c r="M508" s="448"/>
      <c r="N508" s="449"/>
      <c r="O508" s="445" t="s">
        <v>43</v>
      </c>
      <c r="P508" s="446"/>
      <c r="Q508" s="446"/>
      <c r="R508" s="446"/>
      <c r="S508" s="446"/>
      <c r="T508" s="446"/>
      <c r="U508" s="447"/>
      <c r="V508" s="41" t="s">
        <v>0</v>
      </c>
      <c r="W508" s="42">
        <f>IFERROR(SUM(W500:W506),"0")</f>
        <v>0</v>
      </c>
      <c r="X508" s="42">
        <f>IFERROR(SUM(X500:X506),"0")</f>
        <v>0</v>
      </c>
      <c r="Y508" s="41"/>
      <c r="Z508" s="65"/>
      <c r="AA508" s="65"/>
    </row>
    <row r="509" spans="1:67" ht="14.25" customHeight="1" x14ac:dyDescent="0.25">
      <c r="A509" s="439" t="s">
        <v>115</v>
      </c>
      <c r="B509" s="439"/>
      <c r="C509" s="439"/>
      <c r="D509" s="439"/>
      <c r="E509" s="439"/>
      <c r="F509" s="439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  <c r="Y509" s="439"/>
      <c r="Z509" s="64"/>
      <c r="AA509" s="64"/>
    </row>
    <row r="510" spans="1:67" ht="27" customHeight="1" x14ac:dyDescent="0.25">
      <c r="A510" s="61" t="s">
        <v>688</v>
      </c>
      <c r="B510" s="61" t="s">
        <v>689</v>
      </c>
      <c r="C510" s="35">
        <v>4301020260</v>
      </c>
      <c r="D510" s="440">
        <v>4640242180526</v>
      </c>
      <c r="E510" s="440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8" t="s">
        <v>690</v>
      </c>
      <c r="P510" s="442"/>
      <c r="Q510" s="442"/>
      <c r="R510" s="442"/>
      <c r="S510" s="443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customHeight="1" x14ac:dyDescent="0.25">
      <c r="A511" s="61" t="s">
        <v>691</v>
      </c>
      <c r="B511" s="61" t="s">
        <v>692</v>
      </c>
      <c r="C511" s="35">
        <v>4301020269</v>
      </c>
      <c r="D511" s="440">
        <v>4640242180519</v>
      </c>
      <c r="E511" s="440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729" t="s">
        <v>693</v>
      </c>
      <c r="P511" s="442"/>
      <c r="Q511" s="442"/>
      <c r="R511" s="442"/>
      <c r="S511" s="443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customHeight="1" x14ac:dyDescent="0.25">
      <c r="A512" s="61" t="s">
        <v>694</v>
      </c>
      <c r="B512" s="61" t="s">
        <v>695</v>
      </c>
      <c r="C512" s="35">
        <v>4301020309</v>
      </c>
      <c r="D512" s="440">
        <v>4640242180090</v>
      </c>
      <c r="E512" s="440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730" t="s">
        <v>696</v>
      </c>
      <c r="P512" s="442"/>
      <c r="Q512" s="442"/>
      <c r="R512" s="442"/>
      <c r="S512" s="443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customHeight="1" x14ac:dyDescent="0.25">
      <c r="A513" s="61" t="s">
        <v>697</v>
      </c>
      <c r="B513" s="61" t="s">
        <v>698</v>
      </c>
      <c r="C513" s="35">
        <v>4301020314</v>
      </c>
      <c r="D513" s="440">
        <v>4640242180090</v>
      </c>
      <c r="E513" s="440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731" t="s">
        <v>699</v>
      </c>
      <c r="P513" s="442"/>
      <c r="Q513" s="442"/>
      <c r="R513" s="442"/>
      <c r="S513" s="443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x14ac:dyDescent="0.2">
      <c r="A514" s="448"/>
      <c r="B514" s="448"/>
      <c r="C514" s="448"/>
      <c r="D514" s="448"/>
      <c r="E514" s="448"/>
      <c r="F514" s="448"/>
      <c r="G514" s="448"/>
      <c r="H514" s="448"/>
      <c r="I514" s="448"/>
      <c r="J514" s="448"/>
      <c r="K514" s="448"/>
      <c r="L514" s="448"/>
      <c r="M514" s="448"/>
      <c r="N514" s="449"/>
      <c r="O514" s="445" t="s">
        <v>43</v>
      </c>
      <c r="P514" s="446"/>
      <c r="Q514" s="446"/>
      <c r="R514" s="446"/>
      <c r="S514" s="446"/>
      <c r="T514" s="446"/>
      <c r="U514" s="447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x14ac:dyDescent="0.2">
      <c r="A515" s="448"/>
      <c r="B515" s="448"/>
      <c r="C515" s="448"/>
      <c r="D515" s="448"/>
      <c r="E515" s="448"/>
      <c r="F515" s="448"/>
      <c r="G515" s="448"/>
      <c r="H515" s="448"/>
      <c r="I515" s="448"/>
      <c r="J515" s="448"/>
      <c r="K515" s="448"/>
      <c r="L515" s="448"/>
      <c r="M515" s="448"/>
      <c r="N515" s="449"/>
      <c r="O515" s="445" t="s">
        <v>43</v>
      </c>
      <c r="P515" s="446"/>
      <c r="Q515" s="446"/>
      <c r="R515" s="446"/>
      <c r="S515" s="446"/>
      <c r="T515" s="446"/>
      <c r="U515" s="447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customHeight="1" x14ac:dyDescent="0.25">
      <c r="A516" s="439" t="s">
        <v>77</v>
      </c>
      <c r="B516" s="439"/>
      <c r="C516" s="439"/>
      <c r="D516" s="439"/>
      <c r="E516" s="439"/>
      <c r="F516" s="439"/>
      <c r="G516" s="439"/>
      <c r="H516" s="439"/>
      <c r="I516" s="439"/>
      <c r="J516" s="439"/>
      <c r="K516" s="439"/>
      <c r="L516" s="439"/>
      <c r="M516" s="439"/>
      <c r="N516" s="439"/>
      <c r="O516" s="439"/>
      <c r="P516" s="439"/>
      <c r="Q516" s="439"/>
      <c r="R516" s="439"/>
      <c r="S516" s="439"/>
      <c r="T516" s="439"/>
      <c r="U516" s="439"/>
      <c r="V516" s="439"/>
      <c r="W516" s="439"/>
      <c r="X516" s="439"/>
      <c r="Y516" s="439"/>
      <c r="Z516" s="64"/>
      <c r="AA516" s="64"/>
    </row>
    <row r="517" spans="1:67" ht="27" customHeight="1" x14ac:dyDescent="0.25">
      <c r="A517" s="61" t="s">
        <v>700</v>
      </c>
      <c r="B517" s="61" t="s">
        <v>701</v>
      </c>
      <c r="C517" s="35">
        <v>4301031280</v>
      </c>
      <c r="D517" s="440">
        <v>4640242180816</v>
      </c>
      <c r="E517" s="440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32" t="s">
        <v>702</v>
      </c>
      <c r="P517" s="442"/>
      <c r="Q517" s="442"/>
      <c r="R517" s="442"/>
      <c r="S517" s="443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ref="X517:X522" si="98">IFERROR(IF(W517="",0,CEILING((W517/$H517),1)*$H517),"")</f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0</v>
      </c>
      <c r="BM517" s="77">
        <f t="shared" ref="BM517:BM522" si="100">IFERROR(X517*I517/H517,"0")</f>
        <v>0</v>
      </c>
      <c r="BN517" s="77">
        <f t="shared" ref="BN517:BN522" si="101">IFERROR(1/J517*(W517/H517),"0")</f>
        <v>0</v>
      </c>
      <c r="BO517" s="77">
        <f t="shared" ref="BO517:BO522" si="102">IFERROR(1/J517*(X517/H517),"0")</f>
        <v>0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440">
        <v>4680115880856</v>
      </c>
      <c r="E518" s="440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73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442"/>
      <c r="Q518" s="442"/>
      <c r="R518" s="442"/>
      <c r="S518" s="443"/>
      <c r="T518" s="38" t="s">
        <v>48</v>
      </c>
      <c r="U518" s="38" t="s">
        <v>48</v>
      </c>
      <c r="V518" s="39" t="s">
        <v>0</v>
      </c>
      <c r="W518" s="57">
        <v>1000</v>
      </c>
      <c r="X518" s="54">
        <f t="shared" si="98"/>
        <v>1003.8000000000001</v>
      </c>
      <c r="Y518" s="40">
        <f>IFERROR(IF(X518=0,"",ROUNDUP(X518/H518,0)*0.00753),"")</f>
        <v>1.7996700000000001</v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1061.9047619047619</v>
      </c>
      <c r="BM518" s="77">
        <f t="shared" si="100"/>
        <v>1065.94</v>
      </c>
      <c r="BN518" s="77">
        <f t="shared" si="101"/>
        <v>1.5262515262515262</v>
      </c>
      <c r="BO518" s="77">
        <f t="shared" si="102"/>
        <v>1.5320512820512819</v>
      </c>
    </row>
    <row r="519" spans="1:67" ht="27" customHeight="1" x14ac:dyDescent="0.25">
      <c r="A519" s="61" t="s">
        <v>705</v>
      </c>
      <c r="B519" s="61" t="s">
        <v>706</v>
      </c>
      <c r="C519" s="35">
        <v>4301031244</v>
      </c>
      <c r="D519" s="440">
        <v>4640242180595</v>
      </c>
      <c r="E519" s="440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734" t="s">
        <v>707</v>
      </c>
      <c r="P519" s="442"/>
      <c r="Q519" s="442"/>
      <c r="R519" s="442"/>
      <c r="S519" s="443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customHeight="1" x14ac:dyDescent="0.25">
      <c r="A520" s="61" t="s">
        <v>708</v>
      </c>
      <c r="B520" s="61" t="s">
        <v>709</v>
      </c>
      <c r="C520" s="35">
        <v>4301031321</v>
      </c>
      <c r="D520" s="440">
        <v>4640242180076</v>
      </c>
      <c r="E520" s="440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735" t="s">
        <v>710</v>
      </c>
      <c r="P520" s="442"/>
      <c r="Q520" s="442"/>
      <c r="R520" s="442"/>
      <c r="S520" s="443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customHeight="1" x14ac:dyDescent="0.25">
      <c r="A521" s="61" t="s">
        <v>711</v>
      </c>
      <c r="B521" s="61" t="s">
        <v>712</v>
      </c>
      <c r="C521" s="35">
        <v>4301031203</v>
      </c>
      <c r="D521" s="440">
        <v>4640242180908</v>
      </c>
      <c r="E521" s="440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736" t="s">
        <v>713</v>
      </c>
      <c r="P521" s="442"/>
      <c r="Q521" s="442"/>
      <c r="R521" s="442"/>
      <c r="S521" s="443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customHeight="1" x14ac:dyDescent="0.25">
      <c r="A522" s="61" t="s">
        <v>714</v>
      </c>
      <c r="B522" s="61" t="s">
        <v>715</v>
      </c>
      <c r="C522" s="35">
        <v>4301031200</v>
      </c>
      <c r="D522" s="440">
        <v>4640242180489</v>
      </c>
      <c r="E522" s="440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737" t="s">
        <v>716</v>
      </c>
      <c r="P522" s="442"/>
      <c r="Q522" s="442"/>
      <c r="R522" s="442"/>
      <c r="S522" s="443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448"/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9"/>
      <c r="O523" s="445" t="s">
        <v>43</v>
      </c>
      <c r="P523" s="446"/>
      <c r="Q523" s="446"/>
      <c r="R523" s="446"/>
      <c r="S523" s="446"/>
      <c r="T523" s="446"/>
      <c r="U523" s="447"/>
      <c r="V523" s="41" t="s">
        <v>42</v>
      </c>
      <c r="W523" s="42">
        <f>IFERROR(W517/H517,"0")+IFERROR(W518/H518,"0")+IFERROR(W519/H519,"0")+IFERROR(W520/H520,"0")+IFERROR(W521/H521,"0")+IFERROR(W522/H522,"0")</f>
        <v>238.09523809523807</v>
      </c>
      <c r="X523" s="42">
        <f>IFERROR(X517/H517,"0")+IFERROR(X518/H518,"0")+IFERROR(X519/H519,"0")+IFERROR(X520/H520,"0")+IFERROR(X521/H521,"0")+IFERROR(X522/H522,"0")</f>
        <v>239</v>
      </c>
      <c r="Y523" s="42">
        <f>IFERROR(IF(Y517="",0,Y517),"0")+IFERROR(IF(Y518="",0,Y518),"0")+IFERROR(IF(Y519="",0,Y519),"0")+IFERROR(IF(Y520="",0,Y520),"0")+IFERROR(IF(Y521="",0,Y521),"0")+IFERROR(IF(Y522="",0,Y522),"0")</f>
        <v>1.7996700000000001</v>
      </c>
      <c r="Z523" s="65"/>
      <c r="AA523" s="65"/>
    </row>
    <row r="524" spans="1:67" x14ac:dyDescent="0.2">
      <c r="A524" s="448"/>
      <c r="B524" s="448"/>
      <c r="C524" s="448"/>
      <c r="D524" s="448"/>
      <c r="E524" s="448"/>
      <c r="F524" s="448"/>
      <c r="G524" s="448"/>
      <c r="H524" s="448"/>
      <c r="I524" s="448"/>
      <c r="J524" s="448"/>
      <c r="K524" s="448"/>
      <c r="L524" s="448"/>
      <c r="M524" s="448"/>
      <c r="N524" s="449"/>
      <c r="O524" s="445" t="s">
        <v>43</v>
      </c>
      <c r="P524" s="446"/>
      <c r="Q524" s="446"/>
      <c r="R524" s="446"/>
      <c r="S524" s="446"/>
      <c r="T524" s="446"/>
      <c r="U524" s="447"/>
      <c r="V524" s="41" t="s">
        <v>0</v>
      </c>
      <c r="W524" s="42">
        <f>IFERROR(SUM(W517:W522),"0")</f>
        <v>1000</v>
      </c>
      <c r="X524" s="42">
        <f>IFERROR(SUM(X517:X522),"0")</f>
        <v>1003.8000000000001</v>
      </c>
      <c r="Y524" s="41"/>
      <c r="Z524" s="65"/>
      <c r="AA524" s="65"/>
    </row>
    <row r="525" spans="1:67" ht="14.25" customHeight="1" x14ac:dyDescent="0.25">
      <c r="A525" s="439" t="s">
        <v>87</v>
      </c>
      <c r="B525" s="439"/>
      <c r="C525" s="439"/>
      <c r="D525" s="439"/>
      <c r="E525" s="439"/>
      <c r="F525" s="439"/>
      <c r="G525" s="439"/>
      <c r="H525" s="439"/>
      <c r="I525" s="439"/>
      <c r="J525" s="439"/>
      <c r="K525" s="439"/>
      <c r="L525" s="439"/>
      <c r="M525" s="439"/>
      <c r="N525" s="439"/>
      <c r="O525" s="439"/>
      <c r="P525" s="439"/>
      <c r="Q525" s="439"/>
      <c r="R525" s="439"/>
      <c r="S525" s="439"/>
      <c r="T525" s="439"/>
      <c r="U525" s="439"/>
      <c r="V525" s="439"/>
      <c r="W525" s="439"/>
      <c r="X525" s="439"/>
      <c r="Y525" s="439"/>
      <c r="Z525" s="64"/>
      <c r="AA525" s="64"/>
    </row>
    <row r="526" spans="1:67" ht="27" customHeight="1" x14ac:dyDescent="0.25">
      <c r="A526" s="61" t="s">
        <v>717</v>
      </c>
      <c r="B526" s="61" t="s">
        <v>718</v>
      </c>
      <c r="C526" s="35">
        <v>4301051746</v>
      </c>
      <c r="D526" s="440">
        <v>4640242180533</v>
      </c>
      <c r="E526" s="440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738" t="s">
        <v>719</v>
      </c>
      <c r="P526" s="442"/>
      <c r="Q526" s="442"/>
      <c r="R526" s="442"/>
      <c r="S526" s="443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720</v>
      </c>
      <c r="B527" s="61" t="s">
        <v>721</v>
      </c>
      <c r="C527" s="35">
        <v>4301051780</v>
      </c>
      <c r="D527" s="440">
        <v>4640242180106</v>
      </c>
      <c r="E527" s="440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739" t="s">
        <v>722</v>
      </c>
      <c r="P527" s="442"/>
      <c r="Q527" s="442"/>
      <c r="R527" s="442"/>
      <c r="S527" s="443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723</v>
      </c>
      <c r="B528" s="61" t="s">
        <v>724</v>
      </c>
      <c r="C528" s="35">
        <v>4301051510</v>
      </c>
      <c r="D528" s="440">
        <v>4640242180540</v>
      </c>
      <c r="E528" s="440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740" t="s">
        <v>725</v>
      </c>
      <c r="P528" s="442"/>
      <c r="Q528" s="442"/>
      <c r="R528" s="442"/>
      <c r="S528" s="443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726</v>
      </c>
      <c r="B529" s="61" t="s">
        <v>727</v>
      </c>
      <c r="C529" s="35">
        <v>4301051390</v>
      </c>
      <c r="D529" s="440">
        <v>4640242181233</v>
      </c>
      <c r="E529" s="440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741" t="s">
        <v>728</v>
      </c>
      <c r="P529" s="442"/>
      <c r="Q529" s="442"/>
      <c r="R529" s="442"/>
      <c r="S529" s="443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729</v>
      </c>
      <c r="B530" s="61" t="s">
        <v>730</v>
      </c>
      <c r="C530" s="35">
        <v>4301051448</v>
      </c>
      <c r="D530" s="440">
        <v>4640242181226</v>
      </c>
      <c r="E530" s="440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742" t="s">
        <v>731</v>
      </c>
      <c r="P530" s="442"/>
      <c r="Q530" s="442"/>
      <c r="R530" s="442"/>
      <c r="S530" s="443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x14ac:dyDescent="0.2">
      <c r="A531" s="448"/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9"/>
      <c r="O531" s="445" t="s">
        <v>43</v>
      </c>
      <c r="P531" s="446"/>
      <c r="Q531" s="446"/>
      <c r="R531" s="446"/>
      <c r="S531" s="446"/>
      <c r="T531" s="446"/>
      <c r="U531" s="447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x14ac:dyDescent="0.2">
      <c r="A532" s="448"/>
      <c r="B532" s="448"/>
      <c r="C532" s="448"/>
      <c r="D532" s="448"/>
      <c r="E532" s="448"/>
      <c r="F532" s="448"/>
      <c r="G532" s="448"/>
      <c r="H532" s="448"/>
      <c r="I532" s="448"/>
      <c r="J532" s="448"/>
      <c r="K532" s="448"/>
      <c r="L532" s="448"/>
      <c r="M532" s="448"/>
      <c r="N532" s="449"/>
      <c r="O532" s="445" t="s">
        <v>43</v>
      </c>
      <c r="P532" s="446"/>
      <c r="Q532" s="446"/>
      <c r="R532" s="446"/>
      <c r="S532" s="446"/>
      <c r="T532" s="446"/>
      <c r="U532" s="447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customHeight="1" x14ac:dyDescent="0.25">
      <c r="A533" s="439" t="s">
        <v>223</v>
      </c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439"/>
      <c r="O533" s="439"/>
      <c r="P533" s="439"/>
      <c r="Q533" s="439"/>
      <c r="R533" s="439"/>
      <c r="S533" s="439"/>
      <c r="T533" s="439"/>
      <c r="U533" s="439"/>
      <c r="V533" s="439"/>
      <c r="W533" s="439"/>
      <c r="X533" s="439"/>
      <c r="Y533" s="439"/>
      <c r="Z533" s="64"/>
      <c r="AA533" s="64"/>
    </row>
    <row r="534" spans="1:67" ht="27" customHeight="1" x14ac:dyDescent="0.25">
      <c r="A534" s="61" t="s">
        <v>732</v>
      </c>
      <c r="B534" s="61" t="s">
        <v>733</v>
      </c>
      <c r="C534" s="35">
        <v>4301060354</v>
      </c>
      <c r="D534" s="440">
        <v>4640242180120</v>
      </c>
      <c r="E534" s="440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3" t="s">
        <v>734</v>
      </c>
      <c r="P534" s="442"/>
      <c r="Q534" s="442"/>
      <c r="R534" s="442"/>
      <c r="S534" s="443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732</v>
      </c>
      <c r="B535" s="61" t="s">
        <v>735</v>
      </c>
      <c r="C535" s="35">
        <v>4301060408</v>
      </c>
      <c r="D535" s="440">
        <v>4640242180120</v>
      </c>
      <c r="E535" s="44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744" t="s">
        <v>736</v>
      </c>
      <c r="P535" s="442"/>
      <c r="Q535" s="442"/>
      <c r="R535" s="442"/>
      <c r="S535" s="443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customHeight="1" x14ac:dyDescent="0.25">
      <c r="A536" s="61" t="s">
        <v>737</v>
      </c>
      <c r="B536" s="61" t="s">
        <v>738</v>
      </c>
      <c r="C536" s="35">
        <v>4301060355</v>
      </c>
      <c r="D536" s="440">
        <v>4640242180137</v>
      </c>
      <c r="E536" s="440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746" t="s">
        <v>739</v>
      </c>
      <c r="P536" s="442"/>
      <c r="Q536" s="442"/>
      <c r="R536" s="442"/>
      <c r="S536" s="443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737</v>
      </c>
      <c r="B537" s="61" t="s">
        <v>740</v>
      </c>
      <c r="C537" s="35">
        <v>4301060407</v>
      </c>
      <c r="D537" s="440">
        <v>4640242180137</v>
      </c>
      <c r="E537" s="440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747" t="s">
        <v>741</v>
      </c>
      <c r="P537" s="442"/>
      <c r="Q537" s="442"/>
      <c r="R537" s="442"/>
      <c r="S537" s="443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x14ac:dyDescent="0.2">
      <c r="A538" s="448"/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9"/>
      <c r="O538" s="445" t="s">
        <v>43</v>
      </c>
      <c r="P538" s="446"/>
      <c r="Q538" s="446"/>
      <c r="R538" s="446"/>
      <c r="S538" s="446"/>
      <c r="T538" s="446"/>
      <c r="U538" s="447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x14ac:dyDescent="0.2">
      <c r="A539" s="448"/>
      <c r="B539" s="448"/>
      <c r="C539" s="448"/>
      <c r="D539" s="448"/>
      <c r="E539" s="448"/>
      <c r="F539" s="448"/>
      <c r="G539" s="448"/>
      <c r="H539" s="448"/>
      <c r="I539" s="448"/>
      <c r="J539" s="448"/>
      <c r="K539" s="448"/>
      <c r="L539" s="448"/>
      <c r="M539" s="448"/>
      <c r="N539" s="449"/>
      <c r="O539" s="445" t="s">
        <v>43</v>
      </c>
      <c r="P539" s="446"/>
      <c r="Q539" s="446"/>
      <c r="R539" s="446"/>
      <c r="S539" s="446"/>
      <c r="T539" s="446"/>
      <c r="U539" s="447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448"/>
      <c r="B540" s="448"/>
      <c r="C540" s="448"/>
      <c r="D540" s="448"/>
      <c r="E540" s="448"/>
      <c r="F540" s="448"/>
      <c r="G540" s="448"/>
      <c r="H540" s="448"/>
      <c r="I540" s="448"/>
      <c r="J540" s="448"/>
      <c r="K540" s="448"/>
      <c r="L540" s="448"/>
      <c r="M540" s="448"/>
      <c r="N540" s="751"/>
      <c r="O540" s="748" t="s">
        <v>36</v>
      </c>
      <c r="P540" s="749"/>
      <c r="Q540" s="749"/>
      <c r="R540" s="749"/>
      <c r="S540" s="749"/>
      <c r="T540" s="749"/>
      <c r="U540" s="750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17979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18091.98</v>
      </c>
      <c r="Y540" s="41"/>
      <c r="Z540" s="65"/>
      <c r="AA540" s="65"/>
    </row>
    <row r="541" spans="1:67" x14ac:dyDescent="0.2">
      <c r="A541" s="448"/>
      <c r="B541" s="448"/>
      <c r="C541" s="448"/>
      <c r="D541" s="448"/>
      <c r="E541" s="448"/>
      <c r="F541" s="448"/>
      <c r="G541" s="448"/>
      <c r="H541" s="448"/>
      <c r="I541" s="448"/>
      <c r="J541" s="448"/>
      <c r="K541" s="448"/>
      <c r="L541" s="448"/>
      <c r="M541" s="448"/>
      <c r="N541" s="751"/>
      <c r="O541" s="748" t="s">
        <v>37</v>
      </c>
      <c r="P541" s="749"/>
      <c r="Q541" s="749"/>
      <c r="R541" s="749"/>
      <c r="S541" s="749"/>
      <c r="T541" s="749"/>
      <c r="U541" s="750"/>
      <c r="V541" s="41" t="s">
        <v>0</v>
      </c>
      <c r="W541" s="42">
        <f>IFERROR(SUM(BL22:BL537),"0")</f>
        <v>18820.069527944826</v>
      </c>
      <c r="X541" s="42">
        <f>IFERROR(SUM(BM22:BM537),"0")</f>
        <v>18939.43</v>
      </c>
      <c r="Y541" s="41"/>
      <c r="Z541" s="65"/>
      <c r="AA541" s="65"/>
    </row>
    <row r="542" spans="1:67" x14ac:dyDescent="0.2">
      <c r="A542" s="448"/>
      <c r="B542" s="448"/>
      <c r="C542" s="448"/>
      <c r="D542" s="448"/>
      <c r="E542" s="448"/>
      <c r="F542" s="448"/>
      <c r="G542" s="448"/>
      <c r="H542" s="448"/>
      <c r="I542" s="448"/>
      <c r="J542" s="448"/>
      <c r="K542" s="448"/>
      <c r="L542" s="448"/>
      <c r="M542" s="448"/>
      <c r="N542" s="751"/>
      <c r="O542" s="748" t="s">
        <v>38</v>
      </c>
      <c r="P542" s="749"/>
      <c r="Q542" s="749"/>
      <c r="R542" s="749"/>
      <c r="S542" s="749"/>
      <c r="T542" s="749"/>
      <c r="U542" s="750"/>
      <c r="V542" s="41" t="s">
        <v>23</v>
      </c>
      <c r="W542" s="43">
        <f>ROUNDUP(SUM(BN22:BN537),0)</f>
        <v>30</v>
      </c>
      <c r="X542" s="43">
        <f>ROUNDUP(SUM(BO22:BO537),0)</f>
        <v>30</v>
      </c>
      <c r="Y542" s="41"/>
      <c r="Z542" s="65"/>
      <c r="AA542" s="65"/>
    </row>
    <row r="543" spans="1:67" x14ac:dyDescent="0.2">
      <c r="A543" s="448"/>
      <c r="B543" s="448"/>
      <c r="C543" s="448"/>
      <c r="D543" s="448"/>
      <c r="E543" s="448"/>
      <c r="F543" s="448"/>
      <c r="G543" s="448"/>
      <c r="H543" s="448"/>
      <c r="I543" s="448"/>
      <c r="J543" s="448"/>
      <c r="K543" s="448"/>
      <c r="L543" s="448"/>
      <c r="M543" s="448"/>
      <c r="N543" s="751"/>
      <c r="O543" s="748" t="s">
        <v>39</v>
      </c>
      <c r="P543" s="749"/>
      <c r="Q543" s="749"/>
      <c r="R543" s="749"/>
      <c r="S543" s="749"/>
      <c r="T543" s="749"/>
      <c r="U543" s="750"/>
      <c r="V543" s="41" t="s">
        <v>0</v>
      </c>
      <c r="W543" s="42">
        <f>GrossWeightTotal+PalletQtyTotal*25</f>
        <v>19570.069527944826</v>
      </c>
      <c r="X543" s="42">
        <f>GrossWeightTotalR+PalletQtyTotalR*25</f>
        <v>19689.43</v>
      </c>
      <c r="Y543" s="41"/>
      <c r="Z543" s="65"/>
      <c r="AA543" s="65"/>
    </row>
    <row r="544" spans="1:67" x14ac:dyDescent="0.2">
      <c r="A544" s="448"/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751"/>
      <c r="O544" s="748" t="s">
        <v>40</v>
      </c>
      <c r="P544" s="749"/>
      <c r="Q544" s="749"/>
      <c r="R544" s="749"/>
      <c r="S544" s="749"/>
      <c r="T544" s="749"/>
      <c r="U544" s="750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2133.450543646622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2148</v>
      </c>
      <c r="Y544" s="41"/>
      <c r="Z544" s="65"/>
      <c r="AA544" s="65"/>
    </row>
    <row r="545" spans="1:30" ht="14.25" x14ac:dyDescent="0.2">
      <c r="A545" s="448"/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751"/>
      <c r="O545" s="748" t="s">
        <v>41</v>
      </c>
      <c r="P545" s="749"/>
      <c r="Q545" s="749"/>
      <c r="R545" s="749"/>
      <c r="S545" s="749"/>
      <c r="T545" s="749"/>
      <c r="U545" s="750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32.956429999999997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745" t="s">
        <v>113</v>
      </c>
      <c r="D547" s="745" t="s">
        <v>113</v>
      </c>
      <c r="E547" s="745" t="s">
        <v>113</v>
      </c>
      <c r="F547" s="745" t="s">
        <v>113</v>
      </c>
      <c r="G547" s="745" t="s">
        <v>246</v>
      </c>
      <c r="H547" s="745" t="s">
        <v>246</v>
      </c>
      <c r="I547" s="745" t="s">
        <v>246</v>
      </c>
      <c r="J547" s="745" t="s">
        <v>246</v>
      </c>
      <c r="K547" s="752"/>
      <c r="L547" s="745" t="s">
        <v>246</v>
      </c>
      <c r="M547" s="752"/>
      <c r="N547" s="745" t="s">
        <v>246</v>
      </c>
      <c r="O547" s="745" t="s">
        <v>246</v>
      </c>
      <c r="P547" s="745" t="s">
        <v>246</v>
      </c>
      <c r="Q547" s="745" t="s">
        <v>471</v>
      </c>
      <c r="R547" s="745" t="s">
        <v>471</v>
      </c>
      <c r="S547" s="745" t="s">
        <v>529</v>
      </c>
      <c r="T547" s="745" t="s">
        <v>529</v>
      </c>
      <c r="U547" s="745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753" t="s">
        <v>10</v>
      </c>
      <c r="B548" s="745" t="s">
        <v>76</v>
      </c>
      <c r="C548" s="745" t="s">
        <v>114</v>
      </c>
      <c r="D548" s="745" t="s">
        <v>122</v>
      </c>
      <c r="E548" s="745" t="s">
        <v>113</v>
      </c>
      <c r="F548" s="745" t="s">
        <v>236</v>
      </c>
      <c r="G548" s="745" t="s">
        <v>247</v>
      </c>
      <c r="H548" s="745" t="s">
        <v>254</v>
      </c>
      <c r="I548" s="745" t="s">
        <v>273</v>
      </c>
      <c r="J548" s="745" t="s">
        <v>332</v>
      </c>
      <c r="K548" s="1"/>
      <c r="L548" s="745" t="s">
        <v>362</v>
      </c>
      <c r="M548" s="1"/>
      <c r="N548" s="745" t="s">
        <v>362</v>
      </c>
      <c r="O548" s="745" t="s">
        <v>441</v>
      </c>
      <c r="P548" s="745" t="s">
        <v>458</v>
      </c>
      <c r="Q548" s="745" t="s">
        <v>472</v>
      </c>
      <c r="R548" s="745" t="s">
        <v>504</v>
      </c>
      <c r="S548" s="745" t="s">
        <v>530</v>
      </c>
      <c r="T548" s="745" t="s">
        <v>577</v>
      </c>
      <c r="U548" s="745" t="s">
        <v>605</v>
      </c>
      <c r="V548" s="745" t="s">
        <v>615</v>
      </c>
      <c r="W548" s="745" t="s">
        <v>666</v>
      </c>
      <c r="AA548" s="9"/>
      <c r="AD548" s="1"/>
    </row>
    <row r="549" spans="1:30" ht="13.5" thickBot="1" x14ac:dyDescent="0.25">
      <c r="A549" s="754"/>
      <c r="B549" s="745"/>
      <c r="C549" s="745"/>
      <c r="D549" s="745"/>
      <c r="E549" s="745"/>
      <c r="F549" s="745"/>
      <c r="G549" s="745"/>
      <c r="H549" s="745"/>
      <c r="I549" s="745"/>
      <c r="J549" s="745"/>
      <c r="K549" s="1"/>
      <c r="L549" s="745"/>
      <c r="M549" s="1"/>
      <c r="N549" s="745"/>
      <c r="O549" s="745"/>
      <c r="P549" s="745"/>
      <c r="Q549" s="745"/>
      <c r="R549" s="745"/>
      <c r="S549" s="745"/>
      <c r="T549" s="745"/>
      <c r="U549" s="745"/>
      <c r="V549" s="745"/>
      <c r="W549" s="745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1209.6000000000001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1907.6000000000001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615.6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1762.8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1762.8</v>
      </c>
      <c r="O550" s="51">
        <f>IFERROR(X293*1,"0")+IFERROR(X294*1,"0")+IFERROR(X295*1,"0")+IFERROR(X296*1,"0")+IFERROR(X297*1,"0")+IFERROR(X298*1,"0")+IFERROR(X299*1,"0")+IFERROR(X303*1,"0")+IFERROR(X304*1,"0")</f>
        <v>50</v>
      </c>
      <c r="P550" s="51">
        <f>IFERROR(X309*1,"0")+IFERROR(X313*1,"0")+IFERROR(X314*1,"0")+IFERROR(X315*1,"0")+IFERROR(X319*1,"0")+IFERROR(X323*1,"0")</f>
        <v>202.5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9386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100.80000000000001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1853.2800000000002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1003.8000000000001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2024-05-28T08:23:37Z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