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05,24 Пушкарный\"/>
    </mc:Choice>
  </mc:AlternateContent>
  <xr:revisionPtr revIDLastSave="0" documentId="13_ncr:1_{79C39C57-876A-45E4-A957-8B6DE59C0A9E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заказа'!$B$18:$Y$545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BN537" i="2"/>
  <c r="BL537" i="2"/>
  <c r="X537" i="2"/>
  <c r="Y537" i="2" s="1"/>
  <c r="BN536" i="2"/>
  <c r="BL536" i="2"/>
  <c r="X536" i="2"/>
  <c r="BO536" i="2" s="1"/>
  <c r="BN535" i="2"/>
  <c r="BL535" i="2"/>
  <c r="X535" i="2"/>
  <c r="Y535" i="2" s="1"/>
  <c r="BN534" i="2"/>
  <c r="BL534" i="2"/>
  <c r="Y534" i="2"/>
  <c r="X534" i="2"/>
  <c r="BO534" i="2" s="1"/>
  <c r="W532" i="2"/>
  <c r="W531" i="2"/>
  <c r="BN530" i="2"/>
  <c r="BL530" i="2"/>
  <c r="X530" i="2"/>
  <c r="BO530" i="2" s="1"/>
  <c r="BN529" i="2"/>
  <c r="BL529" i="2"/>
  <c r="X529" i="2"/>
  <c r="BN528" i="2"/>
  <c r="BL528" i="2"/>
  <c r="X528" i="2"/>
  <c r="BO528" i="2" s="1"/>
  <c r="BN527" i="2"/>
  <c r="BL527" i="2"/>
  <c r="X527" i="2"/>
  <c r="BN526" i="2"/>
  <c r="BL526" i="2"/>
  <c r="X526" i="2"/>
  <c r="W524" i="2"/>
  <c r="W523" i="2"/>
  <c r="BN522" i="2"/>
  <c r="BL522" i="2"/>
  <c r="X522" i="2"/>
  <c r="Y522" i="2" s="1"/>
  <c r="BN521" i="2"/>
  <c r="BL521" i="2"/>
  <c r="X521" i="2"/>
  <c r="BM521" i="2" s="1"/>
  <c r="BN520" i="2"/>
  <c r="BL520" i="2"/>
  <c r="X520" i="2"/>
  <c r="Y520" i="2" s="1"/>
  <c r="BN519" i="2"/>
  <c r="BL519" i="2"/>
  <c r="X519" i="2"/>
  <c r="BM519" i="2" s="1"/>
  <c r="BN518" i="2"/>
  <c r="BL518" i="2"/>
  <c r="X518" i="2"/>
  <c r="Y518" i="2" s="1"/>
  <c r="O518" i="2"/>
  <c r="BN517" i="2"/>
  <c r="BL517" i="2"/>
  <c r="X517" i="2"/>
  <c r="BM517" i="2" s="1"/>
  <c r="W515" i="2"/>
  <c r="W514" i="2"/>
  <c r="BN513" i="2"/>
  <c r="BL513" i="2"/>
  <c r="X513" i="2"/>
  <c r="BM513" i="2" s="1"/>
  <c r="BN512" i="2"/>
  <c r="BL512" i="2"/>
  <c r="X512" i="2"/>
  <c r="BO512" i="2" s="1"/>
  <c r="BN511" i="2"/>
  <c r="BL511" i="2"/>
  <c r="X511" i="2"/>
  <c r="BM511" i="2" s="1"/>
  <c r="BN510" i="2"/>
  <c r="BL510" i="2"/>
  <c r="X510" i="2"/>
  <c r="BO510" i="2" s="1"/>
  <c r="W508" i="2"/>
  <c r="W507" i="2"/>
  <c r="BN506" i="2"/>
  <c r="BL506" i="2"/>
  <c r="X506" i="2"/>
  <c r="BN505" i="2"/>
  <c r="BL505" i="2"/>
  <c r="X505" i="2"/>
  <c r="Y505" i="2" s="1"/>
  <c r="BN504" i="2"/>
  <c r="BL504" i="2"/>
  <c r="X504" i="2"/>
  <c r="BO504" i="2" s="1"/>
  <c r="BN503" i="2"/>
  <c r="BL503" i="2"/>
  <c r="X503" i="2"/>
  <c r="Y503" i="2" s="1"/>
  <c r="BN502" i="2"/>
  <c r="BL502" i="2"/>
  <c r="X502" i="2"/>
  <c r="BO502" i="2" s="1"/>
  <c r="BN501" i="2"/>
  <c r="BL501" i="2"/>
  <c r="X501" i="2"/>
  <c r="Y501" i="2" s="1"/>
  <c r="BO500" i="2"/>
  <c r="BN500" i="2"/>
  <c r="BL500" i="2"/>
  <c r="X500" i="2"/>
  <c r="W496" i="2"/>
  <c r="W495" i="2"/>
  <c r="BN494" i="2"/>
  <c r="BL494" i="2"/>
  <c r="X494" i="2"/>
  <c r="X495" i="2" s="1"/>
  <c r="O494" i="2"/>
  <c r="W492" i="2"/>
  <c r="W491" i="2"/>
  <c r="BN490" i="2"/>
  <c r="BL490" i="2"/>
  <c r="X490" i="2"/>
  <c r="BO490" i="2" s="1"/>
  <c r="O490" i="2"/>
  <c r="BN489" i="2"/>
  <c r="BL489" i="2"/>
  <c r="X489" i="2"/>
  <c r="X491" i="2" s="1"/>
  <c r="O489" i="2"/>
  <c r="BO488" i="2"/>
  <c r="BN488" i="2"/>
  <c r="BM488" i="2"/>
  <c r="BL488" i="2"/>
  <c r="Y488" i="2"/>
  <c r="X488" i="2"/>
  <c r="O488" i="2"/>
  <c r="W486" i="2"/>
  <c r="W485" i="2"/>
  <c r="BN484" i="2"/>
  <c r="BL484" i="2"/>
  <c r="X484" i="2"/>
  <c r="O484" i="2"/>
  <c r="BN483" i="2"/>
  <c r="BL483" i="2"/>
  <c r="X483" i="2"/>
  <c r="BM483" i="2" s="1"/>
  <c r="O483" i="2"/>
  <c r="BN482" i="2"/>
  <c r="BL482" i="2"/>
  <c r="X482" i="2"/>
  <c r="BM482" i="2" s="1"/>
  <c r="O482" i="2"/>
  <c r="BN481" i="2"/>
  <c r="BL481" i="2"/>
  <c r="X481" i="2"/>
  <c r="O481" i="2"/>
  <c r="BN480" i="2"/>
  <c r="BL480" i="2"/>
  <c r="X480" i="2"/>
  <c r="BM480" i="2" s="1"/>
  <c r="O480" i="2"/>
  <c r="BN479" i="2"/>
  <c r="BL479" i="2"/>
  <c r="X479" i="2"/>
  <c r="O479" i="2"/>
  <c r="W477" i="2"/>
  <c r="W476" i="2"/>
  <c r="BN475" i="2"/>
  <c r="BL475" i="2"/>
  <c r="X475" i="2"/>
  <c r="BM475" i="2" s="1"/>
  <c r="O475" i="2"/>
  <c r="BN474" i="2"/>
  <c r="BL474" i="2"/>
  <c r="X474" i="2"/>
  <c r="BM474" i="2" s="1"/>
  <c r="O474" i="2"/>
  <c r="W472" i="2"/>
  <c r="W471" i="2"/>
  <c r="BN470" i="2"/>
  <c r="BL470" i="2"/>
  <c r="X470" i="2"/>
  <c r="BM470" i="2" s="1"/>
  <c r="O470" i="2"/>
  <c r="BN469" i="2"/>
  <c r="BL469" i="2"/>
  <c r="X469" i="2"/>
  <c r="O469" i="2"/>
  <c r="BN468" i="2"/>
  <c r="BL468" i="2"/>
  <c r="X468" i="2"/>
  <c r="BM468" i="2" s="1"/>
  <c r="O468" i="2"/>
  <c r="BN467" i="2"/>
  <c r="BL467" i="2"/>
  <c r="X467" i="2"/>
  <c r="O467" i="2"/>
  <c r="BN466" i="2"/>
  <c r="BL466" i="2"/>
  <c r="X466" i="2"/>
  <c r="BO466" i="2" s="1"/>
  <c r="O466" i="2"/>
  <c r="BN465" i="2"/>
  <c r="BL465" i="2"/>
  <c r="X465" i="2"/>
  <c r="Y465" i="2" s="1"/>
  <c r="O465" i="2"/>
  <c r="BN464" i="2"/>
  <c r="BL464" i="2"/>
  <c r="X464" i="2"/>
  <c r="BM464" i="2" s="1"/>
  <c r="O464" i="2"/>
  <c r="BN463" i="2"/>
  <c r="BL463" i="2"/>
  <c r="X463" i="2"/>
  <c r="BM463" i="2" s="1"/>
  <c r="O463" i="2"/>
  <c r="BN462" i="2"/>
  <c r="BL462" i="2"/>
  <c r="X462" i="2"/>
  <c r="BM462" i="2" s="1"/>
  <c r="O462" i="2"/>
  <c r="BN461" i="2"/>
  <c r="BL461" i="2"/>
  <c r="X461" i="2"/>
  <c r="O461" i="2"/>
  <c r="BN460" i="2"/>
  <c r="BL460" i="2"/>
  <c r="X460" i="2"/>
  <c r="BM460" i="2" s="1"/>
  <c r="BN459" i="2"/>
  <c r="BL459" i="2"/>
  <c r="X459" i="2"/>
  <c r="O459" i="2"/>
  <c r="W455" i="2"/>
  <c r="W454" i="2"/>
  <c r="BN453" i="2"/>
  <c r="BL453" i="2"/>
  <c r="X453" i="2"/>
  <c r="BO453" i="2" s="1"/>
  <c r="BN452" i="2"/>
  <c r="BL452" i="2"/>
  <c r="X452" i="2"/>
  <c r="BO452" i="2" s="1"/>
  <c r="BN451" i="2"/>
  <c r="BL451" i="2"/>
  <c r="X451" i="2"/>
  <c r="W448" i="2"/>
  <c r="W447" i="2"/>
  <c r="BN446" i="2"/>
  <c r="BL446" i="2"/>
  <c r="X446" i="2"/>
  <c r="O446" i="2"/>
  <c r="W444" i="2"/>
  <c r="W443" i="2"/>
  <c r="BN442" i="2"/>
  <c r="BL442" i="2"/>
  <c r="X442" i="2"/>
  <c r="O442" i="2"/>
  <c r="W440" i="2"/>
  <c r="W439" i="2"/>
  <c r="BN438" i="2"/>
  <c r="BL438" i="2"/>
  <c r="X438" i="2"/>
  <c r="O438" i="2"/>
  <c r="BN437" i="2"/>
  <c r="BL437" i="2"/>
  <c r="X437" i="2"/>
  <c r="BM437" i="2" s="1"/>
  <c r="O437" i="2"/>
  <c r="W435" i="2"/>
  <c r="W434" i="2"/>
  <c r="BN433" i="2"/>
  <c r="BL433" i="2"/>
  <c r="X433" i="2"/>
  <c r="BM433" i="2" s="1"/>
  <c r="O433" i="2"/>
  <c r="BN432" i="2"/>
  <c r="BL432" i="2"/>
  <c r="X432" i="2"/>
  <c r="O432" i="2"/>
  <c r="BN431" i="2"/>
  <c r="BL431" i="2"/>
  <c r="X431" i="2"/>
  <c r="BM431" i="2" s="1"/>
  <c r="O431" i="2"/>
  <c r="BN430" i="2"/>
  <c r="BL430" i="2"/>
  <c r="X430" i="2"/>
  <c r="O430" i="2"/>
  <c r="BO429" i="2"/>
  <c r="BN429" i="2"/>
  <c r="BM429" i="2"/>
  <c r="BL429" i="2"/>
  <c r="Y429" i="2"/>
  <c r="X429" i="2"/>
  <c r="O429" i="2"/>
  <c r="BN428" i="2"/>
  <c r="BL428" i="2"/>
  <c r="X428" i="2"/>
  <c r="O428" i="2"/>
  <c r="BN427" i="2"/>
  <c r="BL427" i="2"/>
  <c r="X427" i="2"/>
  <c r="BO427" i="2" s="1"/>
  <c r="O427" i="2"/>
  <c r="W425" i="2"/>
  <c r="W424" i="2"/>
  <c r="BN423" i="2"/>
  <c r="BL423" i="2"/>
  <c r="X423" i="2"/>
  <c r="BO423" i="2" s="1"/>
  <c r="O423" i="2"/>
  <c r="BN422" i="2"/>
  <c r="BL422" i="2"/>
  <c r="X422" i="2"/>
  <c r="X424" i="2" s="1"/>
  <c r="O422" i="2"/>
  <c r="W419" i="2"/>
  <c r="W418" i="2"/>
  <c r="BN417" i="2"/>
  <c r="BL417" i="2"/>
  <c r="X417" i="2"/>
  <c r="Y417" i="2" s="1"/>
  <c r="O417" i="2"/>
  <c r="BN416" i="2"/>
  <c r="BL416" i="2"/>
  <c r="X416" i="2"/>
  <c r="O416" i="2"/>
  <c r="BN415" i="2"/>
  <c r="BL415" i="2"/>
  <c r="X415" i="2"/>
  <c r="BM415" i="2" s="1"/>
  <c r="O415" i="2"/>
  <c r="W413" i="2"/>
  <c r="W412" i="2"/>
  <c r="BN411" i="2"/>
  <c r="BL411" i="2"/>
  <c r="X411" i="2"/>
  <c r="O411" i="2"/>
  <c r="W409" i="2"/>
  <c r="W408" i="2"/>
  <c r="BN407" i="2"/>
  <c r="BL407" i="2"/>
  <c r="X407" i="2"/>
  <c r="O407" i="2"/>
  <c r="BN406" i="2"/>
  <c r="BL406" i="2"/>
  <c r="X406" i="2"/>
  <c r="O406" i="2"/>
  <c r="BN405" i="2"/>
  <c r="BL405" i="2"/>
  <c r="X405" i="2"/>
  <c r="BO405" i="2" s="1"/>
  <c r="O405" i="2"/>
  <c r="W403" i="2"/>
  <c r="W402" i="2"/>
  <c r="BN401" i="2"/>
  <c r="BL401" i="2"/>
  <c r="X401" i="2"/>
  <c r="BO401" i="2" s="1"/>
  <c r="O401" i="2"/>
  <c r="BN400" i="2"/>
  <c r="BL400" i="2"/>
  <c r="X400" i="2"/>
  <c r="BM400" i="2" s="1"/>
  <c r="O400" i="2"/>
  <c r="BN399" i="2"/>
  <c r="BL399" i="2"/>
  <c r="X399" i="2"/>
  <c r="BM399" i="2" s="1"/>
  <c r="O399" i="2"/>
  <c r="BN398" i="2"/>
  <c r="BL398" i="2"/>
  <c r="X398" i="2"/>
  <c r="BO398" i="2" s="1"/>
  <c r="O398" i="2"/>
  <c r="BN397" i="2"/>
  <c r="BL397" i="2"/>
  <c r="X397" i="2"/>
  <c r="O397" i="2"/>
  <c r="BN396" i="2"/>
  <c r="BL396" i="2"/>
  <c r="X396" i="2"/>
  <c r="O396" i="2"/>
  <c r="BN395" i="2"/>
  <c r="BL395" i="2"/>
  <c r="X395" i="2"/>
  <c r="BM395" i="2" s="1"/>
  <c r="O395" i="2"/>
  <c r="BN394" i="2"/>
  <c r="BL394" i="2"/>
  <c r="X394" i="2"/>
  <c r="O394" i="2"/>
  <c r="BN393" i="2"/>
  <c r="BL393" i="2"/>
  <c r="X393" i="2"/>
  <c r="Y393" i="2" s="1"/>
  <c r="O393" i="2"/>
  <c r="BN392" i="2"/>
  <c r="BL392" i="2"/>
  <c r="X392" i="2"/>
  <c r="BO392" i="2" s="1"/>
  <c r="O392" i="2"/>
  <c r="BN391" i="2"/>
  <c r="BL391" i="2"/>
  <c r="X391" i="2"/>
  <c r="O391" i="2"/>
  <c r="BN390" i="2"/>
  <c r="BL390" i="2"/>
  <c r="X390" i="2"/>
  <c r="O390" i="2"/>
  <c r="BN389" i="2"/>
  <c r="BL389" i="2"/>
  <c r="X389" i="2"/>
  <c r="O389" i="2"/>
  <c r="W387" i="2"/>
  <c r="W386" i="2"/>
  <c r="BN385" i="2"/>
  <c r="BL385" i="2"/>
  <c r="X385" i="2"/>
  <c r="O385" i="2"/>
  <c r="BO384" i="2"/>
  <c r="BN384" i="2"/>
  <c r="BM384" i="2"/>
  <c r="BL384" i="2"/>
  <c r="Y384" i="2"/>
  <c r="X384" i="2"/>
  <c r="O384" i="2"/>
  <c r="W380" i="2"/>
  <c r="W379" i="2"/>
  <c r="BN378" i="2"/>
  <c r="BL378" i="2"/>
  <c r="X378" i="2"/>
  <c r="BO378" i="2" s="1"/>
  <c r="O378" i="2"/>
  <c r="W376" i="2"/>
  <c r="W375" i="2"/>
  <c r="BN374" i="2"/>
  <c r="BL374" i="2"/>
  <c r="X374" i="2"/>
  <c r="BO374" i="2" s="1"/>
  <c r="O374" i="2"/>
  <c r="BN373" i="2"/>
  <c r="BL373" i="2"/>
  <c r="X373" i="2"/>
  <c r="BM373" i="2" s="1"/>
  <c r="O373" i="2"/>
  <c r="BN372" i="2"/>
  <c r="BL372" i="2"/>
  <c r="X372" i="2"/>
  <c r="O372" i="2"/>
  <c r="BN371" i="2"/>
  <c r="BL371" i="2"/>
  <c r="X371" i="2"/>
  <c r="O371" i="2"/>
  <c r="W369" i="2"/>
  <c r="W368" i="2"/>
  <c r="BN367" i="2"/>
  <c r="BL367" i="2"/>
  <c r="X367" i="2"/>
  <c r="O367" i="2"/>
  <c r="BN366" i="2"/>
  <c r="BL366" i="2"/>
  <c r="X366" i="2"/>
  <c r="O366" i="2"/>
  <c r="W364" i="2"/>
  <c r="W363" i="2"/>
  <c r="BN362" i="2"/>
  <c r="BL362" i="2"/>
  <c r="X362" i="2"/>
  <c r="BM362" i="2" s="1"/>
  <c r="O362" i="2"/>
  <c r="BN361" i="2"/>
  <c r="BL361" i="2"/>
  <c r="X361" i="2"/>
  <c r="O361" i="2"/>
  <c r="BN360" i="2"/>
  <c r="BL360" i="2"/>
  <c r="X360" i="2"/>
  <c r="O360" i="2"/>
  <c r="BN359" i="2"/>
  <c r="BL359" i="2"/>
  <c r="X359" i="2"/>
  <c r="O359" i="2"/>
  <c r="BN358" i="2"/>
  <c r="BL358" i="2"/>
  <c r="X358" i="2"/>
  <c r="BM358" i="2" s="1"/>
  <c r="O358" i="2"/>
  <c r="W355" i="2"/>
  <c r="W354" i="2"/>
  <c r="BN353" i="2"/>
  <c r="BL353" i="2"/>
  <c r="X353" i="2"/>
  <c r="X355" i="2" s="1"/>
  <c r="O353" i="2"/>
  <c r="W351" i="2"/>
  <c r="W350" i="2"/>
  <c r="BN349" i="2"/>
  <c r="BL349" i="2"/>
  <c r="X349" i="2"/>
  <c r="BM349" i="2" s="1"/>
  <c r="O349" i="2"/>
  <c r="BN348" i="2"/>
  <c r="BL348" i="2"/>
  <c r="X348" i="2"/>
  <c r="O348" i="2"/>
  <c r="W346" i="2"/>
  <c r="W345" i="2"/>
  <c r="BN344" i="2"/>
  <c r="BL344" i="2"/>
  <c r="X344" i="2"/>
  <c r="O344" i="2"/>
  <c r="BO343" i="2"/>
  <c r="BN343" i="2"/>
  <c r="BM343" i="2"/>
  <c r="BL343" i="2"/>
  <c r="Y343" i="2"/>
  <c r="X343" i="2"/>
  <c r="O343" i="2"/>
  <c r="BN342" i="2"/>
  <c r="BL342" i="2"/>
  <c r="X342" i="2"/>
  <c r="O342" i="2"/>
  <c r="W340" i="2"/>
  <c r="W339" i="2"/>
  <c r="BN338" i="2"/>
  <c r="BL338" i="2"/>
  <c r="X338" i="2"/>
  <c r="BO338" i="2" s="1"/>
  <c r="O338" i="2"/>
  <c r="BN337" i="2"/>
  <c r="BL337" i="2"/>
  <c r="X337" i="2"/>
  <c r="BO337" i="2" s="1"/>
  <c r="O337" i="2"/>
  <c r="BN336" i="2"/>
  <c r="BL336" i="2"/>
  <c r="X336" i="2"/>
  <c r="BM336" i="2" s="1"/>
  <c r="O336" i="2"/>
  <c r="BN335" i="2"/>
  <c r="BL335" i="2"/>
  <c r="X335" i="2"/>
  <c r="BO335" i="2" s="1"/>
  <c r="BN334" i="2"/>
  <c r="BL334" i="2"/>
  <c r="X334" i="2"/>
  <c r="BM334" i="2" s="1"/>
  <c r="O334" i="2"/>
  <c r="BN333" i="2"/>
  <c r="BL333" i="2"/>
  <c r="X333" i="2"/>
  <c r="O333" i="2"/>
  <c r="BN332" i="2"/>
  <c r="BL332" i="2"/>
  <c r="X332" i="2"/>
  <c r="BM332" i="2" s="1"/>
  <c r="O332" i="2"/>
  <c r="BN331" i="2"/>
  <c r="BL331" i="2"/>
  <c r="X331" i="2"/>
  <c r="BO331" i="2" s="1"/>
  <c r="BN330" i="2"/>
  <c r="BL330" i="2"/>
  <c r="X330" i="2"/>
  <c r="BO330" i="2" s="1"/>
  <c r="O330" i="2"/>
  <c r="BN329" i="2"/>
  <c r="BL329" i="2"/>
  <c r="X329" i="2"/>
  <c r="O329" i="2"/>
  <c r="W325" i="2"/>
  <c r="W324" i="2"/>
  <c r="BN323" i="2"/>
  <c r="BL323" i="2"/>
  <c r="X323" i="2"/>
  <c r="BO323" i="2" s="1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BM315" i="2" s="1"/>
  <c r="O315" i="2"/>
  <c r="BN314" i="2"/>
  <c r="BL314" i="2"/>
  <c r="X314" i="2"/>
  <c r="O314" i="2"/>
  <c r="BN313" i="2"/>
  <c r="BL313" i="2"/>
  <c r="X313" i="2"/>
  <c r="BM313" i="2" s="1"/>
  <c r="O313" i="2"/>
  <c r="W311" i="2"/>
  <c r="W310" i="2"/>
  <c r="BN309" i="2"/>
  <c r="BL309" i="2"/>
  <c r="X309" i="2"/>
  <c r="X310" i="2" s="1"/>
  <c r="O309" i="2"/>
  <c r="W306" i="2"/>
  <c r="W305" i="2"/>
  <c r="BN304" i="2"/>
  <c r="BL304" i="2"/>
  <c r="X304" i="2"/>
  <c r="O304" i="2"/>
  <c r="BN303" i="2"/>
  <c r="BL303" i="2"/>
  <c r="X303" i="2"/>
  <c r="O303" i="2"/>
  <c r="W301" i="2"/>
  <c r="W300" i="2"/>
  <c r="BN299" i="2"/>
  <c r="BL299" i="2"/>
  <c r="X299" i="2"/>
  <c r="Y299" i="2" s="1"/>
  <c r="O299" i="2"/>
  <c r="BN298" i="2"/>
  <c r="BL298" i="2"/>
  <c r="X298" i="2"/>
  <c r="O298" i="2"/>
  <c r="BN297" i="2"/>
  <c r="BL297" i="2"/>
  <c r="X297" i="2"/>
  <c r="O297" i="2"/>
  <c r="BN296" i="2"/>
  <c r="BL296" i="2"/>
  <c r="X296" i="2"/>
  <c r="BM296" i="2" s="1"/>
  <c r="O296" i="2"/>
  <c r="BN295" i="2"/>
  <c r="BL295" i="2"/>
  <c r="X295" i="2"/>
  <c r="O295" i="2"/>
  <c r="BN294" i="2"/>
  <c r="BL294" i="2"/>
  <c r="X294" i="2"/>
  <c r="Y294" i="2" s="1"/>
  <c r="O294" i="2"/>
  <c r="BN293" i="2"/>
  <c r="BL293" i="2"/>
  <c r="X293" i="2"/>
  <c r="BM293" i="2" s="1"/>
  <c r="O293" i="2"/>
  <c r="W290" i="2"/>
  <c r="W289" i="2"/>
  <c r="BN288" i="2"/>
  <c r="BL288" i="2"/>
  <c r="X288" i="2"/>
  <c r="O288" i="2"/>
  <c r="BN287" i="2"/>
  <c r="BL287" i="2"/>
  <c r="X287" i="2"/>
  <c r="BM287" i="2" s="1"/>
  <c r="O287" i="2"/>
  <c r="BN286" i="2"/>
  <c r="BL286" i="2"/>
  <c r="X286" i="2"/>
  <c r="O286" i="2"/>
  <c r="W284" i="2"/>
  <c r="W283" i="2"/>
  <c r="BN282" i="2"/>
  <c r="BL282" i="2"/>
  <c r="X282" i="2"/>
  <c r="O282" i="2"/>
  <c r="BN281" i="2"/>
  <c r="BL281" i="2"/>
  <c r="X281" i="2"/>
  <c r="BO281" i="2" s="1"/>
  <c r="BN280" i="2"/>
  <c r="BL280" i="2"/>
  <c r="X280" i="2"/>
  <c r="W278" i="2"/>
  <c r="W277" i="2"/>
  <c r="BN276" i="2"/>
  <c r="BL276" i="2"/>
  <c r="X276" i="2"/>
  <c r="O276" i="2"/>
  <c r="BN275" i="2"/>
  <c r="BL275" i="2"/>
  <c r="Y275" i="2"/>
  <c r="X275" i="2"/>
  <c r="BM275" i="2" s="1"/>
  <c r="O275" i="2"/>
  <c r="BN274" i="2"/>
  <c r="BL274" i="2"/>
  <c r="X274" i="2"/>
  <c r="O274" i="2"/>
  <c r="W272" i="2"/>
  <c r="W271" i="2"/>
  <c r="BN270" i="2"/>
  <c r="BL270" i="2"/>
  <c r="X270" i="2"/>
  <c r="O270" i="2"/>
  <c r="BN269" i="2"/>
  <c r="BL269" i="2"/>
  <c r="X269" i="2"/>
  <c r="O269" i="2"/>
  <c r="BN268" i="2"/>
  <c r="BL268" i="2"/>
  <c r="X268" i="2"/>
  <c r="O268" i="2"/>
  <c r="BN267" i="2"/>
  <c r="BL267" i="2"/>
  <c r="X267" i="2"/>
  <c r="O267" i="2"/>
  <c r="BN266" i="2"/>
  <c r="BL266" i="2"/>
  <c r="X266" i="2"/>
  <c r="BM266" i="2" s="1"/>
  <c r="O266" i="2"/>
  <c r="BN265" i="2"/>
  <c r="BL265" i="2"/>
  <c r="X265" i="2"/>
  <c r="BO265" i="2" s="1"/>
  <c r="O265" i="2"/>
  <c r="BN264" i="2"/>
  <c r="BL264" i="2"/>
  <c r="X264" i="2"/>
  <c r="BM264" i="2" s="1"/>
  <c r="O264" i="2"/>
  <c r="BN263" i="2"/>
  <c r="BL263" i="2"/>
  <c r="X263" i="2"/>
  <c r="BM263" i="2" s="1"/>
  <c r="O263" i="2"/>
  <c r="BN262" i="2"/>
  <c r="BL262" i="2"/>
  <c r="X262" i="2"/>
  <c r="O262" i="2"/>
  <c r="W260" i="2"/>
  <c r="W259" i="2"/>
  <c r="BN258" i="2"/>
  <c r="BL258" i="2"/>
  <c r="X258" i="2"/>
  <c r="O258" i="2"/>
  <c r="BN257" i="2"/>
  <c r="BL257" i="2"/>
  <c r="X257" i="2"/>
  <c r="O257" i="2"/>
  <c r="BN256" i="2"/>
  <c r="BL256" i="2"/>
  <c r="X256" i="2"/>
  <c r="BO256" i="2" s="1"/>
  <c r="O256" i="2"/>
  <c r="BN255" i="2"/>
  <c r="BL255" i="2"/>
  <c r="X255" i="2"/>
  <c r="BO255" i="2" s="1"/>
  <c r="O255" i="2"/>
  <c r="W253" i="2"/>
  <c r="W252" i="2"/>
  <c r="BN251" i="2"/>
  <c r="BL251" i="2"/>
  <c r="X251" i="2"/>
  <c r="X253" i="2" s="1"/>
  <c r="O251" i="2"/>
  <c r="W249" i="2"/>
  <c r="W248" i="2"/>
  <c r="BN247" i="2"/>
  <c r="BL247" i="2"/>
  <c r="X247" i="2"/>
  <c r="BO247" i="2" s="1"/>
  <c r="O247" i="2"/>
  <c r="BN246" i="2"/>
  <c r="BL246" i="2"/>
  <c r="X246" i="2"/>
  <c r="O246" i="2"/>
  <c r="BN245" i="2"/>
  <c r="BL245" i="2"/>
  <c r="X245" i="2"/>
  <c r="BO245" i="2" s="1"/>
  <c r="O245" i="2"/>
  <c r="BN244" i="2"/>
  <c r="BL244" i="2"/>
  <c r="X244" i="2"/>
  <c r="O244" i="2"/>
  <c r="BN243" i="2"/>
  <c r="BL243" i="2"/>
  <c r="Y243" i="2"/>
  <c r="X243" i="2"/>
  <c r="BM243" i="2" s="1"/>
  <c r="O243" i="2"/>
  <c r="BN242" i="2"/>
  <c r="BL242" i="2"/>
  <c r="X242" i="2"/>
  <c r="Y242" i="2" s="1"/>
  <c r="O242" i="2"/>
  <c r="BN241" i="2"/>
  <c r="BL241" i="2"/>
  <c r="X241" i="2"/>
  <c r="BO241" i="2" s="1"/>
  <c r="O241" i="2"/>
  <c r="BN240" i="2"/>
  <c r="BL240" i="2"/>
  <c r="X240" i="2"/>
  <c r="BM240" i="2" s="1"/>
  <c r="O240" i="2"/>
  <c r="BN239" i="2"/>
  <c r="BL239" i="2"/>
  <c r="X239" i="2"/>
  <c r="O239" i="2"/>
  <c r="BN238" i="2"/>
  <c r="BL238" i="2"/>
  <c r="X238" i="2"/>
  <c r="O238" i="2"/>
  <c r="BN237" i="2"/>
  <c r="BL237" i="2"/>
  <c r="X237" i="2"/>
  <c r="BO237" i="2" s="1"/>
  <c r="O237" i="2"/>
  <c r="BN236" i="2"/>
  <c r="BL236" i="2"/>
  <c r="X236" i="2"/>
  <c r="BO236" i="2" s="1"/>
  <c r="O236" i="2"/>
  <c r="BN235" i="2"/>
  <c r="BL235" i="2"/>
  <c r="X235" i="2"/>
  <c r="BO235" i="2" s="1"/>
  <c r="O235" i="2"/>
  <c r="BN234" i="2"/>
  <c r="BL234" i="2"/>
  <c r="X234" i="2"/>
  <c r="O234" i="2"/>
  <c r="W231" i="2"/>
  <c r="W230" i="2"/>
  <c r="BN229" i="2"/>
  <c r="BL229" i="2"/>
  <c r="X229" i="2"/>
  <c r="BM229" i="2" s="1"/>
  <c r="O229" i="2"/>
  <c r="BN228" i="2"/>
  <c r="BL228" i="2"/>
  <c r="X228" i="2"/>
  <c r="BO228" i="2" s="1"/>
  <c r="O228" i="2"/>
  <c r="BN227" i="2"/>
  <c r="BL227" i="2"/>
  <c r="X227" i="2"/>
  <c r="BM227" i="2" s="1"/>
  <c r="O227" i="2"/>
  <c r="BN226" i="2"/>
  <c r="BL226" i="2"/>
  <c r="X226" i="2"/>
  <c r="O226" i="2"/>
  <c r="BN225" i="2"/>
  <c r="BL225" i="2"/>
  <c r="X225" i="2"/>
  <c r="BO225" i="2" s="1"/>
  <c r="O225" i="2"/>
  <c r="BN224" i="2"/>
  <c r="BL224" i="2"/>
  <c r="X224" i="2"/>
  <c r="Y224" i="2" s="1"/>
  <c r="O224" i="2"/>
  <c r="W221" i="2"/>
  <c r="W220" i="2"/>
  <c r="BN219" i="2"/>
  <c r="BL219" i="2"/>
  <c r="X219" i="2"/>
  <c r="BO219" i="2" s="1"/>
  <c r="O219" i="2"/>
  <c r="BN218" i="2"/>
  <c r="BL218" i="2"/>
  <c r="X218" i="2"/>
  <c r="O218" i="2"/>
  <c r="W216" i="2"/>
  <c r="W215" i="2"/>
  <c r="BN214" i="2"/>
  <c r="BL214" i="2"/>
  <c r="X214" i="2"/>
  <c r="BM214" i="2" s="1"/>
  <c r="O214" i="2"/>
  <c r="BN213" i="2"/>
  <c r="BL213" i="2"/>
  <c r="X213" i="2"/>
  <c r="BO213" i="2" s="1"/>
  <c r="O213" i="2"/>
  <c r="BN212" i="2"/>
  <c r="BL212" i="2"/>
  <c r="X212" i="2"/>
  <c r="BO212" i="2" s="1"/>
  <c r="O212" i="2"/>
  <c r="BN211" i="2"/>
  <c r="BL211" i="2"/>
  <c r="X211" i="2"/>
  <c r="BM211" i="2" s="1"/>
  <c r="O211" i="2"/>
  <c r="BN210" i="2"/>
  <c r="BL210" i="2"/>
  <c r="X210" i="2"/>
  <c r="Y210" i="2" s="1"/>
  <c r="O210" i="2"/>
  <c r="BN209" i="2"/>
  <c r="BL209" i="2"/>
  <c r="X209" i="2"/>
  <c r="BO209" i="2" s="1"/>
  <c r="O209" i="2"/>
  <c r="W206" i="2"/>
  <c r="W205" i="2"/>
  <c r="BN204" i="2"/>
  <c r="BL204" i="2"/>
  <c r="X204" i="2"/>
  <c r="O204" i="2"/>
  <c r="BN203" i="2"/>
  <c r="BL203" i="2"/>
  <c r="Y203" i="2"/>
  <c r="X203" i="2"/>
  <c r="BM203" i="2" s="1"/>
  <c r="O203" i="2"/>
  <c r="BN202" i="2"/>
  <c r="BL202" i="2"/>
  <c r="X202" i="2"/>
  <c r="O202" i="2"/>
  <c r="BN201" i="2"/>
  <c r="BL201" i="2"/>
  <c r="X201" i="2"/>
  <c r="BO201" i="2" s="1"/>
  <c r="O201" i="2"/>
  <c r="W199" i="2"/>
  <c r="W198" i="2"/>
  <c r="BN197" i="2"/>
  <c r="BL197" i="2"/>
  <c r="X197" i="2"/>
  <c r="BM197" i="2" s="1"/>
  <c r="O197" i="2"/>
  <c r="BN196" i="2"/>
  <c r="BL196" i="2"/>
  <c r="X196" i="2"/>
  <c r="BO196" i="2" s="1"/>
  <c r="O196" i="2"/>
  <c r="BN195" i="2"/>
  <c r="BL195" i="2"/>
  <c r="X195" i="2"/>
  <c r="Y195" i="2" s="1"/>
  <c r="O195" i="2"/>
  <c r="BN194" i="2"/>
  <c r="BL194" i="2"/>
  <c r="X194" i="2"/>
  <c r="BM194" i="2" s="1"/>
  <c r="O194" i="2"/>
  <c r="BN193" i="2"/>
  <c r="BL193" i="2"/>
  <c r="X193" i="2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BM190" i="2" s="1"/>
  <c r="O190" i="2"/>
  <c r="BN189" i="2"/>
  <c r="BL189" i="2"/>
  <c r="X189" i="2"/>
  <c r="Y189" i="2" s="1"/>
  <c r="O189" i="2"/>
  <c r="BN188" i="2"/>
  <c r="BL188" i="2"/>
  <c r="X188" i="2"/>
  <c r="O188" i="2"/>
  <c r="BN187" i="2"/>
  <c r="BL187" i="2"/>
  <c r="X187" i="2"/>
  <c r="BM187" i="2" s="1"/>
  <c r="O187" i="2"/>
  <c r="BN186" i="2"/>
  <c r="BL186" i="2"/>
  <c r="X186" i="2"/>
  <c r="O186" i="2"/>
  <c r="BN185" i="2"/>
  <c r="BL185" i="2"/>
  <c r="X185" i="2"/>
  <c r="Y185" i="2" s="1"/>
  <c r="O185" i="2"/>
  <c r="BN184" i="2"/>
  <c r="BL184" i="2"/>
  <c r="X184" i="2"/>
  <c r="BM184" i="2" s="1"/>
  <c r="O184" i="2"/>
  <c r="BN183" i="2"/>
  <c r="BL183" i="2"/>
  <c r="X183" i="2"/>
  <c r="Y183" i="2" s="1"/>
  <c r="O183" i="2"/>
  <c r="BN182" i="2"/>
  <c r="BL182" i="2"/>
  <c r="X182" i="2"/>
  <c r="BM182" i="2" s="1"/>
  <c r="O182" i="2"/>
  <c r="BN181" i="2"/>
  <c r="BL181" i="2"/>
  <c r="Y181" i="2"/>
  <c r="X181" i="2"/>
  <c r="BM181" i="2" s="1"/>
  <c r="O181" i="2"/>
  <c r="W179" i="2"/>
  <c r="W178" i="2"/>
  <c r="BN177" i="2"/>
  <c r="BL177" i="2"/>
  <c r="X177" i="2"/>
  <c r="O177" i="2"/>
  <c r="BN176" i="2"/>
  <c r="BL176" i="2"/>
  <c r="X176" i="2"/>
  <c r="O176" i="2"/>
  <c r="BN175" i="2"/>
  <c r="BL175" i="2"/>
  <c r="X175" i="2"/>
  <c r="O175" i="2"/>
  <c r="BN174" i="2"/>
  <c r="BL174" i="2"/>
  <c r="X174" i="2"/>
  <c r="BO174" i="2" s="1"/>
  <c r="O174" i="2"/>
  <c r="W172" i="2"/>
  <c r="W171" i="2"/>
  <c r="BN170" i="2"/>
  <c r="BL170" i="2"/>
  <c r="X170" i="2"/>
  <c r="BM170" i="2" s="1"/>
  <c r="O170" i="2"/>
  <c r="BN169" i="2"/>
  <c r="BL169" i="2"/>
  <c r="X169" i="2"/>
  <c r="Y169" i="2" s="1"/>
  <c r="O169" i="2"/>
  <c r="W167" i="2"/>
  <c r="W166" i="2"/>
  <c r="BN165" i="2"/>
  <c r="BL165" i="2"/>
  <c r="X165" i="2"/>
  <c r="Y165" i="2" s="1"/>
  <c r="O165" i="2"/>
  <c r="BN164" i="2"/>
  <c r="BL164" i="2"/>
  <c r="X164" i="2"/>
  <c r="O164" i="2"/>
  <c r="W161" i="2"/>
  <c r="W160" i="2"/>
  <c r="BN159" i="2"/>
  <c r="BL159" i="2"/>
  <c r="X159" i="2"/>
  <c r="BM159" i="2" s="1"/>
  <c r="O159" i="2"/>
  <c r="BN158" i="2"/>
  <c r="BL158" i="2"/>
  <c r="X158" i="2"/>
  <c r="BM158" i="2" s="1"/>
  <c r="O158" i="2"/>
  <c r="BN157" i="2"/>
  <c r="BL157" i="2"/>
  <c r="X157" i="2"/>
  <c r="BO157" i="2" s="1"/>
  <c r="O157" i="2"/>
  <c r="BN156" i="2"/>
  <c r="BL156" i="2"/>
  <c r="X156" i="2"/>
  <c r="BO156" i="2" s="1"/>
  <c r="O156" i="2"/>
  <c r="BN155" i="2"/>
  <c r="BL155" i="2"/>
  <c r="X155" i="2"/>
  <c r="BM155" i="2" s="1"/>
  <c r="O155" i="2"/>
  <c r="BN154" i="2"/>
  <c r="BL154" i="2"/>
  <c r="X154" i="2"/>
  <c r="BM154" i="2" s="1"/>
  <c r="O154" i="2"/>
  <c r="BN153" i="2"/>
  <c r="BL153" i="2"/>
  <c r="X153" i="2"/>
  <c r="BO153" i="2" s="1"/>
  <c r="O153" i="2"/>
  <c r="BN152" i="2"/>
  <c r="BL152" i="2"/>
  <c r="X152" i="2"/>
  <c r="O152" i="2"/>
  <c r="BN151" i="2"/>
  <c r="BL151" i="2"/>
  <c r="X151" i="2"/>
  <c r="O151" i="2"/>
  <c r="W148" i="2"/>
  <c r="W147" i="2"/>
  <c r="BN146" i="2"/>
  <c r="BL146" i="2"/>
  <c r="X146" i="2"/>
  <c r="BO146" i="2" s="1"/>
  <c r="O146" i="2"/>
  <c r="BN145" i="2"/>
  <c r="BL145" i="2"/>
  <c r="X145" i="2"/>
  <c r="BO145" i="2" s="1"/>
  <c r="O145" i="2"/>
  <c r="BN144" i="2"/>
  <c r="BL144" i="2"/>
  <c r="X144" i="2"/>
  <c r="O144" i="2"/>
  <c r="W140" i="2"/>
  <c r="W139" i="2"/>
  <c r="BN138" i="2"/>
  <c r="BL138" i="2"/>
  <c r="X138" i="2"/>
  <c r="BO138" i="2" s="1"/>
  <c r="O138" i="2"/>
  <c r="BN137" i="2"/>
  <c r="BL137" i="2"/>
  <c r="X137" i="2"/>
  <c r="Y137" i="2" s="1"/>
  <c r="O137" i="2"/>
  <c r="BN136" i="2"/>
  <c r="BL136" i="2"/>
  <c r="X136" i="2"/>
  <c r="BM136" i="2" s="1"/>
  <c r="O136" i="2"/>
  <c r="BN135" i="2"/>
  <c r="BL135" i="2"/>
  <c r="X135" i="2"/>
  <c r="BM135" i="2" s="1"/>
  <c r="O135" i="2"/>
  <c r="BN134" i="2"/>
  <c r="BL134" i="2"/>
  <c r="X134" i="2"/>
  <c r="BO134" i="2" s="1"/>
  <c r="O134" i="2"/>
  <c r="W131" i="2"/>
  <c r="W130" i="2"/>
  <c r="BN129" i="2"/>
  <c r="BL129" i="2"/>
  <c r="X129" i="2"/>
  <c r="BM129" i="2" s="1"/>
  <c r="O129" i="2"/>
  <c r="BN128" i="2"/>
  <c r="BL128" i="2"/>
  <c r="X128" i="2"/>
  <c r="BO128" i="2" s="1"/>
  <c r="O128" i="2"/>
  <c r="BN127" i="2"/>
  <c r="BL127" i="2"/>
  <c r="Y127" i="2"/>
  <c r="X127" i="2"/>
  <c r="BM127" i="2" s="1"/>
  <c r="O127" i="2"/>
  <c r="BN126" i="2"/>
  <c r="BL126" i="2"/>
  <c r="X126" i="2"/>
  <c r="O126" i="2"/>
  <c r="BN125" i="2"/>
  <c r="BL125" i="2"/>
  <c r="X125" i="2"/>
  <c r="BM125" i="2" s="1"/>
  <c r="O125" i="2"/>
  <c r="BN124" i="2"/>
  <c r="BL124" i="2"/>
  <c r="X124" i="2"/>
  <c r="Y124" i="2" s="1"/>
  <c r="O124" i="2"/>
  <c r="BN123" i="2"/>
  <c r="BL123" i="2"/>
  <c r="X123" i="2"/>
  <c r="Y123" i="2" s="1"/>
  <c r="O123" i="2"/>
  <c r="W121" i="2"/>
  <c r="W120" i="2"/>
  <c r="BN119" i="2"/>
  <c r="BL119" i="2"/>
  <c r="X119" i="2"/>
  <c r="O119" i="2"/>
  <c r="BN118" i="2"/>
  <c r="BL118" i="2"/>
  <c r="X118" i="2"/>
  <c r="BM118" i="2" s="1"/>
  <c r="O118" i="2"/>
  <c r="BN117" i="2"/>
  <c r="BL117" i="2"/>
  <c r="X117" i="2"/>
  <c r="O117" i="2"/>
  <c r="BN116" i="2"/>
  <c r="BL116" i="2"/>
  <c r="X116" i="2"/>
  <c r="Y116" i="2" s="1"/>
  <c r="O116" i="2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O113" i="2"/>
  <c r="BN112" i="2"/>
  <c r="BL112" i="2"/>
  <c r="X112" i="2"/>
  <c r="BO112" i="2" s="1"/>
  <c r="O112" i="2"/>
  <c r="BN111" i="2"/>
  <c r="BL111" i="2"/>
  <c r="X111" i="2"/>
  <c r="BO111" i="2" s="1"/>
  <c r="O111" i="2"/>
  <c r="BN110" i="2"/>
  <c r="BL110" i="2"/>
  <c r="X110" i="2"/>
  <c r="BO110" i="2" s="1"/>
  <c r="O110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BO107" i="2" s="1"/>
  <c r="BN106" i="2"/>
  <c r="BL106" i="2"/>
  <c r="X106" i="2"/>
  <c r="Y106" i="2" s="1"/>
  <c r="W104" i="2"/>
  <c r="W103" i="2"/>
  <c r="BN102" i="2"/>
  <c r="BL102" i="2"/>
  <c r="X102" i="2"/>
  <c r="BO102" i="2" s="1"/>
  <c r="O102" i="2"/>
  <c r="BN101" i="2"/>
  <c r="BL101" i="2"/>
  <c r="X101" i="2"/>
  <c r="BO101" i="2" s="1"/>
  <c r="O101" i="2"/>
  <c r="BN100" i="2"/>
  <c r="BL100" i="2"/>
  <c r="X100" i="2"/>
  <c r="BM100" i="2" s="1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X97" i="2"/>
  <c r="BO97" i="2" s="1"/>
  <c r="O97" i="2"/>
  <c r="BN96" i="2"/>
  <c r="BL96" i="2"/>
  <c r="X96" i="2"/>
  <c r="X104" i="2" s="1"/>
  <c r="O96" i="2"/>
  <c r="W94" i="2"/>
  <c r="W93" i="2"/>
  <c r="BN92" i="2"/>
  <c r="BL92" i="2"/>
  <c r="X92" i="2"/>
  <c r="BM92" i="2" s="1"/>
  <c r="O92" i="2"/>
  <c r="BN91" i="2"/>
  <c r="BL91" i="2"/>
  <c r="X91" i="2"/>
  <c r="BM91" i="2" s="1"/>
  <c r="O91" i="2"/>
  <c r="BN90" i="2"/>
  <c r="BL90" i="2"/>
  <c r="X90" i="2"/>
  <c r="BO90" i="2" s="1"/>
  <c r="O90" i="2"/>
  <c r="BN89" i="2"/>
  <c r="BL89" i="2"/>
  <c r="X89" i="2"/>
  <c r="BO89" i="2" s="1"/>
  <c r="O89" i="2"/>
  <c r="W87" i="2"/>
  <c r="W86" i="2"/>
  <c r="BN85" i="2"/>
  <c r="BL85" i="2"/>
  <c r="X85" i="2"/>
  <c r="BM85" i="2" s="1"/>
  <c r="O85" i="2"/>
  <c r="BN84" i="2"/>
  <c r="BL84" i="2"/>
  <c r="X84" i="2"/>
  <c r="BO84" i="2" s="1"/>
  <c r="O84" i="2"/>
  <c r="BN83" i="2"/>
  <c r="BL83" i="2"/>
  <c r="X83" i="2"/>
  <c r="O83" i="2"/>
  <c r="BN82" i="2"/>
  <c r="BL82" i="2"/>
  <c r="X82" i="2"/>
  <c r="BO82" i="2" s="1"/>
  <c r="O82" i="2"/>
  <c r="BO81" i="2"/>
  <c r="BN81" i="2"/>
  <c r="BM81" i="2"/>
  <c r="BL81" i="2"/>
  <c r="Y81" i="2"/>
  <c r="X81" i="2"/>
  <c r="O81" i="2"/>
  <c r="BN80" i="2"/>
  <c r="BL80" i="2"/>
  <c r="X80" i="2"/>
  <c r="BO80" i="2" s="1"/>
  <c r="O80" i="2"/>
  <c r="BN79" i="2"/>
  <c r="BL79" i="2"/>
  <c r="X79" i="2"/>
  <c r="BO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M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BO71" i="2" s="1"/>
  <c r="O71" i="2"/>
  <c r="BN70" i="2"/>
  <c r="BL70" i="2"/>
  <c r="X70" i="2"/>
  <c r="BO70" i="2" s="1"/>
  <c r="O70" i="2"/>
  <c r="BN69" i="2"/>
  <c r="BL69" i="2"/>
  <c r="X69" i="2"/>
  <c r="BM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Y66" i="2" s="1"/>
  <c r="O66" i="2"/>
  <c r="BN65" i="2"/>
  <c r="BL65" i="2"/>
  <c r="X65" i="2"/>
  <c r="Y65" i="2" s="1"/>
  <c r="O65" i="2"/>
  <c r="W62" i="2"/>
  <c r="W61" i="2"/>
  <c r="BN60" i="2"/>
  <c r="BL60" i="2"/>
  <c r="X60" i="2"/>
  <c r="Y60" i="2" s="1"/>
  <c r="BN59" i="2"/>
  <c r="BL59" i="2"/>
  <c r="X59" i="2"/>
  <c r="BM59" i="2" s="1"/>
  <c r="O59" i="2"/>
  <c r="BN58" i="2"/>
  <c r="BL58" i="2"/>
  <c r="X58" i="2"/>
  <c r="O58" i="2"/>
  <c r="BN57" i="2"/>
  <c r="BL57" i="2"/>
  <c r="X57" i="2"/>
  <c r="BM57" i="2" s="1"/>
  <c r="O57" i="2"/>
  <c r="W54" i="2"/>
  <c r="W53" i="2"/>
  <c r="BN52" i="2"/>
  <c r="BL52" i="2"/>
  <c r="X52" i="2"/>
  <c r="BM52" i="2" s="1"/>
  <c r="O52" i="2"/>
  <c r="BN51" i="2"/>
  <c r="BL51" i="2"/>
  <c r="X51" i="2"/>
  <c r="Y51" i="2" s="1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L31" i="2"/>
  <c r="X31" i="2"/>
  <c r="Y31" i="2" s="1"/>
  <c r="O31" i="2"/>
  <c r="BN30" i="2"/>
  <c r="BL30" i="2"/>
  <c r="X30" i="2"/>
  <c r="Y30" i="2" s="1"/>
  <c r="O30" i="2"/>
  <c r="BN29" i="2"/>
  <c r="BL29" i="2"/>
  <c r="X29" i="2"/>
  <c r="BM29" i="2" s="1"/>
  <c r="O29" i="2"/>
  <c r="BN28" i="2"/>
  <c r="BL28" i="2"/>
  <c r="X28" i="2"/>
  <c r="BM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4" i="2" s="1"/>
  <c r="H10" i="2"/>
  <c r="A9" i="2"/>
  <c r="F9" i="2" s="1"/>
  <c r="D7" i="2"/>
  <c r="P6" i="2"/>
  <c r="O2" i="2"/>
  <c r="Y59" i="2" l="1"/>
  <c r="Y68" i="2"/>
  <c r="Y102" i="2"/>
  <c r="Y108" i="2"/>
  <c r="BM108" i="2"/>
  <c r="Y111" i="2"/>
  <c r="BM111" i="2"/>
  <c r="Y159" i="2"/>
  <c r="Y194" i="2"/>
  <c r="Y263" i="2"/>
  <c r="Y296" i="2"/>
  <c r="Y334" i="2"/>
  <c r="BO336" i="2"/>
  <c r="Y374" i="2"/>
  <c r="BM374" i="2"/>
  <c r="Y399" i="2"/>
  <c r="Y452" i="2"/>
  <c r="BM452" i="2"/>
  <c r="X538" i="2"/>
  <c r="Y52" i="2"/>
  <c r="Y53" i="2" s="1"/>
  <c r="Y77" i="2"/>
  <c r="BO92" i="2"/>
  <c r="BO118" i="2"/>
  <c r="BO129" i="2"/>
  <c r="Y196" i="2"/>
  <c r="BM196" i="2"/>
  <c r="Y209" i="2"/>
  <c r="Y240" i="2"/>
  <c r="Y245" i="2"/>
  <c r="BM245" i="2"/>
  <c r="Y265" i="2"/>
  <c r="BM265" i="2"/>
  <c r="Y287" i="2"/>
  <c r="Y309" i="2"/>
  <c r="Y310" i="2" s="1"/>
  <c r="BM309" i="2"/>
  <c r="BO309" i="2"/>
  <c r="Y313" i="2"/>
  <c r="Y332" i="2"/>
  <c r="Y353" i="2"/>
  <c r="Y354" i="2" s="1"/>
  <c r="X364" i="2"/>
  <c r="Y392" i="2"/>
  <c r="BM392" i="2"/>
  <c r="Y415" i="2"/>
  <c r="Y433" i="2"/>
  <c r="Y475" i="2"/>
  <c r="Y536" i="2"/>
  <c r="Y538" i="2" s="1"/>
  <c r="BO69" i="2"/>
  <c r="BM78" i="2"/>
  <c r="BO83" i="2"/>
  <c r="BM83" i="2"/>
  <c r="BM89" i="2"/>
  <c r="BM98" i="2"/>
  <c r="BO113" i="2"/>
  <c r="BM113" i="2"/>
  <c r="Y113" i="2"/>
  <c r="BO117" i="2"/>
  <c r="Y117" i="2"/>
  <c r="BO144" i="2"/>
  <c r="BM144" i="2"/>
  <c r="Y144" i="2"/>
  <c r="BO151" i="2"/>
  <c r="BM151" i="2"/>
  <c r="Y151" i="2"/>
  <c r="BM156" i="2"/>
  <c r="BM165" i="2"/>
  <c r="BO175" i="2"/>
  <c r="BM175" i="2"/>
  <c r="Y175" i="2"/>
  <c r="X179" i="2"/>
  <c r="BM177" i="2"/>
  <c r="Y177" i="2"/>
  <c r="BO226" i="2"/>
  <c r="BM226" i="2"/>
  <c r="Y226" i="2"/>
  <c r="BO234" i="2"/>
  <c r="Y234" i="2"/>
  <c r="BO239" i="2"/>
  <c r="Y239" i="2"/>
  <c r="BO257" i="2"/>
  <c r="BM257" i="2"/>
  <c r="Y257" i="2"/>
  <c r="BO267" i="2"/>
  <c r="BM267" i="2"/>
  <c r="Y267" i="2"/>
  <c r="BM280" i="2"/>
  <c r="Y280" i="2"/>
  <c r="BM298" i="2"/>
  <c r="Y298" i="2"/>
  <c r="X324" i="2"/>
  <c r="BM331" i="2"/>
  <c r="BM333" i="2"/>
  <c r="Y333" i="2"/>
  <c r="BM338" i="2"/>
  <c r="BM348" i="2"/>
  <c r="Y348" i="2"/>
  <c r="X350" i="2"/>
  <c r="BO366" i="2"/>
  <c r="BM366" i="2"/>
  <c r="Y366" i="2"/>
  <c r="BO396" i="2"/>
  <c r="BM396" i="2"/>
  <c r="Y396" i="2"/>
  <c r="BM406" i="2"/>
  <c r="Y406" i="2"/>
  <c r="BM428" i="2"/>
  <c r="BO428" i="2"/>
  <c r="BM520" i="2"/>
  <c r="BO52" i="2"/>
  <c r="BO59" i="2"/>
  <c r="Y69" i="2"/>
  <c r="Y71" i="2"/>
  <c r="BM71" i="2"/>
  <c r="BM73" i="2"/>
  <c r="BO76" i="2"/>
  <c r="BO119" i="2"/>
  <c r="Y119" i="2"/>
  <c r="BO126" i="2"/>
  <c r="Y126" i="2"/>
  <c r="BM134" i="2"/>
  <c r="BM174" i="2"/>
  <c r="Y174" i="2"/>
  <c r="BM183" i="2"/>
  <c r="BM188" i="2"/>
  <c r="BO188" i="2"/>
  <c r="BM193" i="2"/>
  <c r="Y193" i="2"/>
  <c r="BO204" i="2"/>
  <c r="Y204" i="2"/>
  <c r="BM242" i="2"/>
  <c r="BO280" i="2"/>
  <c r="BM295" i="2"/>
  <c r="Y295" i="2"/>
  <c r="BO298" i="2"/>
  <c r="BM337" i="2"/>
  <c r="Y337" i="2"/>
  <c r="X379" i="2"/>
  <c r="X380" i="2"/>
  <c r="Y378" i="2"/>
  <c r="Y379" i="2" s="1"/>
  <c r="BO390" i="2"/>
  <c r="BM390" i="2"/>
  <c r="Y390" i="2"/>
  <c r="BM401" i="2"/>
  <c r="BO406" i="2"/>
  <c r="BM407" i="2"/>
  <c r="Y407" i="2"/>
  <c r="BM432" i="2"/>
  <c r="Y432" i="2"/>
  <c r="BM479" i="2"/>
  <c r="Y479" i="2"/>
  <c r="BM529" i="2"/>
  <c r="Y529" i="2"/>
  <c r="BM116" i="2"/>
  <c r="BM124" i="2"/>
  <c r="BO127" i="2"/>
  <c r="BM138" i="2"/>
  <c r="BM146" i="2"/>
  <c r="BM153" i="2"/>
  <c r="BM169" i="2"/>
  <c r="BO194" i="2"/>
  <c r="BM237" i="2"/>
  <c r="BO243" i="2"/>
  <c r="BO263" i="2"/>
  <c r="BO275" i="2"/>
  <c r="X289" i="2"/>
  <c r="X290" i="2"/>
  <c r="BO353" i="2"/>
  <c r="X368" i="2"/>
  <c r="BM405" i="2"/>
  <c r="BM518" i="2"/>
  <c r="BM522" i="2"/>
  <c r="BM535" i="2"/>
  <c r="BM537" i="2"/>
  <c r="BO31" i="2"/>
  <c r="BM218" i="2"/>
  <c r="BO218" i="2"/>
  <c r="BO269" i="2"/>
  <c r="Y269" i="2"/>
  <c r="BO416" i="2"/>
  <c r="Y416" i="2"/>
  <c r="Y418" i="2" s="1"/>
  <c r="BO438" i="2"/>
  <c r="BM438" i="2"/>
  <c r="BO446" i="2"/>
  <c r="X448" i="2"/>
  <c r="BM446" i="2"/>
  <c r="BO461" i="2"/>
  <c r="BM461" i="2"/>
  <c r="BO57" i="2"/>
  <c r="Y75" i="2"/>
  <c r="Y85" i="2"/>
  <c r="Y125" i="2"/>
  <c r="X160" i="2"/>
  <c r="Y155" i="2"/>
  <c r="BO155" i="2"/>
  <c r="Y158" i="2"/>
  <c r="Y170" i="2"/>
  <c r="Y171" i="2" s="1"/>
  <c r="BO170" i="2"/>
  <c r="X172" i="2"/>
  <c r="Y176" i="2"/>
  <c r="Y182" i="2"/>
  <c r="Y184" i="2"/>
  <c r="BO184" i="2"/>
  <c r="BO202" i="2"/>
  <c r="Y202" i="2"/>
  <c r="Y214" i="2"/>
  <c r="BO238" i="2"/>
  <c r="Y238" i="2"/>
  <c r="BO304" i="2"/>
  <c r="Y304" i="2"/>
  <c r="BO342" i="2"/>
  <c r="BM342" i="2"/>
  <c r="BO373" i="2"/>
  <c r="BM391" i="2"/>
  <c r="Y391" i="2"/>
  <c r="BM411" i="2"/>
  <c r="Y411" i="2"/>
  <c r="Y412" i="2" s="1"/>
  <c r="X418" i="2"/>
  <c r="Y483" i="2"/>
  <c r="BO484" i="2"/>
  <c r="Y484" i="2"/>
  <c r="BM504" i="2"/>
  <c r="Y504" i="2"/>
  <c r="Y512" i="2"/>
  <c r="BM512" i="2"/>
  <c r="BM527" i="2"/>
  <c r="Y527" i="2"/>
  <c r="BO176" i="2"/>
  <c r="BO186" i="2"/>
  <c r="Y186" i="2"/>
  <c r="BO214" i="2"/>
  <c r="BM361" i="2"/>
  <c r="BO361" i="2"/>
  <c r="BM506" i="2"/>
  <c r="Y506" i="2"/>
  <c r="Y22" i="2"/>
  <c r="X25" i="2"/>
  <c r="Y57" i="2"/>
  <c r="Y91" i="2"/>
  <c r="Y100" i="2"/>
  <c r="W544" i="2"/>
  <c r="BO29" i="2"/>
  <c r="BM31" i="2"/>
  <c r="C550" i="2"/>
  <c r="BM66" i="2"/>
  <c r="Y73" i="2"/>
  <c r="Y80" i="2"/>
  <c r="Y83" i="2"/>
  <c r="Y89" i="2"/>
  <c r="Y97" i="2"/>
  <c r="BO98" i="2"/>
  <c r="BM102" i="2"/>
  <c r="X120" i="2"/>
  <c r="Y110" i="2"/>
  <c r="Y112" i="2"/>
  <c r="Y115" i="2"/>
  <c r="BM117" i="2"/>
  <c r="BO124" i="2"/>
  <c r="Y134" i="2"/>
  <c r="Y138" i="2"/>
  <c r="Y146" i="2"/>
  <c r="Y153" i="2"/>
  <c r="BO154" i="2"/>
  <c r="BO159" i="2"/>
  <c r="I550" i="2"/>
  <c r="BO165" i="2"/>
  <c r="BO169" i="2"/>
  <c r="BO177" i="2"/>
  <c r="BO181" i="2"/>
  <c r="BO183" i="2"/>
  <c r="BM186" i="2"/>
  <c r="BO190" i="2"/>
  <c r="Y190" i="2"/>
  <c r="BO197" i="2"/>
  <c r="Y197" i="2"/>
  <c r="BM269" i="2"/>
  <c r="X272" i="2"/>
  <c r="BO287" i="2"/>
  <c r="BO296" i="2"/>
  <c r="BO313" i="2"/>
  <c r="BO334" i="2"/>
  <c r="Y373" i="2"/>
  <c r="BO389" i="2"/>
  <c r="BM389" i="2"/>
  <c r="BO400" i="2"/>
  <c r="BM416" i="2"/>
  <c r="BO430" i="2"/>
  <c r="BM430" i="2"/>
  <c r="BO442" i="2"/>
  <c r="X444" i="2"/>
  <c r="BM442" i="2"/>
  <c r="Y463" i="2"/>
  <c r="BO464" i="2"/>
  <c r="Y464" i="2"/>
  <c r="BO480" i="2"/>
  <c r="Y480" i="2"/>
  <c r="X485" i="2"/>
  <c r="BM502" i="2"/>
  <c r="Y502" i="2"/>
  <c r="X515" i="2"/>
  <c r="BM510" i="2"/>
  <c r="BO66" i="2"/>
  <c r="BO125" i="2"/>
  <c r="BO158" i="2"/>
  <c r="BO182" i="2"/>
  <c r="BO294" i="2"/>
  <c r="BM294" i="2"/>
  <c r="BM344" i="2"/>
  <c r="Y344" i="2"/>
  <c r="BO362" i="2"/>
  <c r="Y362" i="2"/>
  <c r="BO385" i="2"/>
  <c r="X387" i="2"/>
  <c r="BM385" i="2"/>
  <c r="BO462" i="2"/>
  <c r="Y462" i="2"/>
  <c r="BO469" i="2"/>
  <c r="BM469" i="2"/>
  <c r="BO22" i="2"/>
  <c r="BO85" i="2"/>
  <c r="BO100" i="2"/>
  <c r="BM22" i="2"/>
  <c r="X61" i="2"/>
  <c r="BO78" i="2"/>
  <c r="BO96" i="2"/>
  <c r="BO109" i="2"/>
  <c r="BO136" i="2"/>
  <c r="BO185" i="2"/>
  <c r="BM185" i="2"/>
  <c r="Y192" i="2"/>
  <c r="BM192" i="2"/>
  <c r="BM202" i="2"/>
  <c r="BO211" i="2"/>
  <c r="Y211" i="2"/>
  <c r="Y225" i="2"/>
  <c r="BM225" i="2"/>
  <c r="BO227" i="2"/>
  <c r="Y227" i="2"/>
  <c r="Y236" i="2"/>
  <c r="BM236" i="2"/>
  <c r="BM238" i="2"/>
  <c r="BO240" i="2"/>
  <c r="BM304" i="2"/>
  <c r="BO332" i="2"/>
  <c r="BO349" i="2"/>
  <c r="Y349" i="2"/>
  <c r="BO358" i="2"/>
  <c r="Y358" i="2"/>
  <c r="BO395" i="2"/>
  <c r="Y400" i="2"/>
  <c r="BO433" i="2"/>
  <c r="X439" i="2"/>
  <c r="X440" i="2"/>
  <c r="BO437" i="2"/>
  <c r="Y437" i="2"/>
  <c r="BO460" i="2"/>
  <c r="Y460" i="2"/>
  <c r="BM467" i="2"/>
  <c r="BO467" i="2"/>
  <c r="BO468" i="2"/>
  <c r="Y468" i="2"/>
  <c r="BO481" i="2"/>
  <c r="BM481" i="2"/>
  <c r="BO482" i="2"/>
  <c r="Y482" i="2"/>
  <c r="BM484" i="2"/>
  <c r="W550" i="2"/>
  <c r="Y500" i="2"/>
  <c r="BO506" i="2"/>
  <c r="BO529" i="2"/>
  <c r="BM209" i="2"/>
  <c r="BO229" i="2"/>
  <c r="BO286" i="2"/>
  <c r="BO295" i="2"/>
  <c r="BM353" i="2"/>
  <c r="X354" i="2"/>
  <c r="BM378" i="2"/>
  <c r="BO399" i="2"/>
  <c r="BO432" i="2"/>
  <c r="V550" i="2"/>
  <c r="X532" i="2"/>
  <c r="BO535" i="2"/>
  <c r="X231" i="2"/>
  <c r="Y237" i="2"/>
  <c r="X340" i="2"/>
  <c r="X454" i="2"/>
  <c r="BO475" i="2"/>
  <c r="BO479" i="2"/>
  <c r="X492" i="2"/>
  <c r="Y517" i="2"/>
  <c r="BO518" i="2"/>
  <c r="BO520" i="2"/>
  <c r="BO522" i="2"/>
  <c r="BO537" i="2"/>
  <c r="X539" i="2"/>
  <c r="Y37" i="2"/>
  <c r="Y38" i="2" s="1"/>
  <c r="X62" i="2"/>
  <c r="X121" i="2"/>
  <c r="X198" i="2"/>
  <c r="X248" i="2"/>
  <c r="BM282" i="2"/>
  <c r="Y282" i="2"/>
  <c r="BO394" i="2"/>
  <c r="BM394" i="2"/>
  <c r="Y394" i="2"/>
  <c r="W541" i="2"/>
  <c r="Y45" i="2"/>
  <c r="Y46" i="2" s="1"/>
  <c r="X161" i="2"/>
  <c r="BM244" i="2"/>
  <c r="BO244" i="2"/>
  <c r="Y246" i="2"/>
  <c r="BO246" i="2"/>
  <c r="BM246" i="2"/>
  <c r="X259" i="2"/>
  <c r="Y314" i="2"/>
  <c r="BO314" i="2"/>
  <c r="BM314" i="2"/>
  <c r="Y33" i="2"/>
  <c r="Y28" i="2"/>
  <c r="W540" i="2"/>
  <c r="BM33" i="2"/>
  <c r="BM37" i="2"/>
  <c r="BM41" i="2"/>
  <c r="BM45" i="2"/>
  <c r="BM51" i="2"/>
  <c r="Y58" i="2"/>
  <c r="E550" i="2"/>
  <c r="BM68" i="2"/>
  <c r="Y70" i="2"/>
  <c r="BM80" i="2"/>
  <c r="Y82" i="2"/>
  <c r="X93" i="2"/>
  <c r="BM106" i="2"/>
  <c r="BM115" i="2"/>
  <c r="X131" i="2"/>
  <c r="BM126" i="2"/>
  <c r="Y128" i="2"/>
  <c r="X130" i="2"/>
  <c r="Y135" i="2"/>
  <c r="Y187" i="2"/>
  <c r="Y213" i="2"/>
  <c r="X215" i="2"/>
  <c r="Y219" i="2"/>
  <c r="Y244" i="2"/>
  <c r="Y255" i="2"/>
  <c r="BM319" i="2"/>
  <c r="Y319" i="2"/>
  <c r="Y320" i="2" s="1"/>
  <c r="X321" i="2"/>
  <c r="X139" i="2"/>
  <c r="X199" i="2"/>
  <c r="BM204" i="2"/>
  <c r="BM224" i="2"/>
  <c r="Y228" i="2"/>
  <c r="X230" i="2"/>
  <c r="Y235" i="2"/>
  <c r="BM276" i="2"/>
  <c r="Y276" i="2"/>
  <c r="BO282" i="2"/>
  <c r="X301" i="2"/>
  <c r="Y335" i="2"/>
  <c r="BM360" i="2"/>
  <c r="Y360" i="2"/>
  <c r="BO371" i="2"/>
  <c r="X375" i="2"/>
  <c r="Y371" i="2"/>
  <c r="X376" i="2"/>
  <c r="BO41" i="2"/>
  <c r="BO51" i="2"/>
  <c r="BM70" i="2"/>
  <c r="Y72" i="2"/>
  <c r="BM82" i="2"/>
  <c r="Y84" i="2"/>
  <c r="Y99" i="2"/>
  <c r="BO106" i="2"/>
  <c r="BM128" i="2"/>
  <c r="BM137" i="2"/>
  <c r="Y145" i="2"/>
  <c r="Y157" i="2"/>
  <c r="Y164" i="2"/>
  <c r="Y166" i="2" s="1"/>
  <c r="X166" i="2"/>
  <c r="BM189" i="2"/>
  <c r="Y191" i="2"/>
  <c r="BM213" i="2"/>
  <c r="BM219" i="2"/>
  <c r="BO242" i="2"/>
  <c r="Y251" i="2"/>
  <c r="Y252" i="2" s="1"/>
  <c r="BM255" i="2"/>
  <c r="X260" i="2"/>
  <c r="Y274" i="2"/>
  <c r="Y277" i="2" s="1"/>
  <c r="X277" i="2"/>
  <c r="BO274" i="2"/>
  <c r="BM274" i="2"/>
  <c r="R550" i="2"/>
  <c r="S550" i="2"/>
  <c r="BO397" i="2"/>
  <c r="Y397" i="2"/>
  <c r="X53" i="2"/>
  <c r="W542" i="2"/>
  <c r="X54" i="2"/>
  <c r="H9" i="2"/>
  <c r="BM30" i="2"/>
  <c r="BM65" i="2"/>
  <c r="Y79" i="2"/>
  <c r="X86" i="2"/>
  <c r="BO91" i="2"/>
  <c r="BM97" i="2"/>
  <c r="BM110" i="2"/>
  <c r="BM123" i="2"/>
  <c r="BO135" i="2"/>
  <c r="X147" i="2"/>
  <c r="X178" i="2"/>
  <c r="BO187" i="2"/>
  <c r="X216" i="2"/>
  <c r="BO224" i="2"/>
  <c r="BM228" i="2"/>
  <c r="BM235" i="2"/>
  <c r="BM303" i="2"/>
  <c r="X306" i="2"/>
  <c r="BO303" i="2"/>
  <c r="X305" i="2"/>
  <c r="BO319" i="2"/>
  <c r="BM335" i="2"/>
  <c r="BM371" i="2"/>
  <c r="BM75" i="2"/>
  <c r="BM58" i="2"/>
  <c r="BO28" i="2"/>
  <c r="BM60" i="2"/>
  <c r="Y67" i="2"/>
  <c r="BM77" i="2"/>
  <c r="X94" i="2"/>
  <c r="BM119" i="2"/>
  <c r="J9" i="2"/>
  <c r="Y23" i="2"/>
  <c r="Y27" i="2"/>
  <c r="X34" i="2"/>
  <c r="X38" i="2"/>
  <c r="X42" i="2"/>
  <c r="X46" i="2"/>
  <c r="D550" i="2"/>
  <c r="BO58" i="2"/>
  <c r="BM72" i="2"/>
  <c r="Y74" i="2"/>
  <c r="BM84" i="2"/>
  <c r="Y90" i="2"/>
  <c r="Y93" i="2" s="1"/>
  <c r="BM99" i="2"/>
  <c r="Y101" i="2"/>
  <c r="Y107" i="2"/>
  <c r="Y114" i="2"/>
  <c r="F550" i="2"/>
  <c r="BO137" i="2"/>
  <c r="X140" i="2"/>
  <c r="BM145" i="2"/>
  <c r="Y152" i="2"/>
  <c r="BM157" i="2"/>
  <c r="BM164" i="2"/>
  <c r="BO189" i="2"/>
  <c r="BM191" i="2"/>
  <c r="Y201" i="2"/>
  <c r="Y241" i="2"/>
  <c r="Y247" i="2"/>
  <c r="BM251" i="2"/>
  <c r="BO262" i="2"/>
  <c r="Y262" i="2"/>
  <c r="BO276" i="2"/>
  <c r="Y281" i="2"/>
  <c r="Y303" i="2"/>
  <c r="Y305" i="2" s="1"/>
  <c r="X317" i="2"/>
  <c r="Y315" i="2"/>
  <c r="Y316" i="2" s="1"/>
  <c r="BM329" i="2"/>
  <c r="Q550" i="2"/>
  <c r="Y329" i="2"/>
  <c r="X339" i="2"/>
  <c r="BO360" i="2"/>
  <c r="BM397" i="2"/>
  <c r="Y41" i="2"/>
  <c r="Y42" i="2" s="1"/>
  <c r="BO45" i="2"/>
  <c r="Y32" i="2"/>
  <c r="BO60" i="2"/>
  <c r="BO65" i="2"/>
  <c r="BM67" i="2"/>
  <c r="BM79" i="2"/>
  <c r="X103" i="2"/>
  <c r="BM112" i="2"/>
  <c r="BO123" i="2"/>
  <c r="X167" i="2"/>
  <c r="BM176" i="2"/>
  <c r="BM195" i="2"/>
  <c r="X205" i="2"/>
  <c r="BM239" i="2"/>
  <c r="Y264" i="2"/>
  <c r="BO266" i="2"/>
  <c r="Y266" i="2"/>
  <c r="BM268" i="2"/>
  <c r="BO268" i="2"/>
  <c r="Y270" i="2"/>
  <c r="BO270" i="2"/>
  <c r="BM270" i="2"/>
  <c r="X284" i="2"/>
  <c r="BO293" i="2"/>
  <c r="O550" i="2"/>
  <c r="X300" i="2"/>
  <c r="Y293" i="2"/>
  <c r="X320" i="2"/>
  <c r="X369" i="2"/>
  <c r="BO367" i="2"/>
  <c r="Y367" i="2"/>
  <c r="Y368" i="2" s="1"/>
  <c r="BO37" i="2"/>
  <c r="A10" i="2"/>
  <c r="BO30" i="2"/>
  <c r="BM32" i="2"/>
  <c r="F10" i="2"/>
  <c r="BM23" i="2"/>
  <c r="BM27" i="2"/>
  <c r="Y29" i="2"/>
  <c r="BM74" i="2"/>
  <c r="Y76" i="2"/>
  <c r="X87" i="2"/>
  <c r="BM90" i="2"/>
  <c r="Y92" i="2"/>
  <c r="Y96" i="2"/>
  <c r="BM101" i="2"/>
  <c r="BM107" i="2"/>
  <c r="Y109" i="2"/>
  <c r="Y118" i="2"/>
  <c r="Y129" i="2"/>
  <c r="Y136" i="2"/>
  <c r="G550" i="2"/>
  <c r="X148" i="2"/>
  <c r="BM152" i="2"/>
  <c r="Y154" i="2"/>
  <c r="Y160" i="2" s="1"/>
  <c r="BO164" i="2"/>
  <c r="Y188" i="2"/>
  <c r="BO193" i="2"/>
  <c r="BM201" i="2"/>
  <c r="BM210" i="2"/>
  <c r="Y212" i="2"/>
  <c r="Y215" i="2" s="1"/>
  <c r="Y218" i="2"/>
  <c r="X220" i="2"/>
  <c r="N550" i="2"/>
  <c r="X249" i="2"/>
  <c r="L550" i="2"/>
  <c r="BM234" i="2"/>
  <c r="BM241" i="2"/>
  <c r="BM247" i="2"/>
  <c r="BO251" i="2"/>
  <c r="BM256" i="2"/>
  <c r="Y256" i="2"/>
  <c r="BO258" i="2"/>
  <c r="Y258" i="2"/>
  <c r="BM262" i="2"/>
  <c r="Y268" i="2"/>
  <c r="BM281" i="2"/>
  <c r="BO297" i="2"/>
  <c r="Y297" i="2"/>
  <c r="BM299" i="2"/>
  <c r="BO299" i="2"/>
  <c r="P550" i="2"/>
  <c r="X363" i="2"/>
  <c r="BM372" i="2"/>
  <c r="Y372" i="2"/>
  <c r="BO195" i="2"/>
  <c r="X206" i="2"/>
  <c r="BM286" i="2"/>
  <c r="Y286" i="2"/>
  <c r="BO288" i="2"/>
  <c r="Y288" i="2"/>
  <c r="BO315" i="2"/>
  <c r="BO329" i="2"/>
  <c r="BM367" i="2"/>
  <c r="BM398" i="2"/>
  <c r="Y398" i="2"/>
  <c r="X35" i="2"/>
  <c r="BO114" i="2"/>
  <c r="B550" i="2"/>
  <c r="BM96" i="2"/>
  <c r="BO116" i="2"/>
  <c r="H550" i="2"/>
  <c r="BO152" i="2"/>
  <c r="Y156" i="2"/>
  <c r="X171" i="2"/>
  <c r="BO203" i="2"/>
  <c r="BO210" i="2"/>
  <c r="BM212" i="2"/>
  <c r="X221" i="2"/>
  <c r="Y229" i="2"/>
  <c r="X252" i="2"/>
  <c r="BM258" i="2"/>
  <c r="BO264" i="2"/>
  <c r="X278" i="2"/>
  <c r="BM297" i="2"/>
  <c r="BM323" i="2"/>
  <c r="Y323" i="2"/>
  <c r="Y324" i="2" s="1"/>
  <c r="X325" i="2"/>
  <c r="Y336" i="2"/>
  <c r="J550" i="2"/>
  <c r="X271" i="2"/>
  <c r="X283" i="2"/>
  <c r="BM288" i="2"/>
  <c r="X316" i="2"/>
  <c r="BM330" i="2"/>
  <c r="Y330" i="2"/>
  <c r="Y359" i="2"/>
  <c r="BO359" i="2"/>
  <c r="BM359" i="2"/>
  <c r="BO372" i="2"/>
  <c r="X311" i="2"/>
  <c r="BO333" i="2"/>
  <c r="BO344" i="2"/>
  <c r="BO348" i="2"/>
  <c r="X351" i="2"/>
  <c r="Y361" i="2"/>
  <c r="X386" i="2"/>
  <c r="BO391" i="2"/>
  <c r="BM393" i="2"/>
  <c r="Y395" i="2"/>
  <c r="X402" i="2"/>
  <c r="BO407" i="2"/>
  <c r="BO411" i="2"/>
  <c r="BO415" i="2"/>
  <c r="BM417" i="2"/>
  <c r="BM422" i="2"/>
  <c r="Y428" i="2"/>
  <c r="X443" i="2"/>
  <c r="X447" i="2"/>
  <c r="BO463" i="2"/>
  <c r="BM465" i="2"/>
  <c r="Y467" i="2"/>
  <c r="BO483" i="2"/>
  <c r="X486" i="2"/>
  <c r="BM489" i="2"/>
  <c r="BM501" i="2"/>
  <c r="BM503" i="2"/>
  <c r="BM505" i="2"/>
  <c r="BO517" i="2"/>
  <c r="X524" i="2"/>
  <c r="BO527" i="2"/>
  <c r="BO431" i="2"/>
  <c r="BO470" i="2"/>
  <c r="BO474" i="2"/>
  <c r="X477" i="2"/>
  <c r="X508" i="2"/>
  <c r="BO511" i="2"/>
  <c r="BO513" i="2"/>
  <c r="BO519" i="2"/>
  <c r="BO521" i="2"/>
  <c r="X345" i="2"/>
  <c r="BO393" i="2"/>
  <c r="X408" i="2"/>
  <c r="X412" i="2"/>
  <c r="BO417" i="2"/>
  <c r="BO422" i="2"/>
  <c r="X425" i="2"/>
  <c r="Y430" i="2"/>
  <c r="X455" i="2"/>
  <c r="BO465" i="2"/>
  <c r="Y469" i="2"/>
  <c r="BO489" i="2"/>
  <c r="X496" i="2"/>
  <c r="BO501" i="2"/>
  <c r="BO503" i="2"/>
  <c r="BO505" i="2"/>
  <c r="Y526" i="2"/>
  <c r="Y528" i="2"/>
  <c r="Y530" i="2"/>
  <c r="X403" i="2"/>
  <c r="X471" i="2"/>
  <c r="Y510" i="2"/>
  <c r="X514" i="2"/>
  <c r="BM534" i="2"/>
  <c r="BM536" i="2"/>
  <c r="BM526" i="2"/>
  <c r="BM528" i="2"/>
  <c r="BM530" i="2"/>
  <c r="X346" i="2"/>
  <c r="X409" i="2"/>
  <c r="X413" i="2"/>
  <c r="Y423" i="2"/>
  <c r="Y427" i="2"/>
  <c r="X434" i="2"/>
  <c r="Y451" i="2"/>
  <c r="Y453" i="2"/>
  <c r="Y459" i="2"/>
  <c r="Y466" i="2"/>
  <c r="Y490" i="2"/>
  <c r="Y494" i="2"/>
  <c r="Y495" i="2" s="1"/>
  <c r="Y331" i="2"/>
  <c r="Y338" i="2"/>
  <c r="Y342" i="2"/>
  <c r="Y345" i="2" s="1"/>
  <c r="Y385" i="2"/>
  <c r="Y386" i="2" s="1"/>
  <c r="Y389" i="2"/>
  <c r="Y401" i="2"/>
  <c r="Y405" i="2"/>
  <c r="Y408" i="2" s="1"/>
  <c r="Y438" i="2"/>
  <c r="Y442" i="2"/>
  <c r="Y443" i="2" s="1"/>
  <c r="Y446" i="2"/>
  <c r="Y447" i="2" s="1"/>
  <c r="Y461" i="2"/>
  <c r="X472" i="2"/>
  <c r="Y481" i="2"/>
  <c r="Y485" i="2" s="1"/>
  <c r="BM500" i="2"/>
  <c r="BO526" i="2"/>
  <c r="X419" i="2"/>
  <c r="BM423" i="2"/>
  <c r="BM427" i="2"/>
  <c r="BM451" i="2"/>
  <c r="BM453" i="2"/>
  <c r="BM459" i="2"/>
  <c r="BM466" i="2"/>
  <c r="BM490" i="2"/>
  <c r="BM494" i="2"/>
  <c r="X435" i="2"/>
  <c r="X531" i="2"/>
  <c r="T550" i="2"/>
  <c r="Y431" i="2"/>
  <c r="BO451" i="2"/>
  <c r="BO459" i="2"/>
  <c r="Y470" i="2"/>
  <c r="Y474" i="2"/>
  <c r="BO494" i="2"/>
  <c r="Y511" i="2"/>
  <c r="Y513" i="2"/>
  <c r="Y519" i="2"/>
  <c r="Y521" i="2"/>
  <c r="X523" i="2"/>
  <c r="U550" i="2"/>
  <c r="Y422" i="2"/>
  <c r="Y424" i="2" s="1"/>
  <c r="X476" i="2"/>
  <c r="Y489" i="2"/>
  <c r="X507" i="2"/>
  <c r="Y178" i="2" l="1"/>
  <c r="Y476" i="2"/>
  <c r="Y439" i="2"/>
  <c r="Y24" i="2"/>
  <c r="Y350" i="2"/>
  <c r="Y248" i="2"/>
  <c r="Y434" i="2"/>
  <c r="Y363" i="2"/>
  <c r="Y147" i="2"/>
  <c r="Y198" i="2"/>
  <c r="Y523" i="2"/>
  <c r="Y120" i="2"/>
  <c r="Y507" i="2"/>
  <c r="Y300" i="2"/>
  <c r="Y205" i="2"/>
  <c r="Y491" i="2"/>
  <c r="Y514" i="2"/>
  <c r="X540" i="2"/>
  <c r="Y289" i="2"/>
  <c r="Y220" i="2"/>
  <c r="X542" i="2"/>
  <c r="Y283" i="2"/>
  <c r="X544" i="2"/>
  <c r="Y230" i="2"/>
  <c r="Y130" i="2"/>
  <c r="X541" i="2"/>
  <c r="Y86" i="2"/>
  <c r="Y61" i="2"/>
  <c r="Y375" i="2"/>
  <c r="W543" i="2"/>
  <c r="Y139" i="2"/>
  <c r="Y402" i="2"/>
  <c r="Y271" i="2"/>
  <c r="Y103" i="2"/>
  <c r="Y531" i="2"/>
  <c r="Y454" i="2"/>
  <c r="Y259" i="2"/>
  <c r="Y339" i="2"/>
  <c r="Y471" i="2"/>
  <c r="Y34" i="2"/>
  <c r="X543" i="2" l="1"/>
  <c r="Y545" i="2"/>
</calcChain>
</file>

<file path=xl/sharedStrings.xml><?xml version="1.0" encoding="utf-8"?>
<sst xmlns="http://schemas.openxmlformats.org/spreadsheetml/2006/main" count="3601" uniqueCount="780">
  <si>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</si>
  <si>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</si>
  <si>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</si>
  <si>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</si>
  <si>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</si>
  <si>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</si>
  <si>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</si>
  <si>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</si>
  <si>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</si>
  <si>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</si>
  <si>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</si>
  <si>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</si>
  <si>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</si>
  <si>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</si>
  <si>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</si>
  <si>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</si>
  <si>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</si>
  <si>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</si>
  <si>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</si>
  <si>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</si>
  <si>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</si>
  <si>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</si>
  <si>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</si>
  <si>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</si>
  <si>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</si>
  <si>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</si>
  <si>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</si>
  <si>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</si>
  <si>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</si>
  <si>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</si>
  <si>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</si>
  <si>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</si>
  <si>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</si>
  <si>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</si>
  <si>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</si>
  <si>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</si>
  <si>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</si>
  <si>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</si>
  <si>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</si>
  <si>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</si>
  <si>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</si>
  <si>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</si>
  <si>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</si>
  <si>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</si>
  <si>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</si>
  <si>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</si>
  <si>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</si>
  <si>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</si>
  <si>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</si>
  <si>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</si>
  <si>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</si>
  <si>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</si>
  <si>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</si>
  <si>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</si>
  <si>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</si>
  <si>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</si>
  <si>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</si>
  <si>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</si>
  <si>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</si>
  <si>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</si>
  <si>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</si>
  <si>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</si>
  <si>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</si>
  <si>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</si>
  <si>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</si>
  <si>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</si>
  <si>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</si>
  <si>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</si>
  <si>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20.05.2024</t>
  </si>
  <si>
    <t>15.05.2024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</si>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</sst>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55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49" fillId="0" borderId="21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A521" zoomScaleNormal="100" zoomScaleSheetLayoutView="100" workbookViewId="0">
      <selection activeCell="AA545" sqref="AA54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44" t="s">
        <v>29</v>
      </c>
      <c r="E1" s="744"/>
      <c r="F1" s="744"/>
      <c r="G1" s="14" t="s">
        <v>67</v>
      </c>
      <c r="H1" s="744" t="s">
        <v>49</v>
      </c>
      <c r="I1" s="744"/>
      <c r="J1" s="744"/>
      <c r="K1" s="744"/>
      <c r="L1" s="744"/>
      <c r="M1" s="744"/>
      <c r="N1" s="744"/>
      <c r="O1" s="744"/>
      <c r="P1" s="744"/>
      <c r="Q1" s="745" t="s">
        <v>68</v>
      </c>
      <c r="R1" s="746"/>
      <c r="S1" s="74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47"/>
      <c r="Q2" s="747"/>
      <c r="R2" s="747"/>
      <c r="S2" s="747"/>
      <c r="T2" s="747"/>
      <c r="U2" s="747"/>
      <c r="V2" s="74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47"/>
      <c r="P3" s="747"/>
      <c r="Q3" s="747"/>
      <c r="R3" s="747"/>
      <c r="S3" s="747"/>
      <c r="T3" s="747"/>
      <c r="U3" s="747"/>
      <c r="V3" s="74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26" t="s">
        <v>8</v>
      </c>
      <c r="B5" s="726"/>
      <c r="C5" s="726"/>
      <c r="D5" s="748"/>
      <c r="E5" s="748"/>
      <c r="F5" s="749" t="s">
        <v>14</v>
      </c>
      <c r="G5" s="749"/>
      <c r="H5" s="748"/>
      <c r="I5" s="748"/>
      <c r="J5" s="748"/>
      <c r="K5" s="748"/>
      <c r="L5" s="748"/>
      <c r="M5" s="70"/>
      <c r="O5" s="26" t="s">
        <v>4</v>
      </c>
      <c r="P5" s="750">
        <v>45430</v>
      </c>
      <c r="Q5" s="750"/>
      <c r="S5" s="751" t="s">
        <v>3</v>
      </c>
      <c r="T5" s="752"/>
      <c r="U5" s="753" t="s">
        <v>744</v>
      </c>
      <c r="V5" s="754"/>
      <c r="AA5" s="58"/>
      <c r="AB5" s="58"/>
      <c r="AC5" s="58"/>
    </row>
    <row r="6" spans="1:30" s="17" customFormat="1" ht="24" customHeight="1" x14ac:dyDescent="0.2">
      <c r="A6" s="726" t="s">
        <v>1</v>
      </c>
      <c r="B6" s="726"/>
      <c r="C6" s="726"/>
      <c r="D6" s="727" t="s">
        <v>757</v>
      </c>
      <c r="E6" s="727"/>
      <c r="F6" s="727"/>
      <c r="G6" s="727"/>
      <c r="H6" s="727"/>
      <c r="I6" s="727"/>
      <c r="J6" s="727"/>
      <c r="K6" s="727"/>
      <c r="L6" s="727"/>
      <c r="M6" s="71"/>
      <c r="O6" s="26" t="s">
        <v>30</v>
      </c>
      <c r="P6" s="728" t="str">
        <f>IF(P5=0," ",CHOOSE(WEEKDAY(P5,2),"Понедельник","Вторник","Среда","Четверг","Пятница","Суббота","Воскресенье"))</f>
        <v>Суббота</v>
      </c>
      <c r="Q6" s="728"/>
      <c r="S6" s="729" t="s">
        <v>5</v>
      </c>
      <c r="T6" s="730"/>
      <c r="U6" s="731" t="s">
        <v>70</v>
      </c>
      <c r="V6" s="732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37" t="str">
        <f>IFERROR(VLOOKUP(DeliveryAddress,Table,3,0),1)</f>
        <v>5</v>
      </c>
      <c r="E7" s="738"/>
      <c r="F7" s="738"/>
      <c r="G7" s="738"/>
      <c r="H7" s="738"/>
      <c r="I7" s="738"/>
      <c r="J7" s="738"/>
      <c r="K7" s="738"/>
      <c r="L7" s="739"/>
      <c r="M7" s="72"/>
      <c r="O7" s="26"/>
      <c r="P7" s="47"/>
      <c r="Q7" s="47"/>
      <c r="S7" s="729"/>
      <c r="T7" s="730"/>
      <c r="U7" s="733"/>
      <c r="V7" s="734"/>
      <c r="AA7" s="58"/>
      <c r="AB7" s="58"/>
      <c r="AC7" s="58"/>
    </row>
    <row r="8" spans="1:30" s="17" customFormat="1" ht="25.5" customHeight="1" x14ac:dyDescent="0.2">
      <c r="A8" s="740" t="s">
        <v>60</v>
      </c>
      <c r="B8" s="740"/>
      <c r="C8" s="740"/>
      <c r="D8" s="741"/>
      <c r="E8" s="741"/>
      <c r="F8" s="741"/>
      <c r="G8" s="741"/>
      <c r="H8" s="741"/>
      <c r="I8" s="741"/>
      <c r="J8" s="741"/>
      <c r="K8" s="741"/>
      <c r="L8" s="741"/>
      <c r="M8" s="73"/>
      <c r="O8" s="26" t="s">
        <v>11</v>
      </c>
      <c r="P8" s="724">
        <v>0.33333333333333331</v>
      </c>
      <c r="Q8" s="724"/>
      <c r="S8" s="729"/>
      <c r="T8" s="730"/>
      <c r="U8" s="733"/>
      <c r="V8" s="734"/>
      <c r="AA8" s="58"/>
      <c r="AB8" s="58"/>
      <c r="AC8" s="58"/>
    </row>
    <row r="9" spans="1:30" s="17" customFormat="1" ht="39.950000000000003" customHeight="1" x14ac:dyDescent="0.2">
      <c r="A9" s="7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717" t="s">
        <v>48</v>
      </c>
      <c r="E9" s="718"/>
      <c r="F9" s="7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42" t="str">
        <f>IF(AND($A$9="Тип доверенности/получателя при получении в адресе перегруза:",$D$9="Разовая доверенность"),"Введите ФИО","")</f>
        <v/>
      </c>
      <c r="I9" s="742"/>
      <c r="J9" s="7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2"/>
      <c r="L9" s="742"/>
      <c r="M9" s="68"/>
      <c r="O9" s="29" t="s">
        <v>15</v>
      </c>
      <c r="P9" s="743"/>
      <c r="Q9" s="743"/>
      <c r="S9" s="729"/>
      <c r="T9" s="730"/>
      <c r="U9" s="735"/>
      <c r="V9" s="736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717"/>
      <c r="E10" s="718"/>
      <c r="F10" s="7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719" t="str">
        <f>IFERROR(VLOOKUP($D$10,Proxy,2,FALSE),"")</f>
        <v/>
      </c>
      <c r="I10" s="719"/>
      <c r="J10" s="719"/>
      <c r="K10" s="719"/>
      <c r="L10" s="719"/>
      <c r="M10" s="69"/>
      <c r="O10" s="29" t="s">
        <v>35</v>
      </c>
      <c r="P10" s="720"/>
      <c r="Q10" s="720"/>
      <c r="T10" s="26" t="s">
        <v>12</v>
      </c>
      <c r="U10" s="721" t="s">
        <v>71</v>
      </c>
      <c r="V10" s="722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23"/>
      <c r="Q11" s="723"/>
      <c r="T11" s="26" t="s">
        <v>31</v>
      </c>
      <c r="U11" s="708" t="s">
        <v>57</v>
      </c>
      <c r="V11" s="708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07" t="s">
        <v>72</v>
      </c>
      <c r="B12" s="707"/>
      <c r="C12" s="707"/>
      <c r="D12" s="707"/>
      <c r="E12" s="707"/>
      <c r="F12" s="707"/>
      <c r="G12" s="707"/>
      <c r="H12" s="707"/>
      <c r="I12" s="707"/>
      <c r="J12" s="707"/>
      <c r="K12" s="707"/>
      <c r="L12" s="707"/>
      <c r="M12" s="74"/>
      <c r="O12" s="26" t="s">
        <v>33</v>
      </c>
      <c r="P12" s="724"/>
      <c r="Q12" s="724"/>
      <c r="R12" s="27"/>
      <c r="S12"/>
      <c r="T12" s="26" t="s">
        <v>48</v>
      </c>
      <c r="U12" s="725"/>
      <c r="V12" s="725"/>
      <c r="W12"/>
      <c r="AA12" s="58"/>
      <c r="AB12" s="58"/>
      <c r="AC12" s="58"/>
    </row>
    <row r="13" spans="1:30" s="17" customFormat="1" ht="23.25" customHeight="1" x14ac:dyDescent="0.2">
      <c r="A13" s="707" t="s">
        <v>73</v>
      </c>
      <c r="B13" s="707"/>
      <c r="C13" s="707"/>
      <c r="D13" s="707"/>
      <c r="E13" s="707"/>
      <c r="F13" s="707"/>
      <c r="G13" s="707"/>
      <c r="H13" s="707"/>
      <c r="I13" s="707"/>
      <c r="J13" s="707"/>
      <c r="K13" s="707"/>
      <c r="L13" s="707"/>
      <c r="M13" s="74"/>
      <c r="N13" s="29"/>
      <c r="O13" s="29" t="s">
        <v>34</v>
      </c>
      <c r="P13" s="708"/>
      <c r="Q13" s="708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07" t="s">
        <v>74</v>
      </c>
      <c r="B14" s="707"/>
      <c r="C14" s="707"/>
      <c r="D14" s="707"/>
      <c r="E14" s="707"/>
      <c r="F14" s="707"/>
      <c r="G14" s="707"/>
      <c r="H14" s="707"/>
      <c r="I14" s="707"/>
      <c r="J14" s="707"/>
      <c r="K14" s="707"/>
      <c r="L14" s="707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09" t="s">
        <v>75</v>
      </c>
      <c r="B15" s="709"/>
      <c r="C15" s="709"/>
      <c r="D15" s="709"/>
      <c r="E15" s="709"/>
      <c r="F15" s="709"/>
      <c r="G15" s="709"/>
      <c r="H15" s="709"/>
      <c r="I15" s="709"/>
      <c r="J15" s="709"/>
      <c r="K15" s="709"/>
      <c r="L15" s="709"/>
      <c r="M15" s="75"/>
      <c r="N15"/>
      <c r="O15" s="710" t="s">
        <v>63</v>
      </c>
      <c r="P15" s="710"/>
      <c r="Q15" s="710"/>
      <c r="R15" s="710"/>
      <c r="S15" s="710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11"/>
      <c r="P16" s="711"/>
      <c r="Q16" s="711"/>
      <c r="R16" s="711"/>
      <c r="S16" s="711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695" t="s">
        <v>61</v>
      </c>
      <c r="B17" s="695" t="s">
        <v>51</v>
      </c>
      <c r="C17" s="713" t="s">
        <v>50</v>
      </c>
      <c r="D17" s="695" t="s">
        <v>52</v>
      </c>
      <c r="E17" s="695"/>
      <c r="F17" s="695" t="s">
        <v>24</v>
      </c>
      <c r="G17" s="695" t="s">
        <v>27</v>
      </c>
      <c r="H17" s="695" t="s">
        <v>25</v>
      </c>
      <c r="I17" s="695" t="s">
        <v>26</v>
      </c>
      <c r="J17" s="714" t="s">
        <v>16</v>
      </c>
      <c r="K17" s="714" t="s">
        <v>65</v>
      </c>
      <c r="L17" s="714" t="s">
        <v>2</v>
      </c>
      <c r="M17" s="714" t="s">
        <v>66</v>
      </c>
      <c r="N17" s="695" t="s">
        <v>28</v>
      </c>
      <c r="O17" s="695" t="s">
        <v>17</v>
      </c>
      <c r="P17" s="695"/>
      <c r="Q17" s="695"/>
      <c r="R17" s="695"/>
      <c r="S17" s="695"/>
      <c r="T17" s="712" t="s">
        <v>58</v>
      </c>
      <c r="U17" s="695"/>
      <c r="V17" s="695" t="s">
        <v>6</v>
      </c>
      <c r="W17" s="695" t="s">
        <v>44</v>
      </c>
      <c r="X17" s="696" t="s">
        <v>56</v>
      </c>
      <c r="Y17" s="695" t="s">
        <v>18</v>
      </c>
      <c r="Z17" s="698" t="s">
        <v>62</v>
      </c>
      <c r="AA17" s="698" t="s">
        <v>19</v>
      </c>
      <c r="AB17" s="699" t="s">
        <v>59</v>
      </c>
      <c r="AC17" s="700"/>
      <c r="AD17" s="701"/>
      <c r="AE17" s="705"/>
      <c r="BB17" s="706" t="s">
        <v>64</v>
      </c>
    </row>
    <row r="18" spans="1:67" ht="14.25" customHeight="1" x14ac:dyDescent="0.2">
      <c r="A18" s="695"/>
      <c r="B18" s="695"/>
      <c r="C18" s="713"/>
      <c r="D18" s="695"/>
      <c r="E18" s="695"/>
      <c r="F18" s="695" t="s">
        <v>20</v>
      </c>
      <c r="G18" s="695" t="s">
        <v>21</v>
      </c>
      <c r="H18" s="695" t="s">
        <v>22</v>
      </c>
      <c r="I18" s="695" t="s">
        <v>22</v>
      </c>
      <c r="J18" s="715"/>
      <c r="K18" s="715"/>
      <c r="L18" s="715"/>
      <c r="M18" s="715"/>
      <c r="N18" s="695"/>
      <c r="O18" s="695"/>
      <c r="P18" s="695"/>
      <c r="Q18" s="695"/>
      <c r="R18" s="695"/>
      <c r="S18" s="695"/>
      <c r="T18" s="34" t="s">
        <v>47</v>
      </c>
      <c r="U18" s="34" t="s">
        <v>46</v>
      </c>
      <c r="V18" s="695"/>
      <c r="W18" s="695"/>
      <c r="X18" s="697"/>
      <c r="Y18" s="695"/>
      <c r="Z18" s="698"/>
      <c r="AA18" s="698"/>
      <c r="AB18" s="702"/>
      <c r="AC18" s="703"/>
      <c r="AD18" s="704"/>
      <c r="AE18" s="705"/>
      <c r="BB18" s="706"/>
    </row>
    <row r="19" spans="1:67" ht="27.75" customHeight="1" x14ac:dyDescent="0.2">
      <c r="A19" s="417" t="s">
        <v>76</v>
      </c>
      <c r="B19" s="417"/>
      <c r="C19" s="417"/>
      <c r="D19" s="417"/>
      <c r="E19" s="417"/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417"/>
      <c r="R19" s="417"/>
      <c r="S19" s="417"/>
      <c r="T19" s="417"/>
      <c r="U19" s="417"/>
      <c r="V19" s="417"/>
      <c r="W19" s="417"/>
      <c r="X19" s="417"/>
      <c r="Y19" s="417"/>
      <c r="Z19" s="53"/>
      <c r="AA19" s="53"/>
    </row>
    <row r="20" spans="1:67" ht="16.5" customHeight="1" x14ac:dyDescent="0.25">
      <c r="A20" s="418" t="s">
        <v>76</v>
      </c>
      <c r="B20" s="418"/>
      <c r="C20" s="418"/>
      <c r="D20" s="418"/>
      <c r="E20" s="418"/>
      <c r="F20" s="418"/>
      <c r="G20" s="418"/>
      <c r="H20" s="418"/>
      <c r="I20" s="418"/>
      <c r="J20" s="418"/>
      <c r="K20" s="418"/>
      <c r="L20" s="418"/>
      <c r="M20" s="418"/>
      <c r="N20" s="418"/>
      <c r="O20" s="418"/>
      <c r="P20" s="418"/>
      <c r="Q20" s="418"/>
      <c r="R20" s="418"/>
      <c r="S20" s="418"/>
      <c r="T20" s="418"/>
      <c r="U20" s="418"/>
      <c r="V20" s="418"/>
      <c r="W20" s="418"/>
      <c r="X20" s="418"/>
      <c r="Y20" s="418"/>
      <c r="Z20" s="63"/>
      <c r="AA20" s="63"/>
    </row>
    <row r="21" spans="1:67" ht="14.25" customHeight="1" x14ac:dyDescent="0.25">
      <c r="A21" s="396" t="s">
        <v>77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4301051550</v>
      </c>
      <c r="D22" s="381">
        <v>4680115885004</v>
      </c>
      <c r="E22" s="381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693" t="s">
        <v>80</v>
      </c>
      <c r="P22" s="383"/>
      <c r="Q22" s="383"/>
      <c r="R22" s="383"/>
      <c r="S22" s="384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84</v>
      </c>
      <c r="B23" s="61" t="s">
        <v>85</v>
      </c>
      <c r="C23" s="35">
        <v>4301031106</v>
      </c>
      <c r="D23" s="381">
        <v>4607091389258</v>
      </c>
      <c r="E23" s="381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69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3"/>
      <c r="Q23" s="383"/>
      <c r="R23" s="383"/>
      <c r="S23" s="384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389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0"/>
      <c r="O24" s="386" t="s">
        <v>43</v>
      </c>
      <c r="P24" s="387"/>
      <c r="Q24" s="387"/>
      <c r="R24" s="387"/>
      <c r="S24" s="387"/>
      <c r="T24" s="387"/>
      <c r="U24" s="388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0"/>
      <c r="O25" s="386" t="s">
        <v>43</v>
      </c>
      <c r="P25" s="387"/>
      <c r="Q25" s="387"/>
      <c r="R25" s="387"/>
      <c r="S25" s="387"/>
      <c r="T25" s="387"/>
      <c r="U25" s="388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396" t="s">
        <v>87</v>
      </c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64"/>
      <c r="AA26" s="64"/>
    </row>
    <row r="27" spans="1:67" ht="27" customHeight="1" x14ac:dyDescent="0.25">
      <c r="A27" s="61" t="s">
        <v>88</v>
      </c>
      <c r="B27" s="61" t="s">
        <v>89</v>
      </c>
      <c r="C27" s="35">
        <v>4301051551</v>
      </c>
      <c r="D27" s="381">
        <v>4607091383881</v>
      </c>
      <c r="E27" s="381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6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3"/>
      <c r="Q27" s="383"/>
      <c r="R27" s="383"/>
      <c r="S27" s="384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90</v>
      </c>
      <c r="B28" s="61" t="s">
        <v>91</v>
      </c>
      <c r="C28" s="35">
        <v>4301051552</v>
      </c>
      <c r="D28" s="381">
        <v>4607091388237</v>
      </c>
      <c r="E28" s="381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6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3"/>
      <c r="Q28" s="383"/>
      <c r="R28" s="383"/>
      <c r="S28" s="384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92</v>
      </c>
      <c r="B29" s="61" t="s">
        <v>93</v>
      </c>
      <c r="C29" s="35">
        <v>4301051692</v>
      </c>
      <c r="D29" s="381">
        <v>4607091383935</v>
      </c>
      <c r="E29" s="381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69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3"/>
      <c r="Q29" s="383"/>
      <c r="R29" s="383"/>
      <c r="S29" s="384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92</v>
      </c>
      <c r="B30" s="61" t="s">
        <v>94</v>
      </c>
      <c r="C30" s="35">
        <v>4301051180</v>
      </c>
      <c r="D30" s="381">
        <v>4607091383935</v>
      </c>
      <c r="E30" s="381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6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3"/>
      <c r="Q30" s="383"/>
      <c r="R30" s="383"/>
      <c r="S30" s="384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95</v>
      </c>
      <c r="B31" s="61" t="s">
        <v>96</v>
      </c>
      <c r="C31" s="35">
        <v>4301051426</v>
      </c>
      <c r="D31" s="381">
        <v>4680115881853</v>
      </c>
      <c r="E31" s="381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6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3"/>
      <c r="Q31" s="383"/>
      <c r="R31" s="383"/>
      <c r="S31" s="384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97</v>
      </c>
      <c r="B32" s="61" t="s">
        <v>98</v>
      </c>
      <c r="C32" s="35">
        <v>4301051593</v>
      </c>
      <c r="D32" s="381">
        <v>4607091383911</v>
      </c>
      <c r="E32" s="381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68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3"/>
      <c r="Q32" s="383"/>
      <c r="R32" s="383"/>
      <c r="S32" s="384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99</v>
      </c>
      <c r="B33" s="61" t="s">
        <v>100</v>
      </c>
      <c r="C33" s="35">
        <v>4301051592</v>
      </c>
      <c r="D33" s="381">
        <v>4607091388244</v>
      </c>
      <c r="E33" s="381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68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3"/>
      <c r="Q33" s="383"/>
      <c r="R33" s="383"/>
      <c r="S33" s="384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389"/>
      <c r="B34" s="389"/>
      <c r="C34" s="389"/>
      <c r="D34" s="389"/>
      <c r="E34" s="389"/>
      <c r="F34" s="389"/>
      <c r="G34" s="389"/>
      <c r="H34" s="389"/>
      <c r="I34" s="389"/>
      <c r="J34" s="389"/>
      <c r="K34" s="389"/>
      <c r="L34" s="389"/>
      <c r="M34" s="389"/>
      <c r="N34" s="390"/>
      <c r="O34" s="386" t="s">
        <v>43</v>
      </c>
      <c r="P34" s="387"/>
      <c r="Q34" s="387"/>
      <c r="R34" s="387"/>
      <c r="S34" s="387"/>
      <c r="T34" s="387"/>
      <c r="U34" s="388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389"/>
      <c r="B35" s="389"/>
      <c r="C35" s="389"/>
      <c r="D35" s="389"/>
      <c r="E35" s="389"/>
      <c r="F35" s="389"/>
      <c r="G35" s="389"/>
      <c r="H35" s="389"/>
      <c r="I35" s="389"/>
      <c r="J35" s="389"/>
      <c r="K35" s="389"/>
      <c r="L35" s="389"/>
      <c r="M35" s="389"/>
      <c r="N35" s="390"/>
      <c r="O35" s="386" t="s">
        <v>43</v>
      </c>
      <c r="P35" s="387"/>
      <c r="Q35" s="387"/>
      <c r="R35" s="387"/>
      <c r="S35" s="387"/>
      <c r="T35" s="387"/>
      <c r="U35" s="388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396" t="s">
        <v>101</v>
      </c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6"/>
      <c r="P36" s="396"/>
      <c r="Q36" s="396"/>
      <c r="R36" s="396"/>
      <c r="S36" s="396"/>
      <c r="T36" s="396"/>
      <c r="U36" s="396"/>
      <c r="V36" s="396"/>
      <c r="W36" s="396"/>
      <c r="X36" s="396"/>
      <c r="Y36" s="396"/>
      <c r="Z36" s="64"/>
      <c r="AA36" s="64"/>
    </row>
    <row r="37" spans="1:67" ht="27" customHeight="1" x14ac:dyDescent="0.25">
      <c r="A37" s="61" t="s">
        <v>102</v>
      </c>
      <c r="B37" s="61" t="s">
        <v>103</v>
      </c>
      <c r="C37" s="35">
        <v>4301032013</v>
      </c>
      <c r="D37" s="381">
        <v>4607091388503</v>
      </c>
      <c r="E37" s="381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3"/>
      <c r="Q37" s="383"/>
      <c r="R37" s="383"/>
      <c r="S37" s="384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104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389"/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90"/>
      <c r="O38" s="386" t="s">
        <v>43</v>
      </c>
      <c r="P38" s="387"/>
      <c r="Q38" s="387"/>
      <c r="R38" s="387"/>
      <c r="S38" s="387"/>
      <c r="T38" s="387"/>
      <c r="U38" s="388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389"/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  <c r="N39" s="390"/>
      <c r="O39" s="386" t="s">
        <v>43</v>
      </c>
      <c r="P39" s="387"/>
      <c r="Q39" s="387"/>
      <c r="R39" s="387"/>
      <c r="S39" s="387"/>
      <c r="T39" s="387"/>
      <c r="U39" s="388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396" t="s">
        <v>106</v>
      </c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6"/>
      <c r="R40" s="396"/>
      <c r="S40" s="396"/>
      <c r="T40" s="396"/>
      <c r="U40" s="396"/>
      <c r="V40" s="396"/>
      <c r="W40" s="396"/>
      <c r="X40" s="396"/>
      <c r="Y40" s="396"/>
      <c r="Z40" s="64"/>
      <c r="AA40" s="64"/>
    </row>
    <row r="41" spans="1:67" ht="80.25" customHeight="1" x14ac:dyDescent="0.25">
      <c r="A41" s="61" t="s">
        <v>107</v>
      </c>
      <c r="B41" s="61" t="s">
        <v>108</v>
      </c>
      <c r="C41" s="35">
        <v>4301160001</v>
      </c>
      <c r="D41" s="381">
        <v>4607091388282</v>
      </c>
      <c r="E41" s="381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68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3"/>
      <c r="Q41" s="383"/>
      <c r="R41" s="383"/>
      <c r="S41" s="384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389"/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90"/>
      <c r="O42" s="386" t="s">
        <v>43</v>
      </c>
      <c r="P42" s="387"/>
      <c r="Q42" s="387"/>
      <c r="R42" s="387"/>
      <c r="S42" s="387"/>
      <c r="T42" s="387"/>
      <c r="U42" s="388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389"/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  <c r="N43" s="390"/>
      <c r="O43" s="386" t="s">
        <v>43</v>
      </c>
      <c r="P43" s="387"/>
      <c r="Q43" s="387"/>
      <c r="R43" s="387"/>
      <c r="S43" s="387"/>
      <c r="T43" s="387"/>
      <c r="U43" s="388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14.25" customHeight="1" x14ac:dyDescent="0.25">
      <c r="A44" s="396" t="s">
        <v>110</v>
      </c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6"/>
      <c r="P44" s="396"/>
      <c r="Q44" s="396"/>
      <c r="R44" s="396"/>
      <c r="S44" s="396"/>
      <c r="T44" s="396"/>
      <c r="U44" s="396"/>
      <c r="V44" s="396"/>
      <c r="W44" s="396"/>
      <c r="X44" s="396"/>
      <c r="Y44" s="396"/>
      <c r="Z44" s="64"/>
      <c r="AA44" s="64"/>
    </row>
    <row r="45" spans="1:67" ht="27" customHeight="1" x14ac:dyDescent="0.25">
      <c r="A45" s="61" t="s">
        <v>111</v>
      </c>
      <c r="B45" s="61" t="s">
        <v>112</v>
      </c>
      <c r="C45" s="35">
        <v>4301170002</v>
      </c>
      <c r="D45" s="381">
        <v>4607091389111</v>
      </c>
      <c r="E45" s="381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6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3"/>
      <c r="Q45" s="383"/>
      <c r="R45" s="383"/>
      <c r="S45" s="384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77"/>
      <c r="BB45" s="89" t="s">
        <v>104</v>
      </c>
      <c r="BL45" s="77">
        <f>IFERROR(W45*I45/H45,"0")</f>
        <v>0</v>
      </c>
      <c r="BM45" s="77">
        <f>IFERROR(X45*I45/H45,"0")</f>
        <v>0</v>
      </c>
      <c r="BN45" s="77">
        <f>IFERROR(1/J45*(W45/H45),"0")</f>
        <v>0</v>
      </c>
      <c r="BO45" s="77">
        <f>IFERROR(1/J45*(X45/H45),"0")</f>
        <v>0</v>
      </c>
    </row>
    <row r="46" spans="1:67" x14ac:dyDescent="0.2">
      <c r="A46" s="389"/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90"/>
      <c r="O46" s="386" t="s">
        <v>43</v>
      </c>
      <c r="P46" s="387"/>
      <c r="Q46" s="387"/>
      <c r="R46" s="387"/>
      <c r="S46" s="387"/>
      <c r="T46" s="387"/>
      <c r="U46" s="388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67" x14ac:dyDescent="0.2">
      <c r="A47" s="389"/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90"/>
      <c r="O47" s="386" t="s">
        <v>43</v>
      </c>
      <c r="P47" s="387"/>
      <c r="Q47" s="387"/>
      <c r="R47" s="387"/>
      <c r="S47" s="387"/>
      <c r="T47" s="387"/>
      <c r="U47" s="388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67" ht="27.75" customHeight="1" x14ac:dyDescent="0.2">
      <c r="A48" s="417" t="s">
        <v>113</v>
      </c>
      <c r="B48" s="417"/>
      <c r="C48" s="417"/>
      <c r="D48" s="417"/>
      <c r="E48" s="417"/>
      <c r="F48" s="417"/>
      <c r="G48" s="417"/>
      <c r="H48" s="417"/>
      <c r="I48" s="417"/>
      <c r="J48" s="417"/>
      <c r="K48" s="417"/>
      <c r="L48" s="417"/>
      <c r="M48" s="417"/>
      <c r="N48" s="417"/>
      <c r="O48" s="417"/>
      <c r="P48" s="417"/>
      <c r="Q48" s="417"/>
      <c r="R48" s="417"/>
      <c r="S48" s="417"/>
      <c r="T48" s="417"/>
      <c r="U48" s="417"/>
      <c r="V48" s="417"/>
      <c r="W48" s="417"/>
      <c r="X48" s="417"/>
      <c r="Y48" s="417"/>
      <c r="Z48" s="53"/>
      <c r="AA48" s="53"/>
    </row>
    <row r="49" spans="1:67" ht="16.5" customHeight="1" x14ac:dyDescent="0.25">
      <c r="A49" s="418" t="s">
        <v>114</v>
      </c>
      <c r="B49" s="418"/>
      <c r="C49" s="418"/>
      <c r="D49" s="418"/>
      <c r="E49" s="418"/>
      <c r="F49" s="418"/>
      <c r="G49" s="418"/>
      <c r="H49" s="418"/>
      <c r="I49" s="418"/>
      <c r="J49" s="418"/>
      <c r="K49" s="418"/>
      <c r="L49" s="418"/>
      <c r="M49" s="418"/>
      <c r="N49" s="418"/>
      <c r="O49" s="418"/>
      <c r="P49" s="418"/>
      <c r="Q49" s="418"/>
      <c r="R49" s="418"/>
      <c r="S49" s="418"/>
      <c r="T49" s="418"/>
      <c r="U49" s="418"/>
      <c r="V49" s="418"/>
      <c r="W49" s="418"/>
      <c r="X49" s="418"/>
      <c r="Y49" s="418"/>
      <c r="Z49" s="63"/>
      <c r="AA49" s="63"/>
    </row>
    <row r="50" spans="1:67" ht="14.25" customHeight="1" x14ac:dyDescent="0.25">
      <c r="A50" s="396" t="s">
        <v>115</v>
      </c>
      <c r="B50" s="396"/>
      <c r="C50" s="396"/>
      <c r="D50" s="396"/>
      <c r="E50" s="396"/>
      <c r="F50" s="396"/>
      <c r="G50" s="396"/>
      <c r="H50" s="396"/>
      <c r="I50" s="396"/>
      <c r="J50" s="396"/>
      <c r="K50" s="396"/>
      <c r="L50" s="396"/>
      <c r="M50" s="396"/>
      <c r="N50" s="396"/>
      <c r="O50" s="396"/>
      <c r="P50" s="396"/>
      <c r="Q50" s="396"/>
      <c r="R50" s="396"/>
      <c r="S50" s="396"/>
      <c r="T50" s="396"/>
      <c r="U50" s="396"/>
      <c r="V50" s="396"/>
      <c r="W50" s="396"/>
      <c r="X50" s="396"/>
      <c r="Y50" s="396"/>
      <c r="Z50" s="64"/>
      <c r="AA50" s="64"/>
    </row>
    <row r="51" spans="1:67" ht="27" customHeight="1" x14ac:dyDescent="0.25">
      <c r="A51" s="61" t="s">
        <v>116</v>
      </c>
      <c r="B51" s="61" t="s">
        <v>117</v>
      </c>
      <c r="C51" s="35">
        <v>4301020234</v>
      </c>
      <c r="D51" s="381">
        <v>4680115881440</v>
      </c>
      <c r="E51" s="381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6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3"/>
      <c r="Q51" s="383"/>
      <c r="R51" s="383"/>
      <c r="S51" s="384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IFERROR(IF(X51=0,"",ROUNDUP(X51/H51,0)*0.02175),"")</f>
        <v/>
      </c>
      <c r="Z51" s="66" t="s">
        <v>48</v>
      </c>
      <c r="AA51" s="67" t="s">
        <v>48</v>
      </c>
      <c r="AE51" s="77"/>
      <c r="BB51" s="90" t="s">
        <v>67</v>
      </c>
      <c r="BL51" s="77">
        <f>IFERROR(W51*I51/H51,"0")</f>
        <v>0</v>
      </c>
      <c r="BM51" s="77">
        <f>IFERROR(X51*I51/H51,"0")</f>
        <v>0</v>
      </c>
      <c r="BN51" s="77">
        <f>IFERROR(1/J51*(W51/H51),"0")</f>
        <v>0</v>
      </c>
      <c r="BO51" s="77">
        <f>IFERROR(1/J51*(X51/H51),"0")</f>
        <v>0</v>
      </c>
    </row>
    <row r="52" spans="1:67" ht="27" customHeight="1" x14ac:dyDescent="0.25">
      <c r="A52" s="61" t="s">
        <v>120</v>
      </c>
      <c r="B52" s="61" t="s">
        <v>121</v>
      </c>
      <c r="C52" s="35">
        <v>4301020232</v>
      </c>
      <c r="D52" s="381">
        <v>4680115881433</v>
      </c>
      <c r="E52" s="381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6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3"/>
      <c r="Q52" s="383"/>
      <c r="R52" s="383"/>
      <c r="S52" s="384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77"/>
      <c r="BB52" s="91" t="s">
        <v>67</v>
      </c>
      <c r="BL52" s="77">
        <f>IFERROR(W52*I52/H52,"0")</f>
        <v>0</v>
      </c>
      <c r="BM52" s="77">
        <f>IFERROR(X52*I52/H52,"0")</f>
        <v>0</v>
      </c>
      <c r="BN52" s="77">
        <f>IFERROR(1/J52*(W52/H52),"0")</f>
        <v>0</v>
      </c>
      <c r="BO52" s="77">
        <f>IFERROR(1/J52*(X52/H52),"0")</f>
        <v>0</v>
      </c>
    </row>
    <row r="53" spans="1:67" x14ac:dyDescent="0.2">
      <c r="A53" s="389"/>
      <c r="B53" s="389"/>
      <c r="C53" s="389"/>
      <c r="D53" s="389"/>
      <c r="E53" s="389"/>
      <c r="F53" s="389"/>
      <c r="G53" s="389"/>
      <c r="H53" s="389"/>
      <c r="I53" s="389"/>
      <c r="J53" s="389"/>
      <c r="K53" s="389"/>
      <c r="L53" s="389"/>
      <c r="M53" s="389"/>
      <c r="N53" s="390"/>
      <c r="O53" s="386" t="s">
        <v>43</v>
      </c>
      <c r="P53" s="387"/>
      <c r="Q53" s="387"/>
      <c r="R53" s="387"/>
      <c r="S53" s="387"/>
      <c r="T53" s="387"/>
      <c r="U53" s="388"/>
      <c r="V53" s="41" t="s">
        <v>42</v>
      </c>
      <c r="W53" s="42">
        <f>IFERROR(W51/H51,"0")+IFERROR(W52/H52,"0")</f>
        <v>0</v>
      </c>
      <c r="X53" s="42">
        <f>IFERROR(X51/H51,"0")+IFERROR(X52/H52,"0")</f>
        <v>0</v>
      </c>
      <c r="Y53" s="42">
        <f>IFERROR(IF(Y51="",0,Y51),"0")+IFERROR(IF(Y52="",0,Y52),"0")</f>
        <v>0</v>
      </c>
      <c r="Z53" s="65"/>
      <c r="AA53" s="65"/>
    </row>
    <row r="54" spans="1:67" x14ac:dyDescent="0.2">
      <c r="A54" s="389"/>
      <c r="B54" s="389"/>
      <c r="C54" s="389"/>
      <c r="D54" s="389"/>
      <c r="E54" s="389"/>
      <c r="F54" s="389"/>
      <c r="G54" s="389"/>
      <c r="H54" s="389"/>
      <c r="I54" s="389"/>
      <c r="J54" s="389"/>
      <c r="K54" s="389"/>
      <c r="L54" s="389"/>
      <c r="M54" s="389"/>
      <c r="N54" s="390"/>
      <c r="O54" s="386" t="s">
        <v>43</v>
      </c>
      <c r="P54" s="387"/>
      <c r="Q54" s="387"/>
      <c r="R54" s="387"/>
      <c r="S54" s="387"/>
      <c r="T54" s="387"/>
      <c r="U54" s="388"/>
      <c r="V54" s="41" t="s">
        <v>0</v>
      </c>
      <c r="W54" s="42">
        <f>IFERROR(SUM(W51:W52),"0")</f>
        <v>0</v>
      </c>
      <c r="X54" s="42">
        <f>IFERROR(SUM(X51:X52),"0")</f>
        <v>0</v>
      </c>
      <c r="Y54" s="41"/>
      <c r="Z54" s="65"/>
      <c r="AA54" s="65"/>
    </row>
    <row r="55" spans="1:67" ht="16.5" customHeight="1" x14ac:dyDescent="0.25">
      <c r="A55" s="418" t="s">
        <v>122</v>
      </c>
      <c r="B55" s="418"/>
      <c r="C55" s="418"/>
      <c r="D55" s="418"/>
      <c r="E55" s="418"/>
      <c r="F55" s="418"/>
      <c r="G55" s="418"/>
      <c r="H55" s="418"/>
      <c r="I55" s="418"/>
      <c r="J55" s="418"/>
      <c r="K55" s="418"/>
      <c r="L55" s="418"/>
      <c r="M55" s="418"/>
      <c r="N55" s="418"/>
      <c r="O55" s="418"/>
      <c r="P55" s="418"/>
      <c r="Q55" s="418"/>
      <c r="R55" s="418"/>
      <c r="S55" s="418"/>
      <c r="T55" s="418"/>
      <c r="U55" s="418"/>
      <c r="V55" s="418"/>
      <c r="W55" s="418"/>
      <c r="X55" s="418"/>
      <c r="Y55" s="418"/>
      <c r="Z55" s="63"/>
      <c r="AA55" s="63"/>
    </row>
    <row r="56" spans="1:67" ht="14.25" customHeight="1" x14ac:dyDescent="0.25">
      <c r="A56" s="396" t="s">
        <v>123</v>
      </c>
      <c r="B56" s="396"/>
      <c r="C56" s="396"/>
      <c r="D56" s="396"/>
      <c r="E56" s="396"/>
      <c r="F56" s="396"/>
      <c r="G56" s="396"/>
      <c r="H56" s="396"/>
      <c r="I56" s="396"/>
      <c r="J56" s="396"/>
      <c r="K56" s="396"/>
      <c r="L56" s="396"/>
      <c r="M56" s="396"/>
      <c r="N56" s="396"/>
      <c r="O56" s="396"/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64"/>
      <c r="AA56" s="64"/>
    </row>
    <row r="57" spans="1:67" ht="27" customHeight="1" x14ac:dyDescent="0.25">
      <c r="A57" s="61" t="s">
        <v>124</v>
      </c>
      <c r="B57" s="61" t="s">
        <v>125</v>
      </c>
      <c r="C57" s="35">
        <v>4301011452</v>
      </c>
      <c r="D57" s="381">
        <v>4680115881426</v>
      </c>
      <c r="E57" s="381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67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3"/>
      <c r="Q57" s="383"/>
      <c r="R57" s="383"/>
      <c r="S57" s="384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77"/>
      <c r="BB57" s="92" t="s">
        <v>67</v>
      </c>
      <c r="BL57" s="77">
        <f>IFERROR(W57*I57/H57,"0")</f>
        <v>0</v>
      </c>
      <c r="BM57" s="77">
        <f>IFERROR(X57*I57/H57,"0")</f>
        <v>0</v>
      </c>
      <c r="BN57" s="77">
        <f>IFERROR(1/J57*(W57/H57),"0")</f>
        <v>0</v>
      </c>
      <c r="BO57" s="77">
        <f>IFERROR(1/J57*(X57/H57),"0")</f>
        <v>0</v>
      </c>
    </row>
    <row r="58" spans="1:67" ht="27" customHeight="1" x14ac:dyDescent="0.25">
      <c r="A58" s="61" t="s">
        <v>124</v>
      </c>
      <c r="B58" s="61" t="s">
        <v>126</v>
      </c>
      <c r="C58" s="35">
        <v>4301011481</v>
      </c>
      <c r="D58" s="381">
        <v>4680115881426</v>
      </c>
      <c r="E58" s="381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6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3"/>
      <c r="Q58" s="383"/>
      <c r="R58" s="383"/>
      <c r="S58" s="384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77"/>
      <c r="BB58" s="93" t="s">
        <v>67</v>
      </c>
      <c r="BL58" s="77">
        <f>IFERROR(W58*I58/H58,"0")</f>
        <v>0</v>
      </c>
      <c r="BM58" s="77">
        <f>IFERROR(X58*I58/H58,"0")</f>
        <v>0</v>
      </c>
      <c r="BN58" s="77">
        <f>IFERROR(1/J58*(W58/H58),"0")</f>
        <v>0</v>
      </c>
      <c r="BO58" s="77">
        <f>IFERROR(1/J58*(X58/H58),"0")</f>
        <v>0</v>
      </c>
    </row>
    <row r="59" spans="1:67" ht="27" customHeight="1" x14ac:dyDescent="0.25">
      <c r="A59" s="61" t="s">
        <v>128</v>
      </c>
      <c r="B59" s="61" t="s">
        <v>129</v>
      </c>
      <c r="C59" s="35">
        <v>4301011437</v>
      </c>
      <c r="D59" s="381">
        <v>4680115881419</v>
      </c>
      <c r="E59" s="381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6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3"/>
      <c r="Q59" s="383"/>
      <c r="R59" s="383"/>
      <c r="S59" s="384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customHeight="1" x14ac:dyDescent="0.25">
      <c r="A60" s="61" t="s">
        <v>130</v>
      </c>
      <c r="B60" s="61" t="s">
        <v>131</v>
      </c>
      <c r="C60" s="35">
        <v>4301011458</v>
      </c>
      <c r="D60" s="381">
        <v>4680115881525</v>
      </c>
      <c r="E60" s="381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680" t="s">
        <v>132</v>
      </c>
      <c r="P60" s="383"/>
      <c r="Q60" s="383"/>
      <c r="R60" s="383"/>
      <c r="S60" s="384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x14ac:dyDescent="0.2">
      <c r="A61" s="389"/>
      <c r="B61" s="389"/>
      <c r="C61" s="389"/>
      <c r="D61" s="389"/>
      <c r="E61" s="389"/>
      <c r="F61" s="389"/>
      <c r="G61" s="389"/>
      <c r="H61" s="389"/>
      <c r="I61" s="389"/>
      <c r="J61" s="389"/>
      <c r="K61" s="389"/>
      <c r="L61" s="389"/>
      <c r="M61" s="389"/>
      <c r="N61" s="390"/>
      <c r="O61" s="386" t="s">
        <v>43</v>
      </c>
      <c r="P61" s="387"/>
      <c r="Q61" s="387"/>
      <c r="R61" s="387"/>
      <c r="S61" s="387"/>
      <c r="T61" s="387"/>
      <c r="U61" s="388"/>
      <c r="V61" s="41" t="s">
        <v>42</v>
      </c>
      <c r="W61" s="42">
        <f>IFERROR(W57/H57,"0")+IFERROR(W58/H58,"0")+IFERROR(W59/H59,"0")+IFERROR(W60/H60,"0")</f>
        <v>0</v>
      </c>
      <c r="X61" s="42">
        <f>IFERROR(X57/H57,"0")+IFERROR(X58/H58,"0")+IFERROR(X59/H59,"0")+IFERROR(X60/H60,"0")</f>
        <v>0</v>
      </c>
      <c r="Y61" s="42">
        <f>IFERROR(IF(Y57="",0,Y57),"0")+IFERROR(IF(Y58="",0,Y58),"0")+IFERROR(IF(Y59="",0,Y59),"0")+IFERROR(IF(Y60="",0,Y60),"0")</f>
        <v>0</v>
      </c>
      <c r="Z61" s="65"/>
      <c r="AA61" s="65"/>
    </row>
    <row r="62" spans="1:67" x14ac:dyDescent="0.2">
      <c r="A62" s="389"/>
      <c r="B62" s="389"/>
      <c r="C62" s="389"/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90"/>
      <c r="O62" s="386" t="s">
        <v>43</v>
      </c>
      <c r="P62" s="387"/>
      <c r="Q62" s="387"/>
      <c r="R62" s="387"/>
      <c r="S62" s="387"/>
      <c r="T62" s="387"/>
      <c r="U62" s="388"/>
      <c r="V62" s="41" t="s">
        <v>0</v>
      </c>
      <c r="W62" s="42">
        <f>IFERROR(SUM(W57:W60),"0")</f>
        <v>0</v>
      </c>
      <c r="X62" s="42">
        <f>IFERROR(SUM(X57:X60),"0")</f>
        <v>0</v>
      </c>
      <c r="Y62" s="41"/>
      <c r="Z62" s="65"/>
      <c r="AA62" s="65"/>
    </row>
    <row r="63" spans="1:67" ht="16.5" customHeight="1" x14ac:dyDescent="0.25">
      <c r="A63" s="418" t="s">
        <v>113</v>
      </c>
      <c r="B63" s="418"/>
      <c r="C63" s="418"/>
      <c r="D63" s="418"/>
      <c r="E63" s="418"/>
      <c r="F63" s="418"/>
      <c r="G63" s="418"/>
      <c r="H63" s="418"/>
      <c r="I63" s="418"/>
      <c r="J63" s="418"/>
      <c r="K63" s="418"/>
      <c r="L63" s="418"/>
      <c r="M63" s="418"/>
      <c r="N63" s="418"/>
      <c r="O63" s="418"/>
      <c r="P63" s="418"/>
      <c r="Q63" s="418"/>
      <c r="R63" s="418"/>
      <c r="S63" s="418"/>
      <c r="T63" s="418"/>
      <c r="U63" s="418"/>
      <c r="V63" s="418"/>
      <c r="W63" s="418"/>
      <c r="X63" s="418"/>
      <c r="Y63" s="418"/>
      <c r="Z63" s="63"/>
      <c r="AA63" s="63"/>
    </row>
    <row r="64" spans="1:67" ht="14.25" customHeight="1" x14ac:dyDescent="0.25">
      <c r="A64" s="396" t="s">
        <v>123</v>
      </c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6"/>
      <c r="P64" s="396"/>
      <c r="Q64" s="396"/>
      <c r="R64" s="396"/>
      <c r="S64" s="396"/>
      <c r="T64" s="396"/>
      <c r="U64" s="396"/>
      <c r="V64" s="396"/>
      <c r="W64" s="396"/>
      <c r="X64" s="396"/>
      <c r="Y64" s="396"/>
      <c r="Z64" s="64"/>
      <c r="AA64" s="64"/>
    </row>
    <row r="65" spans="1:67" ht="27" customHeight="1" x14ac:dyDescent="0.25">
      <c r="A65" s="61" t="s">
        <v>133</v>
      </c>
      <c r="B65" s="61" t="s">
        <v>134</v>
      </c>
      <c r="C65" s="35">
        <v>4301011623</v>
      </c>
      <c r="D65" s="381">
        <v>4607091382945</v>
      </c>
      <c r="E65" s="381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67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3"/>
      <c r="Q65" s="383"/>
      <c r="R65" s="383"/>
      <c r="S65" s="384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6">IFERROR(IF(W65="",0,CEILING((W65/$H65),1)*$H65),"")</f>
        <v>0</v>
      </c>
      <c r="Y65" s="40" t="str">
        <f t="shared" ref="Y65:Y71" si="7">IFERROR(IF(X65=0,"",ROUNDUP(X65/H65,0)*0.02175),"")</f>
        <v/>
      </c>
      <c r="Z65" s="66" t="s">
        <v>48</v>
      </c>
      <c r="AA65" s="67" t="s">
        <v>48</v>
      </c>
      <c r="AE65" s="77"/>
      <c r="BB65" s="96" t="s">
        <v>67</v>
      </c>
      <c r="BL65" s="77">
        <f t="shared" ref="BL65:BL85" si="8">IFERROR(W65*I65/H65,"0")</f>
        <v>0</v>
      </c>
      <c r="BM65" s="77">
        <f t="shared" ref="BM65:BM85" si="9">IFERROR(X65*I65/H65,"0")</f>
        <v>0</v>
      </c>
      <c r="BN65" s="77">
        <f t="shared" ref="BN65:BN85" si="10">IFERROR(1/J65*(W65/H65),"0")</f>
        <v>0</v>
      </c>
      <c r="BO65" s="77">
        <f t="shared" ref="BO65:BO85" si="11">IFERROR(1/J65*(X65/H65),"0")</f>
        <v>0</v>
      </c>
    </row>
    <row r="66" spans="1:67" ht="27" customHeight="1" x14ac:dyDescent="0.25">
      <c r="A66" s="61" t="s">
        <v>135</v>
      </c>
      <c r="B66" s="61" t="s">
        <v>136</v>
      </c>
      <c r="C66" s="35">
        <v>4301011540</v>
      </c>
      <c r="D66" s="381">
        <v>4607091385670</v>
      </c>
      <c r="E66" s="381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119</v>
      </c>
      <c r="L66" s="37" t="s">
        <v>137</v>
      </c>
      <c r="M66" s="37"/>
      <c r="N66" s="36">
        <v>50</v>
      </c>
      <c r="O66" s="6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3"/>
      <c r="Q66" s="383"/>
      <c r="R66" s="383"/>
      <c r="S66" s="384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97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27" customHeight="1" x14ac:dyDescent="0.25">
      <c r="A67" s="61" t="s">
        <v>135</v>
      </c>
      <c r="B67" s="61" t="s">
        <v>138</v>
      </c>
      <c r="C67" s="35">
        <v>4301011380</v>
      </c>
      <c r="D67" s="381">
        <v>4607091385670</v>
      </c>
      <c r="E67" s="381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119</v>
      </c>
      <c r="L67" s="37" t="s">
        <v>118</v>
      </c>
      <c r="M67" s="37"/>
      <c r="N67" s="36">
        <v>50</v>
      </c>
      <c r="O67" s="67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3"/>
      <c r="Q67" s="383"/>
      <c r="R67" s="383"/>
      <c r="S67" s="384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customHeight="1" x14ac:dyDescent="0.25">
      <c r="A68" s="61" t="s">
        <v>139</v>
      </c>
      <c r="B68" s="61" t="s">
        <v>140</v>
      </c>
      <c r="C68" s="35">
        <v>4301011625</v>
      </c>
      <c r="D68" s="381">
        <v>4680115883956</v>
      </c>
      <c r="E68" s="381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6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3"/>
      <c r="Q68" s="383"/>
      <c r="R68" s="383"/>
      <c r="S68" s="384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141</v>
      </c>
      <c r="B69" s="61" t="s">
        <v>142</v>
      </c>
      <c r="C69" s="35">
        <v>4301011468</v>
      </c>
      <c r="D69" s="381">
        <v>4680115881327</v>
      </c>
      <c r="E69" s="381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6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3"/>
      <c r="Q69" s="383"/>
      <c r="R69" s="383"/>
      <c r="S69" s="384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16.5" customHeight="1" x14ac:dyDescent="0.25">
      <c r="A70" s="61" t="s">
        <v>144</v>
      </c>
      <c r="B70" s="61" t="s">
        <v>145</v>
      </c>
      <c r="C70" s="35">
        <v>4301011514</v>
      </c>
      <c r="D70" s="381">
        <v>4680115882133</v>
      </c>
      <c r="E70" s="381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3"/>
      <c r="Q70" s="383"/>
      <c r="R70" s="383"/>
      <c r="S70" s="384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16.5" customHeight="1" x14ac:dyDescent="0.25">
      <c r="A71" s="61" t="s">
        <v>144</v>
      </c>
      <c r="B71" s="61" t="s">
        <v>146</v>
      </c>
      <c r="C71" s="35">
        <v>4301011703</v>
      </c>
      <c r="D71" s="381">
        <v>4680115882133</v>
      </c>
      <c r="E71" s="381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6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3"/>
      <c r="Q71" s="383"/>
      <c r="R71" s="383"/>
      <c r="S71" s="384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147</v>
      </c>
      <c r="B72" s="61" t="s">
        <v>148</v>
      </c>
      <c r="C72" s="35">
        <v>4301011192</v>
      </c>
      <c r="D72" s="381">
        <v>4607091382952</v>
      </c>
      <c r="E72" s="381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66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3"/>
      <c r="Q72" s="383"/>
      <c r="R72" s="383"/>
      <c r="S72" s="384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customHeight="1" x14ac:dyDescent="0.25">
      <c r="A73" s="61" t="s">
        <v>149</v>
      </c>
      <c r="B73" s="61" t="s">
        <v>150</v>
      </c>
      <c r="C73" s="35">
        <v>4301011382</v>
      </c>
      <c r="D73" s="381">
        <v>4607091385687</v>
      </c>
      <c r="E73" s="381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137</v>
      </c>
      <c r="M73" s="37"/>
      <c r="N73" s="36">
        <v>50</v>
      </c>
      <c r="O73" s="66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3"/>
      <c r="Q73" s="383"/>
      <c r="R73" s="383"/>
      <c r="S73" s="384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ref="Y73:Y79" si="12">IFERROR(IF(X73=0,"",ROUNDUP(X73/H73,0)*0.00937),"")</f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151</v>
      </c>
      <c r="B74" s="61" t="s">
        <v>152</v>
      </c>
      <c r="C74" s="35">
        <v>4301011565</v>
      </c>
      <c r="D74" s="381">
        <v>4680115882539</v>
      </c>
      <c r="E74" s="381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137</v>
      </c>
      <c r="M74" s="37"/>
      <c r="N74" s="36">
        <v>50</v>
      </c>
      <c r="O74" s="66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3"/>
      <c r="Q74" s="383"/>
      <c r="R74" s="383"/>
      <c r="S74" s="384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153</v>
      </c>
      <c r="B75" s="61" t="s">
        <v>154</v>
      </c>
      <c r="C75" s="35">
        <v>4301011705</v>
      </c>
      <c r="D75" s="381">
        <v>4607091384604</v>
      </c>
      <c r="E75" s="381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6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3"/>
      <c r="Q75" s="383"/>
      <c r="R75" s="383"/>
      <c r="S75" s="384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155</v>
      </c>
      <c r="B76" s="61" t="s">
        <v>156</v>
      </c>
      <c r="C76" s="35">
        <v>4301011386</v>
      </c>
      <c r="D76" s="381">
        <v>4680115880283</v>
      </c>
      <c r="E76" s="381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6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3"/>
      <c r="Q76" s="383"/>
      <c r="R76" s="383"/>
      <c r="S76" s="384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157</v>
      </c>
      <c r="B77" s="61" t="s">
        <v>158</v>
      </c>
      <c r="C77" s="35">
        <v>4301011624</v>
      </c>
      <c r="D77" s="381">
        <v>4680115883949</v>
      </c>
      <c r="E77" s="381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66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3"/>
      <c r="Q77" s="383"/>
      <c r="R77" s="383"/>
      <c r="S77" s="384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16.5" customHeight="1" x14ac:dyDescent="0.25">
      <c r="A78" s="61" t="s">
        <v>159</v>
      </c>
      <c r="B78" s="61" t="s">
        <v>160</v>
      </c>
      <c r="C78" s="35">
        <v>4301011476</v>
      </c>
      <c r="D78" s="381">
        <v>4680115881518</v>
      </c>
      <c r="E78" s="381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137</v>
      </c>
      <c r="M78" s="37"/>
      <c r="N78" s="36">
        <v>50</v>
      </c>
      <c r="O78" s="66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3"/>
      <c r="Q78" s="383"/>
      <c r="R78" s="383"/>
      <c r="S78" s="384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161</v>
      </c>
      <c r="B79" s="61" t="s">
        <v>162</v>
      </c>
      <c r="C79" s="35">
        <v>4301011443</v>
      </c>
      <c r="D79" s="381">
        <v>4680115881303</v>
      </c>
      <c r="E79" s="381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6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3"/>
      <c r="Q79" s="383"/>
      <c r="R79" s="383"/>
      <c r="S79" s="384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27" customHeight="1" x14ac:dyDescent="0.25">
      <c r="A80" s="61" t="s">
        <v>163</v>
      </c>
      <c r="B80" s="61" t="s">
        <v>164</v>
      </c>
      <c r="C80" s="35">
        <v>4301011562</v>
      </c>
      <c r="D80" s="381">
        <v>4680115882577</v>
      </c>
      <c r="E80" s="381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66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3"/>
      <c r="Q80" s="383"/>
      <c r="R80" s="383"/>
      <c r="S80" s="384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163</v>
      </c>
      <c r="B81" s="61" t="s">
        <v>165</v>
      </c>
      <c r="C81" s="35">
        <v>4301011564</v>
      </c>
      <c r="D81" s="381">
        <v>4680115882577</v>
      </c>
      <c r="E81" s="381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66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3"/>
      <c r="Q81" s="383"/>
      <c r="R81" s="383"/>
      <c r="S81" s="384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customHeight="1" x14ac:dyDescent="0.25">
      <c r="A82" s="61" t="s">
        <v>166</v>
      </c>
      <c r="B82" s="61" t="s">
        <v>167</v>
      </c>
      <c r="C82" s="35">
        <v>4301011432</v>
      </c>
      <c r="D82" s="381">
        <v>4680115882720</v>
      </c>
      <c r="E82" s="381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6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3"/>
      <c r="Q82" s="383"/>
      <c r="R82" s="383"/>
      <c r="S82" s="384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168</v>
      </c>
      <c r="B83" s="61" t="s">
        <v>169</v>
      </c>
      <c r="C83" s="35">
        <v>4301011417</v>
      </c>
      <c r="D83" s="381">
        <v>4680115880269</v>
      </c>
      <c r="E83" s="381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137</v>
      </c>
      <c r="M83" s="37"/>
      <c r="N83" s="36">
        <v>50</v>
      </c>
      <c r="O83" s="6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3"/>
      <c r="Q83" s="383"/>
      <c r="R83" s="383"/>
      <c r="S83" s="384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16.5" customHeight="1" x14ac:dyDescent="0.25">
      <c r="A84" s="61" t="s">
        <v>170</v>
      </c>
      <c r="B84" s="61" t="s">
        <v>171</v>
      </c>
      <c r="C84" s="35">
        <v>4301011415</v>
      </c>
      <c r="D84" s="381">
        <v>4680115880429</v>
      </c>
      <c r="E84" s="381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137</v>
      </c>
      <c r="M84" s="37"/>
      <c r="N84" s="36">
        <v>50</v>
      </c>
      <c r="O84" s="6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3"/>
      <c r="Q84" s="383"/>
      <c r="R84" s="383"/>
      <c r="S84" s="384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16.5" customHeight="1" x14ac:dyDescent="0.25">
      <c r="A85" s="61" t="s">
        <v>172</v>
      </c>
      <c r="B85" s="61" t="s">
        <v>173</v>
      </c>
      <c r="C85" s="35">
        <v>4301011462</v>
      </c>
      <c r="D85" s="381">
        <v>4680115881457</v>
      </c>
      <c r="E85" s="381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137</v>
      </c>
      <c r="M85" s="37"/>
      <c r="N85" s="36">
        <v>50</v>
      </c>
      <c r="O85" s="6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3"/>
      <c r="Q85" s="383"/>
      <c r="R85" s="383"/>
      <c r="S85" s="384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x14ac:dyDescent="0.2">
      <c r="A86" s="389"/>
      <c r="B86" s="389"/>
      <c r="C86" s="389"/>
      <c r="D86" s="389"/>
      <c r="E86" s="389"/>
      <c r="F86" s="389"/>
      <c r="G86" s="389"/>
      <c r="H86" s="389"/>
      <c r="I86" s="389"/>
      <c r="J86" s="389"/>
      <c r="K86" s="389"/>
      <c r="L86" s="389"/>
      <c r="M86" s="389"/>
      <c r="N86" s="390"/>
      <c r="O86" s="386" t="s">
        <v>43</v>
      </c>
      <c r="P86" s="387"/>
      <c r="Q86" s="387"/>
      <c r="R86" s="387"/>
      <c r="S86" s="387"/>
      <c r="T86" s="387"/>
      <c r="U86" s="388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67" x14ac:dyDescent="0.2">
      <c r="A87" s="389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90"/>
      <c r="O87" s="386" t="s">
        <v>43</v>
      </c>
      <c r="P87" s="387"/>
      <c r="Q87" s="387"/>
      <c r="R87" s="387"/>
      <c r="S87" s="387"/>
      <c r="T87" s="387"/>
      <c r="U87" s="388"/>
      <c r="V87" s="41" t="s">
        <v>0</v>
      </c>
      <c r="W87" s="42">
        <f>IFERROR(SUM(W65:W85),"0")</f>
        <v>0</v>
      </c>
      <c r="X87" s="42">
        <f>IFERROR(SUM(X65:X85),"0")</f>
        <v>0</v>
      </c>
      <c r="Y87" s="41"/>
      <c r="Z87" s="65"/>
      <c r="AA87" s="65"/>
    </row>
    <row r="88" spans="1:67" ht="14.25" customHeight="1" x14ac:dyDescent="0.25">
      <c r="A88" s="396" t="s">
        <v>115</v>
      </c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396"/>
      <c r="O88" s="396"/>
      <c r="P88" s="396"/>
      <c r="Q88" s="396"/>
      <c r="R88" s="396"/>
      <c r="S88" s="396"/>
      <c r="T88" s="396"/>
      <c r="U88" s="396"/>
      <c r="V88" s="396"/>
      <c r="W88" s="396"/>
      <c r="X88" s="396"/>
      <c r="Y88" s="396"/>
      <c r="Z88" s="64"/>
      <c r="AA88" s="64"/>
    </row>
    <row r="89" spans="1:67" ht="16.5" customHeight="1" x14ac:dyDescent="0.25">
      <c r="A89" s="61" t="s">
        <v>174</v>
      </c>
      <c r="B89" s="61" t="s">
        <v>175</v>
      </c>
      <c r="C89" s="35">
        <v>4301020235</v>
      </c>
      <c r="D89" s="381">
        <v>4680115881488</v>
      </c>
      <c r="E89" s="381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6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3"/>
      <c r="Q89" s="383"/>
      <c r="R89" s="383"/>
      <c r="S89" s="384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77"/>
      <c r="BB89" s="117" t="s">
        <v>67</v>
      </c>
      <c r="BL89" s="77">
        <f>IFERROR(W89*I89/H89,"0")</f>
        <v>0</v>
      </c>
      <c r="BM89" s="77">
        <f>IFERROR(X89*I89/H89,"0")</f>
        <v>0</v>
      </c>
      <c r="BN89" s="77">
        <f>IFERROR(1/J89*(W89/H89),"0")</f>
        <v>0</v>
      </c>
      <c r="BO89" s="77">
        <f>IFERROR(1/J89*(X89/H89),"0")</f>
        <v>0</v>
      </c>
    </row>
    <row r="90" spans="1:67" ht="27" customHeight="1" x14ac:dyDescent="0.25">
      <c r="A90" s="61" t="s">
        <v>176</v>
      </c>
      <c r="B90" s="61" t="s">
        <v>177</v>
      </c>
      <c r="C90" s="35">
        <v>4301020228</v>
      </c>
      <c r="D90" s="381">
        <v>4680115882751</v>
      </c>
      <c r="E90" s="381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6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3"/>
      <c r="Q90" s="383"/>
      <c r="R90" s="383"/>
      <c r="S90" s="384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77"/>
      <c r="BB90" s="118" t="s">
        <v>67</v>
      </c>
      <c r="BL90" s="77">
        <f>IFERROR(W90*I90/H90,"0")</f>
        <v>0</v>
      </c>
      <c r="BM90" s="77">
        <f>IFERROR(X90*I90/H90,"0")</f>
        <v>0</v>
      </c>
      <c r="BN90" s="77">
        <f>IFERROR(1/J90*(W90/H90),"0")</f>
        <v>0</v>
      </c>
      <c r="BO90" s="77">
        <f>IFERROR(1/J90*(X90/H90),"0")</f>
        <v>0</v>
      </c>
    </row>
    <row r="91" spans="1:67" ht="27" customHeight="1" x14ac:dyDescent="0.25">
      <c r="A91" s="61" t="s">
        <v>178</v>
      </c>
      <c r="B91" s="61" t="s">
        <v>179</v>
      </c>
      <c r="C91" s="35">
        <v>4301020258</v>
      </c>
      <c r="D91" s="381">
        <v>4680115882775</v>
      </c>
      <c r="E91" s="381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137</v>
      </c>
      <c r="M91" s="37"/>
      <c r="N91" s="36">
        <v>50</v>
      </c>
      <c r="O91" s="65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3"/>
      <c r="Q91" s="383"/>
      <c r="R91" s="383"/>
      <c r="S91" s="384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180</v>
      </c>
      <c r="B92" s="61" t="s">
        <v>181</v>
      </c>
      <c r="C92" s="35">
        <v>4301020217</v>
      </c>
      <c r="D92" s="381">
        <v>4680115880658</v>
      </c>
      <c r="E92" s="381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6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3"/>
      <c r="Q92" s="383"/>
      <c r="R92" s="383"/>
      <c r="S92" s="384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x14ac:dyDescent="0.2">
      <c r="A93" s="389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0"/>
      <c r="O93" s="386" t="s">
        <v>43</v>
      </c>
      <c r="P93" s="387"/>
      <c r="Q93" s="387"/>
      <c r="R93" s="387"/>
      <c r="S93" s="387"/>
      <c r="T93" s="387"/>
      <c r="U93" s="388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67" x14ac:dyDescent="0.2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0"/>
      <c r="O94" s="386" t="s">
        <v>43</v>
      </c>
      <c r="P94" s="387"/>
      <c r="Q94" s="387"/>
      <c r="R94" s="387"/>
      <c r="S94" s="387"/>
      <c r="T94" s="387"/>
      <c r="U94" s="388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67" ht="14.25" customHeight="1" x14ac:dyDescent="0.25">
      <c r="A95" s="396" t="s">
        <v>77</v>
      </c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6"/>
      <c r="P95" s="396"/>
      <c r="Q95" s="396"/>
      <c r="R95" s="396"/>
      <c r="S95" s="396"/>
      <c r="T95" s="396"/>
      <c r="U95" s="396"/>
      <c r="V95" s="396"/>
      <c r="W95" s="396"/>
      <c r="X95" s="396"/>
      <c r="Y95" s="396"/>
      <c r="Z95" s="64"/>
      <c r="AA95" s="64"/>
    </row>
    <row r="96" spans="1:67" ht="16.5" customHeight="1" x14ac:dyDescent="0.25">
      <c r="A96" s="61" t="s">
        <v>182</v>
      </c>
      <c r="B96" s="61" t="s">
        <v>183</v>
      </c>
      <c r="C96" s="35">
        <v>4301030895</v>
      </c>
      <c r="D96" s="381">
        <v>4607091387667</v>
      </c>
      <c r="E96" s="381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6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3"/>
      <c r="Q96" s="383"/>
      <c r="R96" s="383"/>
      <c r="S96" s="384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13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77"/>
      <c r="BB96" s="121" t="s">
        <v>67</v>
      </c>
      <c r="BL96" s="77">
        <f t="shared" ref="BL96:BL102" si="14">IFERROR(W96*I96/H96,"0")</f>
        <v>0</v>
      </c>
      <c r="BM96" s="77">
        <f t="shared" ref="BM96:BM102" si="15">IFERROR(X96*I96/H96,"0")</f>
        <v>0</v>
      </c>
      <c r="BN96" s="77">
        <f t="shared" ref="BN96:BN102" si="16">IFERROR(1/J96*(W96/H96),"0")</f>
        <v>0</v>
      </c>
      <c r="BO96" s="77">
        <f t="shared" ref="BO96:BO102" si="17">IFERROR(1/J96*(X96/H96),"0")</f>
        <v>0</v>
      </c>
    </row>
    <row r="97" spans="1:67" ht="27" customHeight="1" x14ac:dyDescent="0.25">
      <c r="A97" s="61" t="s">
        <v>184</v>
      </c>
      <c r="B97" s="61" t="s">
        <v>185</v>
      </c>
      <c r="C97" s="35">
        <v>4301030961</v>
      </c>
      <c r="D97" s="381">
        <v>4607091387636</v>
      </c>
      <c r="E97" s="381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3"/>
      <c r="Q97" s="383"/>
      <c r="R97" s="383"/>
      <c r="S97" s="384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16.5" customHeight="1" x14ac:dyDescent="0.25">
      <c r="A98" s="61" t="s">
        <v>186</v>
      </c>
      <c r="B98" s="61" t="s">
        <v>187</v>
      </c>
      <c r="C98" s="35">
        <v>4301030963</v>
      </c>
      <c r="D98" s="381">
        <v>4607091382426</v>
      </c>
      <c r="E98" s="381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6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3"/>
      <c r="Q98" s="383"/>
      <c r="R98" s="383"/>
      <c r="S98" s="384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t="27" customHeight="1" x14ac:dyDescent="0.25">
      <c r="A99" s="61" t="s">
        <v>188</v>
      </c>
      <c r="B99" s="61" t="s">
        <v>189</v>
      </c>
      <c r="C99" s="35">
        <v>4301030962</v>
      </c>
      <c r="D99" s="381">
        <v>4607091386547</v>
      </c>
      <c r="E99" s="381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3"/>
      <c r="Q99" s="383"/>
      <c r="R99" s="383"/>
      <c r="S99" s="384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customHeight="1" x14ac:dyDescent="0.25">
      <c r="A100" s="61" t="s">
        <v>190</v>
      </c>
      <c r="B100" s="61" t="s">
        <v>191</v>
      </c>
      <c r="C100" s="35">
        <v>4301030964</v>
      </c>
      <c r="D100" s="381">
        <v>4607091382464</v>
      </c>
      <c r="E100" s="381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6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3"/>
      <c r="Q100" s="383"/>
      <c r="R100" s="383"/>
      <c r="S100" s="384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customHeight="1" x14ac:dyDescent="0.25">
      <c r="A101" s="61" t="s">
        <v>192</v>
      </c>
      <c r="B101" s="61" t="s">
        <v>193</v>
      </c>
      <c r="C101" s="35">
        <v>4301031235</v>
      </c>
      <c r="D101" s="381">
        <v>4680115883444</v>
      </c>
      <c r="E101" s="381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64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3"/>
      <c r="Q101" s="383"/>
      <c r="R101" s="383"/>
      <c r="S101" s="384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192</v>
      </c>
      <c r="B102" s="61" t="s">
        <v>194</v>
      </c>
      <c r="C102" s="35">
        <v>4301031234</v>
      </c>
      <c r="D102" s="381">
        <v>4680115883444</v>
      </c>
      <c r="E102" s="381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64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3"/>
      <c r="Q102" s="383"/>
      <c r="R102" s="383"/>
      <c r="S102" s="384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x14ac:dyDescent="0.2">
      <c r="A103" s="389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0"/>
      <c r="O103" s="386" t="s">
        <v>43</v>
      </c>
      <c r="P103" s="387"/>
      <c r="Q103" s="387"/>
      <c r="R103" s="387"/>
      <c r="S103" s="387"/>
      <c r="T103" s="387"/>
      <c r="U103" s="388"/>
      <c r="V103" s="41" t="s">
        <v>42</v>
      </c>
      <c r="W103" s="42">
        <f>IFERROR(W96/H96,"0")+IFERROR(W97/H97,"0")+IFERROR(W98/H98,"0")+IFERROR(W99/H99,"0")+IFERROR(W100/H100,"0")+IFERROR(W101/H101,"0")+IFERROR(W102/H102,"0")</f>
        <v>0</v>
      </c>
      <c r="X103" s="42">
        <f>IFERROR(X96/H96,"0")+IFERROR(X97/H97,"0")+IFERROR(X98/H98,"0")+IFERROR(X99/H99,"0")+IFERROR(X100/H100,"0")+IFERROR(X101/H101,"0")+IFERROR(X102/H102,"0")</f>
        <v>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5"/>
      <c r="AA103" s="65"/>
    </row>
    <row r="104" spans="1:67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0"/>
      <c r="O104" s="386" t="s">
        <v>43</v>
      </c>
      <c r="P104" s="387"/>
      <c r="Q104" s="387"/>
      <c r="R104" s="387"/>
      <c r="S104" s="387"/>
      <c r="T104" s="387"/>
      <c r="U104" s="388"/>
      <c r="V104" s="41" t="s">
        <v>0</v>
      </c>
      <c r="W104" s="42">
        <f>IFERROR(SUM(W96:W102),"0")</f>
        <v>0</v>
      </c>
      <c r="X104" s="42">
        <f>IFERROR(SUM(X96:X102),"0")</f>
        <v>0</v>
      </c>
      <c r="Y104" s="41"/>
      <c r="Z104" s="65"/>
      <c r="AA104" s="65"/>
    </row>
    <row r="105" spans="1:67" ht="14.25" customHeight="1" x14ac:dyDescent="0.25">
      <c r="A105" s="396" t="s">
        <v>87</v>
      </c>
      <c r="B105" s="396"/>
      <c r="C105" s="396"/>
      <c r="D105" s="396"/>
      <c r="E105" s="396"/>
      <c r="F105" s="396"/>
      <c r="G105" s="396"/>
      <c r="H105" s="396"/>
      <c r="I105" s="396"/>
      <c r="J105" s="396"/>
      <c r="K105" s="396"/>
      <c r="L105" s="396"/>
      <c r="M105" s="396"/>
      <c r="N105" s="396"/>
      <c r="O105" s="396"/>
      <c r="P105" s="396"/>
      <c r="Q105" s="396"/>
      <c r="R105" s="396"/>
      <c r="S105" s="396"/>
      <c r="T105" s="396"/>
      <c r="U105" s="396"/>
      <c r="V105" s="396"/>
      <c r="W105" s="396"/>
      <c r="X105" s="396"/>
      <c r="Y105" s="396"/>
      <c r="Z105" s="64"/>
      <c r="AA105" s="64"/>
    </row>
    <row r="106" spans="1:67" ht="16.5" customHeight="1" x14ac:dyDescent="0.25">
      <c r="A106" s="61" t="s">
        <v>195</v>
      </c>
      <c r="B106" s="61" t="s">
        <v>196</v>
      </c>
      <c r="C106" s="35">
        <v>4301051693</v>
      </c>
      <c r="D106" s="381">
        <v>4680115884915</v>
      </c>
      <c r="E106" s="381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641" t="s">
        <v>197</v>
      </c>
      <c r="P106" s="383"/>
      <c r="Q106" s="383"/>
      <c r="R106" s="383"/>
      <c r="S106" s="384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18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77"/>
      <c r="BB106" s="128" t="s">
        <v>67</v>
      </c>
      <c r="BL106" s="77">
        <f t="shared" ref="BL106:BL119" si="19">IFERROR(W106*I106/H106,"0")</f>
        <v>0</v>
      </c>
      <c r="BM106" s="77">
        <f t="shared" ref="BM106:BM119" si="20">IFERROR(X106*I106/H106,"0")</f>
        <v>0</v>
      </c>
      <c r="BN106" s="77">
        <f t="shared" ref="BN106:BN119" si="21">IFERROR(1/J106*(W106/H106),"0")</f>
        <v>0</v>
      </c>
      <c r="BO106" s="77">
        <f t="shared" ref="BO106:BO119" si="22">IFERROR(1/J106*(X106/H106),"0")</f>
        <v>0</v>
      </c>
    </row>
    <row r="107" spans="1:67" ht="16.5" customHeight="1" x14ac:dyDescent="0.25">
      <c r="A107" s="61" t="s">
        <v>198</v>
      </c>
      <c r="B107" s="61" t="s">
        <v>199</v>
      </c>
      <c r="C107" s="35">
        <v>4301051395</v>
      </c>
      <c r="D107" s="381">
        <v>4680115884311</v>
      </c>
      <c r="E107" s="381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642" t="s">
        <v>200</v>
      </c>
      <c r="P107" s="383"/>
      <c r="Q107" s="383"/>
      <c r="R107" s="383"/>
      <c r="S107" s="384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77"/>
      <c r="BB107" s="129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27" customHeight="1" x14ac:dyDescent="0.25">
      <c r="A108" s="61" t="s">
        <v>201</v>
      </c>
      <c r="B108" s="61" t="s">
        <v>202</v>
      </c>
      <c r="C108" s="35">
        <v>4301051437</v>
      </c>
      <c r="D108" s="381">
        <v>4607091386967</v>
      </c>
      <c r="E108" s="381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119</v>
      </c>
      <c r="L108" s="37" t="s">
        <v>137</v>
      </c>
      <c r="M108" s="37"/>
      <c r="N108" s="36">
        <v>45</v>
      </c>
      <c r="O108" s="6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3"/>
      <c r="Q108" s="383"/>
      <c r="R108" s="383"/>
      <c r="S108" s="384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27" customHeight="1" x14ac:dyDescent="0.25">
      <c r="A109" s="61" t="s">
        <v>201</v>
      </c>
      <c r="B109" s="61" t="s">
        <v>203</v>
      </c>
      <c r="C109" s="35">
        <v>4301051543</v>
      </c>
      <c r="D109" s="381">
        <v>4607091386967</v>
      </c>
      <c r="E109" s="381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119</v>
      </c>
      <c r="L109" s="37" t="s">
        <v>82</v>
      </c>
      <c r="M109" s="37"/>
      <c r="N109" s="36">
        <v>45</v>
      </c>
      <c r="O109" s="6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3"/>
      <c r="Q109" s="383"/>
      <c r="R109" s="383"/>
      <c r="S109" s="384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204</v>
      </c>
      <c r="B110" s="61" t="s">
        <v>205</v>
      </c>
      <c r="C110" s="35">
        <v>4301051611</v>
      </c>
      <c r="D110" s="381">
        <v>4607091385304</v>
      </c>
      <c r="E110" s="381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6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3"/>
      <c r="Q110" s="383"/>
      <c r="R110" s="383"/>
      <c r="S110" s="384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206</v>
      </c>
      <c r="B111" s="61" t="s">
        <v>207</v>
      </c>
      <c r="C111" s="35">
        <v>4301051648</v>
      </c>
      <c r="D111" s="381">
        <v>4607091386264</v>
      </c>
      <c r="E111" s="381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6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3"/>
      <c r="Q111" s="383"/>
      <c r="R111" s="383"/>
      <c r="S111" s="384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208</v>
      </c>
      <c r="B112" s="61" t="s">
        <v>209</v>
      </c>
      <c r="C112" s="35">
        <v>4301051477</v>
      </c>
      <c r="D112" s="381">
        <v>4680115882584</v>
      </c>
      <c r="E112" s="381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63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3"/>
      <c r="Q112" s="383"/>
      <c r="R112" s="383"/>
      <c r="S112" s="384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208</v>
      </c>
      <c r="B113" s="61" t="s">
        <v>210</v>
      </c>
      <c r="C113" s="35">
        <v>4301051476</v>
      </c>
      <c r="D113" s="381">
        <v>4680115882584</v>
      </c>
      <c r="E113" s="381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6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3"/>
      <c r="Q113" s="383"/>
      <c r="R113" s="383"/>
      <c r="S113" s="384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211</v>
      </c>
      <c r="B114" s="61" t="s">
        <v>212</v>
      </c>
      <c r="C114" s="35">
        <v>4301051436</v>
      </c>
      <c r="D114" s="381">
        <v>4607091385731</v>
      </c>
      <c r="E114" s="381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137</v>
      </c>
      <c r="M114" s="37"/>
      <c r="N114" s="36">
        <v>45</v>
      </c>
      <c r="O114" s="64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3"/>
      <c r="Q114" s="383"/>
      <c r="R114" s="383"/>
      <c r="S114" s="384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customHeight="1" x14ac:dyDescent="0.25">
      <c r="A115" s="61" t="s">
        <v>213</v>
      </c>
      <c r="B115" s="61" t="s">
        <v>214</v>
      </c>
      <c r="C115" s="35">
        <v>4301051439</v>
      </c>
      <c r="D115" s="381">
        <v>4680115880214</v>
      </c>
      <c r="E115" s="381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137</v>
      </c>
      <c r="M115" s="37"/>
      <c r="N115" s="36">
        <v>45</v>
      </c>
      <c r="O115" s="63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3"/>
      <c r="Q115" s="383"/>
      <c r="R115" s="383"/>
      <c r="S115" s="384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27" customHeight="1" x14ac:dyDescent="0.25">
      <c r="A116" s="61" t="s">
        <v>215</v>
      </c>
      <c r="B116" s="61" t="s">
        <v>216</v>
      </c>
      <c r="C116" s="35">
        <v>4301051438</v>
      </c>
      <c r="D116" s="381">
        <v>4680115880894</v>
      </c>
      <c r="E116" s="381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137</v>
      </c>
      <c r="M116" s="37"/>
      <c r="N116" s="36">
        <v>45</v>
      </c>
      <c r="O116" s="6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3"/>
      <c r="Q116" s="383"/>
      <c r="R116" s="383"/>
      <c r="S116" s="384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217</v>
      </c>
      <c r="B117" s="61" t="s">
        <v>218</v>
      </c>
      <c r="C117" s="35">
        <v>4301051313</v>
      </c>
      <c r="D117" s="381">
        <v>4607091385427</v>
      </c>
      <c r="E117" s="381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6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3"/>
      <c r="Q117" s="383"/>
      <c r="R117" s="383"/>
      <c r="S117" s="384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219</v>
      </c>
      <c r="B118" s="61" t="s">
        <v>220</v>
      </c>
      <c r="C118" s="35">
        <v>4301051480</v>
      </c>
      <c r="D118" s="381">
        <v>4680115882645</v>
      </c>
      <c r="E118" s="381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63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3"/>
      <c r="Q118" s="383"/>
      <c r="R118" s="383"/>
      <c r="S118" s="384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221</v>
      </c>
      <c r="B119" s="61" t="s">
        <v>222</v>
      </c>
      <c r="C119" s="35">
        <v>4301051641</v>
      </c>
      <c r="D119" s="381">
        <v>4680115884403</v>
      </c>
      <c r="E119" s="381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63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3"/>
      <c r="Q119" s="383"/>
      <c r="R119" s="383"/>
      <c r="S119" s="384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x14ac:dyDescent="0.2">
      <c r="A120" s="389"/>
      <c r="B120" s="389"/>
      <c r="C120" s="389"/>
      <c r="D120" s="389"/>
      <c r="E120" s="389"/>
      <c r="F120" s="389"/>
      <c r="G120" s="389"/>
      <c r="H120" s="389"/>
      <c r="I120" s="389"/>
      <c r="J120" s="389"/>
      <c r="K120" s="389"/>
      <c r="L120" s="389"/>
      <c r="M120" s="389"/>
      <c r="N120" s="390"/>
      <c r="O120" s="386" t="s">
        <v>43</v>
      </c>
      <c r="P120" s="387"/>
      <c r="Q120" s="387"/>
      <c r="R120" s="387"/>
      <c r="S120" s="387"/>
      <c r="T120" s="387"/>
      <c r="U120" s="388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5"/>
      <c r="AA120" s="65"/>
    </row>
    <row r="121" spans="1:67" x14ac:dyDescent="0.2">
      <c r="A121" s="389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90"/>
      <c r="O121" s="386" t="s">
        <v>43</v>
      </c>
      <c r="P121" s="387"/>
      <c r="Q121" s="387"/>
      <c r="R121" s="387"/>
      <c r="S121" s="387"/>
      <c r="T121" s="387"/>
      <c r="U121" s="388"/>
      <c r="V121" s="41" t="s">
        <v>0</v>
      </c>
      <c r="W121" s="42">
        <f>IFERROR(SUM(W106:W119),"0")</f>
        <v>0</v>
      </c>
      <c r="X121" s="42">
        <f>IFERROR(SUM(X106:X119),"0")</f>
        <v>0</v>
      </c>
      <c r="Y121" s="41"/>
      <c r="Z121" s="65"/>
      <c r="AA121" s="65"/>
    </row>
    <row r="122" spans="1:67" ht="14.25" customHeight="1" x14ac:dyDescent="0.25">
      <c r="A122" s="396" t="s">
        <v>223</v>
      </c>
      <c r="B122" s="396"/>
      <c r="C122" s="396"/>
      <c r="D122" s="396"/>
      <c r="E122" s="396"/>
      <c r="F122" s="396"/>
      <c r="G122" s="396"/>
      <c r="H122" s="396"/>
      <c r="I122" s="396"/>
      <c r="J122" s="396"/>
      <c r="K122" s="396"/>
      <c r="L122" s="396"/>
      <c r="M122" s="396"/>
      <c r="N122" s="396"/>
      <c r="O122" s="396"/>
      <c r="P122" s="396"/>
      <c r="Q122" s="396"/>
      <c r="R122" s="396"/>
      <c r="S122" s="396"/>
      <c r="T122" s="396"/>
      <c r="U122" s="396"/>
      <c r="V122" s="396"/>
      <c r="W122" s="396"/>
      <c r="X122" s="396"/>
      <c r="Y122" s="396"/>
      <c r="Z122" s="64"/>
      <c r="AA122" s="64"/>
    </row>
    <row r="123" spans="1:67" ht="27" customHeight="1" x14ac:dyDescent="0.25">
      <c r="A123" s="61" t="s">
        <v>224</v>
      </c>
      <c r="B123" s="61" t="s">
        <v>225</v>
      </c>
      <c r="C123" s="35">
        <v>4301060296</v>
      </c>
      <c r="D123" s="381">
        <v>4607091383065</v>
      </c>
      <c r="E123" s="381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62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3"/>
      <c r="Q123" s="383"/>
      <c r="R123" s="383"/>
      <c r="S123" s="384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23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77"/>
      <c r="BB123" s="142" t="s">
        <v>67</v>
      </c>
      <c r="BL123" s="77">
        <f t="shared" ref="BL123:BL129" si="24">IFERROR(W123*I123/H123,"0")</f>
        <v>0</v>
      </c>
      <c r="BM123" s="77">
        <f t="shared" ref="BM123:BM129" si="25">IFERROR(X123*I123/H123,"0")</f>
        <v>0</v>
      </c>
      <c r="BN123" s="77">
        <f t="shared" ref="BN123:BN129" si="26">IFERROR(1/J123*(W123/H123),"0")</f>
        <v>0</v>
      </c>
      <c r="BO123" s="77">
        <f t="shared" ref="BO123:BO129" si="27">IFERROR(1/J123*(X123/H123),"0")</f>
        <v>0</v>
      </c>
    </row>
    <row r="124" spans="1:67" ht="27" customHeight="1" x14ac:dyDescent="0.25">
      <c r="A124" s="61" t="s">
        <v>226</v>
      </c>
      <c r="B124" s="61" t="s">
        <v>227</v>
      </c>
      <c r="C124" s="35">
        <v>4301060350</v>
      </c>
      <c r="D124" s="381">
        <v>4680115881532</v>
      </c>
      <c r="E124" s="381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119</v>
      </c>
      <c r="L124" s="37" t="s">
        <v>137</v>
      </c>
      <c r="M124" s="37"/>
      <c r="N124" s="36">
        <v>30</v>
      </c>
      <c r="O124" s="6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3"/>
      <c r="Q124" s="383"/>
      <c r="R124" s="383"/>
      <c r="S124" s="384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3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77"/>
      <c r="BB124" s="143" t="s">
        <v>67</v>
      </c>
      <c r="BL124" s="77">
        <f t="shared" si="24"/>
        <v>0</v>
      </c>
      <c r="BM124" s="77">
        <f t="shared" si="25"/>
        <v>0</v>
      </c>
      <c r="BN124" s="77">
        <f t="shared" si="26"/>
        <v>0</v>
      </c>
      <c r="BO124" s="77">
        <f t="shared" si="27"/>
        <v>0</v>
      </c>
    </row>
    <row r="125" spans="1:67" ht="27" customHeight="1" x14ac:dyDescent="0.25">
      <c r="A125" s="61" t="s">
        <v>226</v>
      </c>
      <c r="B125" s="61" t="s">
        <v>228</v>
      </c>
      <c r="C125" s="35">
        <v>4301060371</v>
      </c>
      <c r="D125" s="381">
        <v>4680115881532</v>
      </c>
      <c r="E125" s="381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63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3"/>
      <c r="Q125" s="383"/>
      <c r="R125" s="383"/>
      <c r="S125" s="384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3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 t="shared" si="24"/>
        <v>0</v>
      </c>
      <c r="BM125" s="77">
        <f t="shared" si="25"/>
        <v>0</v>
      </c>
      <c r="BN125" s="77">
        <f t="shared" si="26"/>
        <v>0</v>
      </c>
      <c r="BO125" s="77">
        <f t="shared" si="27"/>
        <v>0</v>
      </c>
    </row>
    <row r="126" spans="1:67" ht="27" customHeight="1" x14ac:dyDescent="0.25">
      <c r="A126" s="61" t="s">
        <v>226</v>
      </c>
      <c r="B126" s="61" t="s">
        <v>229</v>
      </c>
      <c r="C126" s="35">
        <v>4301060366</v>
      </c>
      <c r="D126" s="381">
        <v>4680115881532</v>
      </c>
      <c r="E126" s="381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119</v>
      </c>
      <c r="L126" s="37" t="s">
        <v>82</v>
      </c>
      <c r="M126" s="37"/>
      <c r="N126" s="36">
        <v>30</v>
      </c>
      <c r="O12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3"/>
      <c r="Q126" s="383"/>
      <c r="R126" s="383"/>
      <c r="S126" s="384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3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si="24"/>
        <v>0</v>
      </c>
      <c r="BM126" s="77">
        <f t="shared" si="25"/>
        <v>0</v>
      </c>
      <c r="BN126" s="77">
        <f t="shared" si="26"/>
        <v>0</v>
      </c>
      <c r="BO126" s="77">
        <f t="shared" si="27"/>
        <v>0</v>
      </c>
    </row>
    <row r="127" spans="1:67" ht="27" customHeight="1" x14ac:dyDescent="0.25">
      <c r="A127" s="61" t="s">
        <v>230</v>
      </c>
      <c r="B127" s="61" t="s">
        <v>231</v>
      </c>
      <c r="C127" s="35">
        <v>4301060356</v>
      </c>
      <c r="D127" s="381">
        <v>4680115882652</v>
      </c>
      <c r="E127" s="381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62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3"/>
      <c r="Q127" s="383"/>
      <c r="R127" s="383"/>
      <c r="S127" s="384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23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4"/>
        <v>0</v>
      </c>
      <c r="BM127" s="77">
        <f t="shared" si="25"/>
        <v>0</v>
      </c>
      <c r="BN127" s="77">
        <f t="shared" si="26"/>
        <v>0</v>
      </c>
      <c r="BO127" s="77">
        <f t="shared" si="27"/>
        <v>0</v>
      </c>
    </row>
    <row r="128" spans="1:67" ht="16.5" customHeight="1" x14ac:dyDescent="0.25">
      <c r="A128" s="61" t="s">
        <v>232</v>
      </c>
      <c r="B128" s="61" t="s">
        <v>233</v>
      </c>
      <c r="C128" s="35">
        <v>4301060309</v>
      </c>
      <c r="D128" s="381">
        <v>4680115880238</v>
      </c>
      <c r="E128" s="381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6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3"/>
      <c r="Q128" s="383"/>
      <c r="R128" s="383"/>
      <c r="S128" s="384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3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4"/>
        <v>0</v>
      </c>
      <c r="BM128" s="77">
        <f t="shared" si="25"/>
        <v>0</v>
      </c>
      <c r="BN128" s="77">
        <f t="shared" si="26"/>
        <v>0</v>
      </c>
      <c r="BO128" s="77">
        <f t="shared" si="27"/>
        <v>0</v>
      </c>
    </row>
    <row r="129" spans="1:67" ht="27" customHeight="1" x14ac:dyDescent="0.25">
      <c r="A129" s="61" t="s">
        <v>234</v>
      </c>
      <c r="B129" s="61" t="s">
        <v>235</v>
      </c>
      <c r="C129" s="35">
        <v>4301060351</v>
      </c>
      <c r="D129" s="381">
        <v>4680115881464</v>
      </c>
      <c r="E129" s="381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137</v>
      </c>
      <c r="M129" s="37"/>
      <c r="N129" s="36">
        <v>30</v>
      </c>
      <c r="O129" s="62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3"/>
      <c r="Q129" s="383"/>
      <c r="R129" s="383"/>
      <c r="S129" s="384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3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4"/>
        <v>0</v>
      </c>
      <c r="BM129" s="77">
        <f t="shared" si="25"/>
        <v>0</v>
      </c>
      <c r="BN129" s="77">
        <f t="shared" si="26"/>
        <v>0</v>
      </c>
      <c r="BO129" s="77">
        <f t="shared" si="27"/>
        <v>0</v>
      </c>
    </row>
    <row r="130" spans="1:67" x14ac:dyDescent="0.2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0"/>
      <c r="O130" s="386" t="s">
        <v>43</v>
      </c>
      <c r="P130" s="387"/>
      <c r="Q130" s="387"/>
      <c r="R130" s="387"/>
      <c r="S130" s="387"/>
      <c r="T130" s="387"/>
      <c r="U130" s="388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x14ac:dyDescent="0.2">
      <c r="A131" s="389"/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90"/>
      <c r="O131" s="386" t="s">
        <v>43</v>
      </c>
      <c r="P131" s="387"/>
      <c r="Q131" s="387"/>
      <c r="R131" s="387"/>
      <c r="S131" s="387"/>
      <c r="T131" s="387"/>
      <c r="U131" s="388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67" ht="16.5" customHeight="1" x14ac:dyDescent="0.25">
      <c r="A132" s="418" t="s">
        <v>236</v>
      </c>
      <c r="B132" s="418"/>
      <c r="C132" s="418"/>
      <c r="D132" s="418"/>
      <c r="E132" s="418"/>
      <c r="F132" s="418"/>
      <c r="G132" s="418"/>
      <c r="H132" s="418"/>
      <c r="I132" s="418"/>
      <c r="J132" s="418"/>
      <c r="K132" s="418"/>
      <c r="L132" s="418"/>
      <c r="M132" s="418"/>
      <c r="N132" s="418"/>
      <c r="O132" s="418"/>
      <c r="P132" s="418"/>
      <c r="Q132" s="418"/>
      <c r="R132" s="418"/>
      <c r="S132" s="418"/>
      <c r="T132" s="418"/>
      <c r="U132" s="418"/>
      <c r="V132" s="418"/>
      <c r="W132" s="418"/>
      <c r="X132" s="418"/>
      <c r="Y132" s="418"/>
      <c r="Z132" s="63"/>
      <c r="AA132" s="63"/>
    </row>
    <row r="133" spans="1:67" ht="14.25" customHeight="1" x14ac:dyDescent="0.25">
      <c r="A133" s="396" t="s">
        <v>87</v>
      </c>
      <c r="B133" s="396"/>
      <c r="C133" s="396"/>
      <c r="D133" s="396"/>
      <c r="E133" s="396"/>
      <c r="F133" s="396"/>
      <c r="G133" s="396"/>
      <c r="H133" s="396"/>
      <c r="I133" s="396"/>
      <c r="J133" s="396"/>
      <c r="K133" s="396"/>
      <c r="L133" s="396"/>
      <c r="M133" s="396"/>
      <c r="N133" s="396"/>
      <c r="O133" s="396"/>
      <c r="P133" s="396"/>
      <c r="Q133" s="396"/>
      <c r="R133" s="396"/>
      <c r="S133" s="396"/>
      <c r="T133" s="396"/>
      <c r="U133" s="396"/>
      <c r="V133" s="396"/>
      <c r="W133" s="396"/>
      <c r="X133" s="396"/>
      <c r="Y133" s="396"/>
      <c r="Z133" s="64"/>
      <c r="AA133" s="64"/>
    </row>
    <row r="134" spans="1:67" ht="27" customHeight="1" x14ac:dyDescent="0.25">
      <c r="A134" s="61" t="s">
        <v>237</v>
      </c>
      <c r="B134" s="61" t="s">
        <v>238</v>
      </c>
      <c r="C134" s="35">
        <v>4301051360</v>
      </c>
      <c r="D134" s="381">
        <v>4607091385168</v>
      </c>
      <c r="E134" s="381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119</v>
      </c>
      <c r="L134" s="37" t="s">
        <v>137</v>
      </c>
      <c r="M134" s="37"/>
      <c r="N134" s="36">
        <v>45</v>
      </c>
      <c r="O134" s="6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3"/>
      <c r="Q134" s="383"/>
      <c r="R134" s="383"/>
      <c r="S134" s="384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t="27" customHeight="1" x14ac:dyDescent="0.25">
      <c r="A135" s="61" t="s">
        <v>237</v>
      </c>
      <c r="B135" s="61" t="s">
        <v>239</v>
      </c>
      <c r="C135" s="35">
        <v>4301051612</v>
      </c>
      <c r="D135" s="381">
        <v>4607091385168</v>
      </c>
      <c r="E135" s="381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119</v>
      </c>
      <c r="L135" s="37" t="s">
        <v>82</v>
      </c>
      <c r="M135" s="37"/>
      <c r="N135" s="36">
        <v>45</v>
      </c>
      <c r="O135" s="62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3"/>
      <c r="Q135" s="383"/>
      <c r="R135" s="383"/>
      <c r="S135" s="384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customHeight="1" x14ac:dyDescent="0.25">
      <c r="A136" s="61" t="s">
        <v>240</v>
      </c>
      <c r="B136" s="61" t="s">
        <v>241</v>
      </c>
      <c r="C136" s="35">
        <v>4301051362</v>
      </c>
      <c r="D136" s="381">
        <v>4607091383256</v>
      </c>
      <c r="E136" s="381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137</v>
      </c>
      <c r="M136" s="37"/>
      <c r="N136" s="36">
        <v>45</v>
      </c>
      <c r="O136" s="6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3"/>
      <c r="Q136" s="383"/>
      <c r="R136" s="383"/>
      <c r="S136" s="384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customHeight="1" x14ac:dyDescent="0.25">
      <c r="A137" s="61" t="s">
        <v>242</v>
      </c>
      <c r="B137" s="61" t="s">
        <v>243</v>
      </c>
      <c r="C137" s="35">
        <v>4301051358</v>
      </c>
      <c r="D137" s="381">
        <v>4607091385748</v>
      </c>
      <c r="E137" s="381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137</v>
      </c>
      <c r="M137" s="37"/>
      <c r="N137" s="36">
        <v>45</v>
      </c>
      <c r="O137" s="62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3"/>
      <c r="Q137" s="383"/>
      <c r="R137" s="383"/>
      <c r="S137" s="384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customHeight="1" x14ac:dyDescent="0.25">
      <c r="A138" s="61" t="s">
        <v>244</v>
      </c>
      <c r="B138" s="61" t="s">
        <v>245</v>
      </c>
      <c r="C138" s="35">
        <v>4301051738</v>
      </c>
      <c r="D138" s="381">
        <v>4680115884533</v>
      </c>
      <c r="E138" s="381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61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3"/>
      <c r="Q138" s="383"/>
      <c r="R138" s="383"/>
      <c r="S138" s="384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0"/>
      <c r="O139" s="386" t="s">
        <v>43</v>
      </c>
      <c r="P139" s="387"/>
      <c r="Q139" s="387"/>
      <c r="R139" s="387"/>
      <c r="S139" s="387"/>
      <c r="T139" s="387"/>
      <c r="U139" s="388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67" x14ac:dyDescent="0.2">
      <c r="A140" s="389"/>
      <c r="B140" s="389"/>
      <c r="C140" s="389"/>
      <c r="D140" s="389"/>
      <c r="E140" s="389"/>
      <c r="F140" s="389"/>
      <c r="G140" s="389"/>
      <c r="H140" s="389"/>
      <c r="I140" s="389"/>
      <c r="J140" s="389"/>
      <c r="K140" s="389"/>
      <c r="L140" s="389"/>
      <c r="M140" s="389"/>
      <c r="N140" s="390"/>
      <c r="O140" s="386" t="s">
        <v>43</v>
      </c>
      <c r="P140" s="387"/>
      <c r="Q140" s="387"/>
      <c r="R140" s="387"/>
      <c r="S140" s="387"/>
      <c r="T140" s="387"/>
      <c r="U140" s="388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67" ht="27.75" customHeight="1" x14ac:dyDescent="0.2">
      <c r="A141" s="417" t="s">
        <v>246</v>
      </c>
      <c r="B141" s="417"/>
      <c r="C141" s="417"/>
      <c r="D141" s="417"/>
      <c r="E141" s="417"/>
      <c r="F141" s="417"/>
      <c r="G141" s="417"/>
      <c r="H141" s="417"/>
      <c r="I141" s="417"/>
      <c r="J141" s="417"/>
      <c r="K141" s="417"/>
      <c r="L141" s="417"/>
      <c r="M141" s="417"/>
      <c r="N141" s="417"/>
      <c r="O141" s="417"/>
      <c r="P141" s="417"/>
      <c r="Q141" s="417"/>
      <c r="R141" s="417"/>
      <c r="S141" s="417"/>
      <c r="T141" s="417"/>
      <c r="U141" s="417"/>
      <c r="V141" s="417"/>
      <c r="W141" s="417"/>
      <c r="X141" s="417"/>
      <c r="Y141" s="417"/>
      <c r="Z141" s="53"/>
      <c r="AA141" s="53"/>
    </row>
    <row r="142" spans="1:67" ht="16.5" customHeight="1" x14ac:dyDescent="0.25">
      <c r="A142" s="418" t="s">
        <v>247</v>
      </c>
      <c r="B142" s="418"/>
      <c r="C142" s="418"/>
      <c r="D142" s="418"/>
      <c r="E142" s="418"/>
      <c r="F142" s="418"/>
      <c r="G142" s="418"/>
      <c r="H142" s="418"/>
      <c r="I142" s="418"/>
      <c r="J142" s="418"/>
      <c r="K142" s="418"/>
      <c r="L142" s="418"/>
      <c r="M142" s="418"/>
      <c r="N142" s="418"/>
      <c r="O142" s="418"/>
      <c r="P142" s="418"/>
      <c r="Q142" s="418"/>
      <c r="R142" s="418"/>
      <c r="S142" s="418"/>
      <c r="T142" s="418"/>
      <c r="U142" s="418"/>
      <c r="V142" s="418"/>
      <c r="W142" s="418"/>
      <c r="X142" s="418"/>
      <c r="Y142" s="418"/>
      <c r="Z142" s="63"/>
      <c r="AA142" s="63"/>
    </row>
    <row r="143" spans="1:67" ht="14.25" customHeight="1" x14ac:dyDescent="0.25">
      <c r="A143" s="396" t="s">
        <v>123</v>
      </c>
      <c r="B143" s="396"/>
      <c r="C143" s="396"/>
      <c r="D143" s="396"/>
      <c r="E143" s="396"/>
      <c r="F143" s="396"/>
      <c r="G143" s="396"/>
      <c r="H143" s="396"/>
      <c r="I143" s="396"/>
      <c r="J143" s="396"/>
      <c r="K143" s="396"/>
      <c r="L143" s="396"/>
      <c r="M143" s="396"/>
      <c r="N143" s="396"/>
      <c r="O143" s="396"/>
      <c r="P143" s="396"/>
      <c r="Q143" s="396"/>
      <c r="R143" s="396"/>
      <c r="S143" s="396"/>
      <c r="T143" s="396"/>
      <c r="U143" s="396"/>
      <c r="V143" s="396"/>
      <c r="W143" s="396"/>
      <c r="X143" s="396"/>
      <c r="Y143" s="396"/>
      <c r="Z143" s="64"/>
      <c r="AA143" s="64"/>
    </row>
    <row r="144" spans="1:67" ht="27" customHeight="1" x14ac:dyDescent="0.25">
      <c r="A144" s="61" t="s">
        <v>248</v>
      </c>
      <c r="B144" s="61" t="s">
        <v>249</v>
      </c>
      <c r="C144" s="35">
        <v>4301011223</v>
      </c>
      <c r="D144" s="381">
        <v>4607091383423</v>
      </c>
      <c r="E144" s="381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137</v>
      </c>
      <c r="M144" s="37"/>
      <c r="N144" s="36">
        <v>35</v>
      </c>
      <c r="O144" s="6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3"/>
      <c r="Q144" s="383"/>
      <c r="R144" s="383"/>
      <c r="S144" s="384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customHeight="1" x14ac:dyDescent="0.25">
      <c r="A145" s="61" t="s">
        <v>250</v>
      </c>
      <c r="B145" s="61" t="s">
        <v>251</v>
      </c>
      <c r="C145" s="35">
        <v>4301011338</v>
      </c>
      <c r="D145" s="381">
        <v>4607091381405</v>
      </c>
      <c r="E145" s="381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61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3"/>
      <c r="Q145" s="383"/>
      <c r="R145" s="383"/>
      <c r="S145" s="384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37.5" customHeight="1" x14ac:dyDescent="0.25">
      <c r="A146" s="61" t="s">
        <v>252</v>
      </c>
      <c r="B146" s="61" t="s">
        <v>253</v>
      </c>
      <c r="C146" s="35">
        <v>4301011333</v>
      </c>
      <c r="D146" s="381">
        <v>4607091386516</v>
      </c>
      <c r="E146" s="381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61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3"/>
      <c r="Q146" s="383"/>
      <c r="R146" s="383"/>
      <c r="S146" s="384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x14ac:dyDescent="0.2">
      <c r="A147" s="389"/>
      <c r="B147" s="389"/>
      <c r="C147" s="389"/>
      <c r="D147" s="389"/>
      <c r="E147" s="389"/>
      <c r="F147" s="389"/>
      <c r="G147" s="389"/>
      <c r="H147" s="389"/>
      <c r="I147" s="389"/>
      <c r="J147" s="389"/>
      <c r="K147" s="389"/>
      <c r="L147" s="389"/>
      <c r="M147" s="389"/>
      <c r="N147" s="390"/>
      <c r="O147" s="386" t="s">
        <v>43</v>
      </c>
      <c r="P147" s="387"/>
      <c r="Q147" s="387"/>
      <c r="R147" s="387"/>
      <c r="S147" s="387"/>
      <c r="T147" s="387"/>
      <c r="U147" s="388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67" x14ac:dyDescent="0.2">
      <c r="A148" s="389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90"/>
      <c r="O148" s="386" t="s">
        <v>43</v>
      </c>
      <c r="P148" s="387"/>
      <c r="Q148" s="387"/>
      <c r="R148" s="387"/>
      <c r="S148" s="387"/>
      <c r="T148" s="387"/>
      <c r="U148" s="388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67" ht="16.5" customHeight="1" x14ac:dyDescent="0.25">
      <c r="A149" s="418" t="s">
        <v>254</v>
      </c>
      <c r="B149" s="418"/>
      <c r="C149" s="418"/>
      <c r="D149" s="418"/>
      <c r="E149" s="418"/>
      <c r="F149" s="418"/>
      <c r="G149" s="418"/>
      <c r="H149" s="418"/>
      <c r="I149" s="418"/>
      <c r="J149" s="418"/>
      <c r="K149" s="418"/>
      <c r="L149" s="418"/>
      <c r="M149" s="418"/>
      <c r="N149" s="418"/>
      <c r="O149" s="418"/>
      <c r="P149" s="418"/>
      <c r="Q149" s="418"/>
      <c r="R149" s="418"/>
      <c r="S149" s="418"/>
      <c r="T149" s="418"/>
      <c r="U149" s="418"/>
      <c r="V149" s="418"/>
      <c r="W149" s="418"/>
      <c r="X149" s="418"/>
      <c r="Y149" s="418"/>
      <c r="Z149" s="63"/>
      <c r="AA149" s="63"/>
    </row>
    <row r="150" spans="1:67" ht="14.25" customHeight="1" x14ac:dyDescent="0.25">
      <c r="A150" s="396" t="s">
        <v>77</v>
      </c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6"/>
      <c r="P150" s="396"/>
      <c r="Q150" s="396"/>
      <c r="R150" s="396"/>
      <c r="S150" s="396"/>
      <c r="T150" s="396"/>
      <c r="U150" s="396"/>
      <c r="V150" s="396"/>
      <c r="W150" s="396"/>
      <c r="X150" s="396"/>
      <c r="Y150" s="396"/>
      <c r="Z150" s="64"/>
      <c r="AA150" s="64"/>
    </row>
    <row r="151" spans="1:67" ht="27" customHeight="1" x14ac:dyDescent="0.25">
      <c r="A151" s="61" t="s">
        <v>255</v>
      </c>
      <c r="B151" s="61" t="s">
        <v>256</v>
      </c>
      <c r="C151" s="35">
        <v>4301031191</v>
      </c>
      <c r="D151" s="381">
        <v>4680115880993</v>
      </c>
      <c r="E151" s="381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3"/>
      <c r="Q151" s="383"/>
      <c r="R151" s="383"/>
      <c r="S151" s="384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2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57" t="s">
        <v>67</v>
      </c>
      <c r="BL151" s="77">
        <f t="shared" ref="BL151:BL159" si="29">IFERROR(W151*I151/H151,"0")</f>
        <v>0</v>
      </c>
      <c r="BM151" s="77">
        <f t="shared" ref="BM151:BM159" si="30">IFERROR(X151*I151/H151,"0")</f>
        <v>0</v>
      </c>
      <c r="BN151" s="77">
        <f t="shared" ref="BN151:BN159" si="31">IFERROR(1/J151*(W151/H151),"0")</f>
        <v>0</v>
      </c>
      <c r="BO151" s="77">
        <f t="shared" ref="BO151:BO159" si="32">IFERROR(1/J151*(X151/H151),"0")</f>
        <v>0</v>
      </c>
    </row>
    <row r="152" spans="1:67" ht="27" customHeight="1" x14ac:dyDescent="0.25">
      <c r="A152" s="61" t="s">
        <v>257</v>
      </c>
      <c r="B152" s="61" t="s">
        <v>258</v>
      </c>
      <c r="C152" s="35">
        <v>4301031204</v>
      </c>
      <c r="D152" s="381">
        <v>4680115881761</v>
      </c>
      <c r="E152" s="381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3"/>
      <c r="Q152" s="383"/>
      <c r="R152" s="383"/>
      <c r="S152" s="384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58" t="s">
        <v>67</v>
      </c>
      <c r="BL152" s="77">
        <f t="shared" si="29"/>
        <v>0</v>
      </c>
      <c r="BM152" s="77">
        <f t="shared" si="30"/>
        <v>0</v>
      </c>
      <c r="BN152" s="77">
        <f t="shared" si="31"/>
        <v>0</v>
      </c>
      <c r="BO152" s="77">
        <f t="shared" si="32"/>
        <v>0</v>
      </c>
    </row>
    <row r="153" spans="1:67" ht="27" customHeight="1" x14ac:dyDescent="0.25">
      <c r="A153" s="61" t="s">
        <v>259</v>
      </c>
      <c r="B153" s="61" t="s">
        <v>260</v>
      </c>
      <c r="C153" s="35">
        <v>4301031201</v>
      </c>
      <c r="D153" s="381">
        <v>4680115881563</v>
      </c>
      <c r="E153" s="381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3"/>
      <c r="Q153" s="383"/>
      <c r="R153" s="383"/>
      <c r="S153" s="384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si="29"/>
        <v>0</v>
      </c>
      <c r="BM153" s="77">
        <f t="shared" si="30"/>
        <v>0</v>
      </c>
      <c r="BN153" s="77">
        <f t="shared" si="31"/>
        <v>0</v>
      </c>
      <c r="BO153" s="77">
        <f t="shared" si="32"/>
        <v>0</v>
      </c>
    </row>
    <row r="154" spans="1:67" ht="27" customHeight="1" x14ac:dyDescent="0.25">
      <c r="A154" s="61" t="s">
        <v>261</v>
      </c>
      <c r="B154" s="61" t="s">
        <v>262</v>
      </c>
      <c r="C154" s="35">
        <v>4301031199</v>
      </c>
      <c r="D154" s="381">
        <v>4680115880986</v>
      </c>
      <c r="E154" s="381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6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3"/>
      <c r="Q154" s="383"/>
      <c r="R154" s="383"/>
      <c r="S154" s="384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29"/>
        <v>0</v>
      </c>
      <c r="BM154" s="77">
        <f t="shared" si="30"/>
        <v>0</v>
      </c>
      <c r="BN154" s="77">
        <f t="shared" si="31"/>
        <v>0</v>
      </c>
      <c r="BO154" s="77">
        <f t="shared" si="32"/>
        <v>0</v>
      </c>
    </row>
    <row r="155" spans="1:67" ht="27" customHeight="1" x14ac:dyDescent="0.25">
      <c r="A155" s="61" t="s">
        <v>263</v>
      </c>
      <c r="B155" s="61" t="s">
        <v>264</v>
      </c>
      <c r="C155" s="35">
        <v>4301031190</v>
      </c>
      <c r="D155" s="381">
        <v>4680115880207</v>
      </c>
      <c r="E155" s="381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61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3"/>
      <c r="Q155" s="383"/>
      <c r="R155" s="383"/>
      <c r="S155" s="384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29"/>
        <v>0</v>
      </c>
      <c r="BM155" s="77">
        <f t="shared" si="30"/>
        <v>0</v>
      </c>
      <c r="BN155" s="77">
        <f t="shared" si="31"/>
        <v>0</v>
      </c>
      <c r="BO155" s="77">
        <f t="shared" si="32"/>
        <v>0</v>
      </c>
    </row>
    <row r="156" spans="1:67" ht="27" customHeight="1" x14ac:dyDescent="0.25">
      <c r="A156" s="61" t="s">
        <v>265</v>
      </c>
      <c r="B156" s="61" t="s">
        <v>266</v>
      </c>
      <c r="C156" s="35">
        <v>4301031205</v>
      </c>
      <c r="D156" s="381">
        <v>4680115881785</v>
      </c>
      <c r="E156" s="381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6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3"/>
      <c r="Q156" s="383"/>
      <c r="R156" s="383"/>
      <c r="S156" s="384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9"/>
        <v>0</v>
      </c>
      <c r="BM156" s="77">
        <f t="shared" si="30"/>
        <v>0</v>
      </c>
      <c r="BN156" s="77">
        <f t="shared" si="31"/>
        <v>0</v>
      </c>
      <c r="BO156" s="77">
        <f t="shared" si="32"/>
        <v>0</v>
      </c>
    </row>
    <row r="157" spans="1:67" ht="27" customHeight="1" x14ac:dyDescent="0.25">
      <c r="A157" s="61" t="s">
        <v>267</v>
      </c>
      <c r="B157" s="61" t="s">
        <v>268</v>
      </c>
      <c r="C157" s="35">
        <v>4301031202</v>
      </c>
      <c r="D157" s="381">
        <v>4680115881679</v>
      </c>
      <c r="E157" s="381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6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3"/>
      <c r="Q157" s="383"/>
      <c r="R157" s="383"/>
      <c r="S157" s="384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9"/>
        <v>0</v>
      </c>
      <c r="BM157" s="77">
        <f t="shared" si="30"/>
        <v>0</v>
      </c>
      <c r="BN157" s="77">
        <f t="shared" si="31"/>
        <v>0</v>
      </c>
      <c r="BO157" s="77">
        <f t="shared" si="32"/>
        <v>0</v>
      </c>
    </row>
    <row r="158" spans="1:67" ht="27" customHeight="1" x14ac:dyDescent="0.25">
      <c r="A158" s="61" t="s">
        <v>269</v>
      </c>
      <c r="B158" s="61" t="s">
        <v>270</v>
      </c>
      <c r="C158" s="35">
        <v>4301031158</v>
      </c>
      <c r="D158" s="381">
        <v>4680115880191</v>
      </c>
      <c r="E158" s="381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3"/>
      <c r="Q158" s="383"/>
      <c r="R158" s="383"/>
      <c r="S158" s="384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9"/>
        <v>0</v>
      </c>
      <c r="BM158" s="77">
        <f t="shared" si="30"/>
        <v>0</v>
      </c>
      <c r="BN158" s="77">
        <f t="shared" si="31"/>
        <v>0</v>
      </c>
      <c r="BO158" s="77">
        <f t="shared" si="32"/>
        <v>0</v>
      </c>
    </row>
    <row r="159" spans="1:67" ht="16.5" customHeight="1" x14ac:dyDescent="0.25">
      <c r="A159" s="61" t="s">
        <v>271</v>
      </c>
      <c r="B159" s="61" t="s">
        <v>272</v>
      </c>
      <c r="C159" s="35">
        <v>4301031245</v>
      </c>
      <c r="D159" s="381">
        <v>4680115883963</v>
      </c>
      <c r="E159" s="381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3"/>
      <c r="Q159" s="383"/>
      <c r="R159" s="383"/>
      <c r="S159" s="384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9"/>
        <v>0</v>
      </c>
      <c r="BM159" s="77">
        <f t="shared" si="30"/>
        <v>0</v>
      </c>
      <c r="BN159" s="77">
        <f t="shared" si="31"/>
        <v>0</v>
      </c>
      <c r="BO159" s="77">
        <f t="shared" si="32"/>
        <v>0</v>
      </c>
    </row>
    <row r="160" spans="1:67" x14ac:dyDescent="0.2">
      <c r="A160" s="389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90"/>
      <c r="O160" s="386" t="s">
        <v>43</v>
      </c>
      <c r="P160" s="387"/>
      <c r="Q160" s="387"/>
      <c r="R160" s="387"/>
      <c r="S160" s="387"/>
      <c r="T160" s="387"/>
      <c r="U160" s="388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67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0"/>
      <c r="O161" s="386" t="s">
        <v>43</v>
      </c>
      <c r="P161" s="387"/>
      <c r="Q161" s="387"/>
      <c r="R161" s="387"/>
      <c r="S161" s="387"/>
      <c r="T161" s="387"/>
      <c r="U161" s="388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67" ht="16.5" customHeight="1" x14ac:dyDescent="0.25">
      <c r="A162" s="418" t="s">
        <v>273</v>
      </c>
      <c r="B162" s="418"/>
      <c r="C162" s="418"/>
      <c r="D162" s="418"/>
      <c r="E162" s="418"/>
      <c r="F162" s="418"/>
      <c r="G162" s="418"/>
      <c r="H162" s="418"/>
      <c r="I162" s="418"/>
      <c r="J162" s="418"/>
      <c r="K162" s="418"/>
      <c r="L162" s="418"/>
      <c r="M162" s="418"/>
      <c r="N162" s="418"/>
      <c r="O162" s="418"/>
      <c r="P162" s="418"/>
      <c r="Q162" s="418"/>
      <c r="R162" s="418"/>
      <c r="S162" s="418"/>
      <c r="T162" s="418"/>
      <c r="U162" s="418"/>
      <c r="V162" s="418"/>
      <c r="W162" s="418"/>
      <c r="X162" s="418"/>
      <c r="Y162" s="418"/>
      <c r="Z162" s="63"/>
      <c r="AA162" s="63"/>
    </row>
    <row r="163" spans="1:67" ht="14.25" customHeight="1" x14ac:dyDescent="0.25">
      <c r="A163" s="396" t="s">
        <v>123</v>
      </c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6"/>
      <c r="O163" s="396"/>
      <c r="P163" s="396"/>
      <c r="Q163" s="396"/>
      <c r="R163" s="396"/>
      <c r="S163" s="396"/>
      <c r="T163" s="396"/>
      <c r="U163" s="396"/>
      <c r="V163" s="396"/>
      <c r="W163" s="396"/>
      <c r="X163" s="396"/>
      <c r="Y163" s="396"/>
      <c r="Z163" s="64"/>
      <c r="AA163" s="64"/>
    </row>
    <row r="164" spans="1:67" ht="16.5" customHeight="1" x14ac:dyDescent="0.25">
      <c r="A164" s="61" t="s">
        <v>274</v>
      </c>
      <c r="B164" s="61" t="s">
        <v>275</v>
      </c>
      <c r="C164" s="35">
        <v>4301011450</v>
      </c>
      <c r="D164" s="381">
        <v>4680115881402</v>
      </c>
      <c r="E164" s="381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6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3"/>
      <c r="Q164" s="383"/>
      <c r="R164" s="383"/>
      <c r="S164" s="384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77"/>
      <c r="BB164" s="166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t="27" customHeight="1" x14ac:dyDescent="0.25">
      <c r="A165" s="61" t="s">
        <v>276</v>
      </c>
      <c r="B165" s="61" t="s">
        <v>277</v>
      </c>
      <c r="C165" s="35">
        <v>4301011454</v>
      </c>
      <c r="D165" s="381">
        <v>4680115881396</v>
      </c>
      <c r="E165" s="381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6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3"/>
      <c r="Q165" s="383"/>
      <c r="R165" s="383"/>
      <c r="S165" s="384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x14ac:dyDescent="0.2">
      <c r="A166" s="389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90"/>
      <c r="O166" s="386" t="s">
        <v>43</v>
      </c>
      <c r="P166" s="387"/>
      <c r="Q166" s="387"/>
      <c r="R166" s="387"/>
      <c r="S166" s="387"/>
      <c r="T166" s="387"/>
      <c r="U166" s="388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67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0"/>
      <c r="O167" s="386" t="s">
        <v>43</v>
      </c>
      <c r="P167" s="387"/>
      <c r="Q167" s="387"/>
      <c r="R167" s="387"/>
      <c r="S167" s="387"/>
      <c r="T167" s="387"/>
      <c r="U167" s="388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67" ht="14.25" customHeight="1" x14ac:dyDescent="0.25">
      <c r="A168" s="396" t="s">
        <v>115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64"/>
      <c r="AA168" s="64"/>
    </row>
    <row r="169" spans="1:67" ht="16.5" customHeight="1" x14ac:dyDescent="0.25">
      <c r="A169" s="61" t="s">
        <v>278</v>
      </c>
      <c r="B169" s="61" t="s">
        <v>279</v>
      </c>
      <c r="C169" s="35">
        <v>4301020262</v>
      </c>
      <c r="D169" s="381">
        <v>4680115882935</v>
      </c>
      <c r="E169" s="381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137</v>
      </c>
      <c r="M169" s="37"/>
      <c r="N169" s="36">
        <v>50</v>
      </c>
      <c r="O169" s="6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3"/>
      <c r="Q169" s="383"/>
      <c r="R169" s="383"/>
      <c r="S169" s="384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77"/>
      <c r="BB169" s="168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t="16.5" customHeight="1" x14ac:dyDescent="0.25">
      <c r="A170" s="61" t="s">
        <v>280</v>
      </c>
      <c r="B170" s="61" t="s">
        <v>281</v>
      </c>
      <c r="C170" s="35">
        <v>4301020220</v>
      </c>
      <c r="D170" s="381">
        <v>4680115880764</v>
      </c>
      <c r="E170" s="381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3"/>
      <c r="Q170" s="383"/>
      <c r="R170" s="383"/>
      <c r="S170" s="384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x14ac:dyDescent="0.2">
      <c r="A171" s="389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90"/>
      <c r="O171" s="386" t="s">
        <v>43</v>
      </c>
      <c r="P171" s="387"/>
      <c r="Q171" s="387"/>
      <c r="R171" s="387"/>
      <c r="S171" s="387"/>
      <c r="T171" s="387"/>
      <c r="U171" s="388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67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0"/>
      <c r="O172" s="386" t="s">
        <v>43</v>
      </c>
      <c r="P172" s="387"/>
      <c r="Q172" s="387"/>
      <c r="R172" s="387"/>
      <c r="S172" s="387"/>
      <c r="T172" s="387"/>
      <c r="U172" s="388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67" ht="14.25" customHeight="1" x14ac:dyDescent="0.25">
      <c r="A173" s="396" t="s">
        <v>77</v>
      </c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6"/>
      <c r="P173" s="396"/>
      <c r="Q173" s="396"/>
      <c r="R173" s="396"/>
      <c r="S173" s="396"/>
      <c r="T173" s="396"/>
      <c r="U173" s="396"/>
      <c r="V173" s="396"/>
      <c r="W173" s="396"/>
      <c r="X173" s="396"/>
      <c r="Y173" s="396"/>
      <c r="Z173" s="64"/>
      <c r="AA173" s="64"/>
    </row>
    <row r="174" spans="1:67" ht="27" customHeight="1" x14ac:dyDescent="0.25">
      <c r="A174" s="61" t="s">
        <v>282</v>
      </c>
      <c r="B174" s="61" t="s">
        <v>283</v>
      </c>
      <c r="C174" s="35">
        <v>4301031224</v>
      </c>
      <c r="D174" s="381">
        <v>4680115882683</v>
      </c>
      <c r="E174" s="381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3"/>
      <c r="Q174" s="383"/>
      <c r="R174" s="383"/>
      <c r="S174" s="384"/>
      <c r="T174" s="38" t="s">
        <v>48</v>
      </c>
      <c r="U174" s="38" t="s">
        <v>48</v>
      </c>
      <c r="V174" s="39" t="s">
        <v>0</v>
      </c>
      <c r="W174" s="57">
        <v>0</v>
      </c>
      <c r="X174" s="54">
        <f>IFERROR(IF(W174="",0,CEILING((W174/$H174),1)*$H174),"")</f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77"/>
      <c r="BB174" s="170" t="s">
        <v>67</v>
      </c>
      <c r="BL174" s="77">
        <f>IFERROR(W174*I174/H174,"0")</f>
        <v>0</v>
      </c>
      <c r="BM174" s="77">
        <f>IFERROR(X174*I174/H174,"0")</f>
        <v>0</v>
      </c>
      <c r="BN174" s="77">
        <f>IFERROR(1/J174*(W174/H174),"0")</f>
        <v>0</v>
      </c>
      <c r="BO174" s="77">
        <f>IFERROR(1/J174*(X174/H174),"0")</f>
        <v>0</v>
      </c>
    </row>
    <row r="175" spans="1:67" ht="27" customHeight="1" x14ac:dyDescent="0.25">
      <c r="A175" s="61" t="s">
        <v>284</v>
      </c>
      <c r="B175" s="61" t="s">
        <v>285</v>
      </c>
      <c r="C175" s="35">
        <v>4301031230</v>
      </c>
      <c r="D175" s="381">
        <v>4680115882690</v>
      </c>
      <c r="E175" s="381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6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3"/>
      <c r="Q175" s="383"/>
      <c r="R175" s="383"/>
      <c r="S175" s="384"/>
      <c r="T175" s="38" t="s">
        <v>48</v>
      </c>
      <c r="U175" s="38" t="s">
        <v>48</v>
      </c>
      <c r="V175" s="39" t="s">
        <v>0</v>
      </c>
      <c r="W175" s="57">
        <v>0</v>
      </c>
      <c r="X175" s="54">
        <f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1" t="s">
        <v>67</v>
      </c>
      <c r="BL175" s="77">
        <f>IFERROR(W175*I175/H175,"0")</f>
        <v>0</v>
      </c>
      <c r="BM175" s="77">
        <f>IFERROR(X175*I175/H175,"0")</f>
        <v>0</v>
      </c>
      <c r="BN175" s="77">
        <f>IFERROR(1/J175*(W175/H175),"0")</f>
        <v>0</v>
      </c>
      <c r="BO175" s="77">
        <f>IFERROR(1/J175*(X175/H175),"0")</f>
        <v>0</v>
      </c>
    </row>
    <row r="176" spans="1:67" ht="27" customHeight="1" x14ac:dyDescent="0.25">
      <c r="A176" s="61" t="s">
        <v>286</v>
      </c>
      <c r="B176" s="61" t="s">
        <v>287</v>
      </c>
      <c r="C176" s="35">
        <v>4301031220</v>
      </c>
      <c r="D176" s="381">
        <v>4680115882669</v>
      </c>
      <c r="E176" s="381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6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3"/>
      <c r="Q176" s="383"/>
      <c r="R176" s="383"/>
      <c r="S176" s="384"/>
      <c r="T176" s="38" t="s">
        <v>48</v>
      </c>
      <c r="U176" s="38" t="s">
        <v>48</v>
      </c>
      <c r="V176" s="39" t="s">
        <v>0</v>
      </c>
      <c r="W176" s="57">
        <v>0</v>
      </c>
      <c r="X176" s="54">
        <f>IFERROR(IF(W176="",0,CEILING((W176/$H176),1)*$H176),"")</f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2" t="s">
        <v>67</v>
      </c>
      <c r="BL176" s="77">
        <f>IFERROR(W176*I176/H176,"0")</f>
        <v>0</v>
      </c>
      <c r="BM176" s="77">
        <f>IFERROR(X176*I176/H176,"0")</f>
        <v>0</v>
      </c>
      <c r="BN176" s="77">
        <f>IFERROR(1/J176*(W176/H176),"0")</f>
        <v>0</v>
      </c>
      <c r="BO176" s="77">
        <f>IFERROR(1/J176*(X176/H176),"0")</f>
        <v>0</v>
      </c>
    </row>
    <row r="177" spans="1:67" ht="27" customHeight="1" x14ac:dyDescent="0.25">
      <c r="A177" s="61" t="s">
        <v>288</v>
      </c>
      <c r="B177" s="61" t="s">
        <v>289</v>
      </c>
      <c r="C177" s="35">
        <v>4301031221</v>
      </c>
      <c r="D177" s="381">
        <v>4680115882676</v>
      </c>
      <c r="E177" s="381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6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3"/>
      <c r="Q177" s="383"/>
      <c r="R177" s="383"/>
      <c r="S177" s="384"/>
      <c r="T177" s="38" t="s">
        <v>48</v>
      </c>
      <c r="U177" s="38" t="s">
        <v>48</v>
      </c>
      <c r="V177" s="39" t="s">
        <v>0</v>
      </c>
      <c r="W177" s="57">
        <v>0</v>
      </c>
      <c r="X177" s="54">
        <f>IFERROR(IF(W177="",0,CEILING((W177/$H177),1)*$H177),"")</f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77"/>
      <c r="BB177" s="173" t="s">
        <v>67</v>
      </c>
      <c r="BL177" s="77">
        <f>IFERROR(W177*I177/H177,"0")</f>
        <v>0</v>
      </c>
      <c r="BM177" s="77">
        <f>IFERROR(X177*I177/H177,"0")</f>
        <v>0</v>
      </c>
      <c r="BN177" s="77">
        <f>IFERROR(1/J177*(W177/H177),"0")</f>
        <v>0</v>
      </c>
      <c r="BO177" s="77">
        <f>IFERROR(1/J177*(X177/H177),"0")</f>
        <v>0</v>
      </c>
    </row>
    <row r="178" spans="1:67" x14ac:dyDescent="0.2">
      <c r="A178" s="389"/>
      <c r="B178" s="389"/>
      <c r="C178" s="389"/>
      <c r="D178" s="389"/>
      <c r="E178" s="389"/>
      <c r="F178" s="389"/>
      <c r="G178" s="389"/>
      <c r="H178" s="389"/>
      <c r="I178" s="389"/>
      <c r="J178" s="389"/>
      <c r="K178" s="389"/>
      <c r="L178" s="389"/>
      <c r="M178" s="389"/>
      <c r="N178" s="390"/>
      <c r="O178" s="386" t="s">
        <v>43</v>
      </c>
      <c r="P178" s="387"/>
      <c r="Q178" s="387"/>
      <c r="R178" s="387"/>
      <c r="S178" s="387"/>
      <c r="T178" s="387"/>
      <c r="U178" s="388"/>
      <c r="V178" s="41" t="s">
        <v>42</v>
      </c>
      <c r="W178" s="42">
        <f>IFERROR(W174/H174,"0")+IFERROR(W175/H175,"0")+IFERROR(W176/H176,"0")+IFERROR(W177/H177,"0")</f>
        <v>0</v>
      </c>
      <c r="X178" s="42">
        <f>IFERROR(X174/H174,"0")+IFERROR(X175/H175,"0")+IFERROR(X176/H176,"0")+IFERROR(X177/H177,"0")</f>
        <v>0</v>
      </c>
      <c r="Y178" s="42">
        <f>IFERROR(IF(Y174="",0,Y174),"0")+IFERROR(IF(Y175="",0,Y175),"0")+IFERROR(IF(Y176="",0,Y176),"0")+IFERROR(IF(Y177="",0,Y177),"0")</f>
        <v>0</v>
      </c>
      <c r="Z178" s="65"/>
      <c r="AA178" s="65"/>
    </row>
    <row r="179" spans="1:67" x14ac:dyDescent="0.2">
      <c r="A179" s="389"/>
      <c r="B179" s="389"/>
      <c r="C179" s="389"/>
      <c r="D179" s="389"/>
      <c r="E179" s="389"/>
      <c r="F179" s="389"/>
      <c r="G179" s="389"/>
      <c r="H179" s="389"/>
      <c r="I179" s="389"/>
      <c r="J179" s="389"/>
      <c r="K179" s="389"/>
      <c r="L179" s="389"/>
      <c r="M179" s="389"/>
      <c r="N179" s="390"/>
      <c r="O179" s="386" t="s">
        <v>43</v>
      </c>
      <c r="P179" s="387"/>
      <c r="Q179" s="387"/>
      <c r="R179" s="387"/>
      <c r="S179" s="387"/>
      <c r="T179" s="387"/>
      <c r="U179" s="388"/>
      <c r="V179" s="41" t="s">
        <v>0</v>
      </c>
      <c r="W179" s="42">
        <f>IFERROR(SUM(W174:W177),"0")</f>
        <v>0</v>
      </c>
      <c r="X179" s="42">
        <f>IFERROR(SUM(X174:X177),"0")</f>
        <v>0</v>
      </c>
      <c r="Y179" s="41"/>
      <c r="Z179" s="65"/>
      <c r="AA179" s="65"/>
    </row>
    <row r="180" spans="1:67" ht="14.25" customHeight="1" x14ac:dyDescent="0.25">
      <c r="A180" s="396" t="s">
        <v>87</v>
      </c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6"/>
      <c r="P180" s="396"/>
      <c r="Q180" s="396"/>
      <c r="R180" s="396"/>
      <c r="S180" s="396"/>
      <c r="T180" s="396"/>
      <c r="U180" s="396"/>
      <c r="V180" s="396"/>
      <c r="W180" s="396"/>
      <c r="X180" s="396"/>
      <c r="Y180" s="396"/>
      <c r="Z180" s="64"/>
      <c r="AA180" s="64"/>
    </row>
    <row r="181" spans="1:67" ht="27" customHeight="1" x14ac:dyDescent="0.25">
      <c r="A181" s="61" t="s">
        <v>290</v>
      </c>
      <c r="B181" s="61" t="s">
        <v>291</v>
      </c>
      <c r="C181" s="35">
        <v>4301051409</v>
      </c>
      <c r="D181" s="381">
        <v>4680115881556</v>
      </c>
      <c r="E181" s="381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137</v>
      </c>
      <c r="M181" s="37"/>
      <c r="N181" s="36">
        <v>45</v>
      </c>
      <c r="O181" s="5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3"/>
      <c r="Q181" s="383"/>
      <c r="R181" s="383"/>
      <c r="S181" s="384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33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77"/>
      <c r="BB181" s="174" t="s">
        <v>67</v>
      </c>
      <c r="BL181" s="77">
        <f t="shared" ref="BL181:BL197" si="34">IFERROR(W181*I181/H181,"0")</f>
        <v>0</v>
      </c>
      <c r="BM181" s="77">
        <f t="shared" ref="BM181:BM197" si="35">IFERROR(X181*I181/H181,"0")</f>
        <v>0</v>
      </c>
      <c r="BN181" s="77">
        <f t="shared" ref="BN181:BN197" si="36">IFERROR(1/J181*(W181/H181),"0")</f>
        <v>0</v>
      </c>
      <c r="BO181" s="77">
        <f t="shared" ref="BO181:BO197" si="37">IFERROR(1/J181*(X181/H181),"0")</f>
        <v>0</v>
      </c>
    </row>
    <row r="182" spans="1:67" ht="27" customHeight="1" x14ac:dyDescent="0.25">
      <c r="A182" s="61" t="s">
        <v>292</v>
      </c>
      <c r="B182" s="61" t="s">
        <v>293</v>
      </c>
      <c r="C182" s="35">
        <v>4301051408</v>
      </c>
      <c r="D182" s="381">
        <v>4680115881594</v>
      </c>
      <c r="E182" s="381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137</v>
      </c>
      <c r="M182" s="37"/>
      <c r="N182" s="36">
        <v>40</v>
      </c>
      <c r="O182" s="5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3"/>
      <c r="Q182" s="383"/>
      <c r="R182" s="383"/>
      <c r="S182" s="384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33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77"/>
      <c r="BB182" s="175" t="s">
        <v>67</v>
      </c>
      <c r="BL182" s="77">
        <f t="shared" si="34"/>
        <v>0</v>
      </c>
      <c r="BM182" s="77">
        <f t="shared" si="35"/>
        <v>0</v>
      </c>
      <c r="BN182" s="77">
        <f t="shared" si="36"/>
        <v>0</v>
      </c>
      <c r="BO182" s="77">
        <f t="shared" si="37"/>
        <v>0</v>
      </c>
    </row>
    <row r="183" spans="1:67" ht="27" customHeight="1" x14ac:dyDescent="0.25">
      <c r="A183" s="61" t="s">
        <v>294</v>
      </c>
      <c r="B183" s="61" t="s">
        <v>295</v>
      </c>
      <c r="C183" s="35">
        <v>4301051505</v>
      </c>
      <c r="D183" s="381">
        <v>4680115881587</v>
      </c>
      <c r="E183" s="381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9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3"/>
      <c r="Q183" s="383"/>
      <c r="R183" s="383"/>
      <c r="S183" s="384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33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77"/>
      <c r="BB183" s="176" t="s">
        <v>67</v>
      </c>
      <c r="BL183" s="77">
        <f t="shared" si="34"/>
        <v>0</v>
      </c>
      <c r="BM183" s="77">
        <f t="shared" si="35"/>
        <v>0</v>
      </c>
      <c r="BN183" s="77">
        <f t="shared" si="36"/>
        <v>0</v>
      </c>
      <c r="BO183" s="77">
        <f t="shared" si="37"/>
        <v>0</v>
      </c>
    </row>
    <row r="184" spans="1:67" ht="16.5" customHeight="1" x14ac:dyDescent="0.25">
      <c r="A184" s="61" t="s">
        <v>296</v>
      </c>
      <c r="B184" s="61" t="s">
        <v>297</v>
      </c>
      <c r="C184" s="35">
        <v>4301051380</v>
      </c>
      <c r="D184" s="381">
        <v>4680115880962</v>
      </c>
      <c r="E184" s="381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9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3"/>
      <c r="Q184" s="383"/>
      <c r="R184" s="383"/>
      <c r="S184" s="384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3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77"/>
      <c r="BB184" s="177" t="s">
        <v>67</v>
      </c>
      <c r="BL184" s="77">
        <f t="shared" si="34"/>
        <v>0</v>
      </c>
      <c r="BM184" s="77">
        <f t="shared" si="35"/>
        <v>0</v>
      </c>
      <c r="BN184" s="77">
        <f t="shared" si="36"/>
        <v>0</v>
      </c>
      <c r="BO184" s="77">
        <f t="shared" si="37"/>
        <v>0</v>
      </c>
    </row>
    <row r="185" spans="1:67" ht="27" customHeight="1" x14ac:dyDescent="0.25">
      <c r="A185" s="61" t="s">
        <v>298</v>
      </c>
      <c r="B185" s="61" t="s">
        <v>299</v>
      </c>
      <c r="C185" s="35">
        <v>4301051411</v>
      </c>
      <c r="D185" s="381">
        <v>4680115881617</v>
      </c>
      <c r="E185" s="381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137</v>
      </c>
      <c r="M185" s="37"/>
      <c r="N185" s="36">
        <v>40</v>
      </c>
      <c r="O185" s="5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3"/>
      <c r="Q185" s="383"/>
      <c r="R185" s="383"/>
      <c r="S185" s="384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3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78" t="s">
        <v>67</v>
      </c>
      <c r="BL185" s="77">
        <f t="shared" si="34"/>
        <v>0</v>
      </c>
      <c r="BM185" s="77">
        <f t="shared" si="35"/>
        <v>0</v>
      </c>
      <c r="BN185" s="77">
        <f t="shared" si="36"/>
        <v>0</v>
      </c>
      <c r="BO185" s="77">
        <f t="shared" si="37"/>
        <v>0</v>
      </c>
    </row>
    <row r="186" spans="1:67" ht="16.5" customHeight="1" x14ac:dyDescent="0.25">
      <c r="A186" s="61" t="s">
        <v>300</v>
      </c>
      <c r="B186" s="61" t="s">
        <v>301</v>
      </c>
      <c r="C186" s="35">
        <v>4301051538</v>
      </c>
      <c r="D186" s="381">
        <v>4680115880573</v>
      </c>
      <c r="E186" s="381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9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3"/>
      <c r="Q186" s="383"/>
      <c r="R186" s="383"/>
      <c r="S186" s="384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3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si="34"/>
        <v>0</v>
      </c>
      <c r="BM186" s="77">
        <f t="shared" si="35"/>
        <v>0</v>
      </c>
      <c r="BN186" s="77">
        <f t="shared" si="36"/>
        <v>0</v>
      </c>
      <c r="BO186" s="77">
        <f t="shared" si="37"/>
        <v>0</v>
      </c>
    </row>
    <row r="187" spans="1:67" ht="27" customHeight="1" x14ac:dyDescent="0.25">
      <c r="A187" s="61" t="s">
        <v>302</v>
      </c>
      <c r="B187" s="61" t="s">
        <v>303</v>
      </c>
      <c r="C187" s="35">
        <v>4301051487</v>
      </c>
      <c r="D187" s="381">
        <v>4680115881228</v>
      </c>
      <c r="E187" s="381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9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3"/>
      <c r="Q187" s="383"/>
      <c r="R187" s="383"/>
      <c r="S187" s="384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3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4"/>
        <v>0</v>
      </c>
      <c r="BM187" s="77">
        <f t="shared" si="35"/>
        <v>0</v>
      </c>
      <c r="BN187" s="77">
        <f t="shared" si="36"/>
        <v>0</v>
      </c>
      <c r="BO187" s="77">
        <f t="shared" si="37"/>
        <v>0</v>
      </c>
    </row>
    <row r="188" spans="1:67" ht="27" customHeight="1" x14ac:dyDescent="0.25">
      <c r="A188" s="61" t="s">
        <v>304</v>
      </c>
      <c r="B188" s="61" t="s">
        <v>305</v>
      </c>
      <c r="C188" s="35">
        <v>4301051506</v>
      </c>
      <c r="D188" s="381">
        <v>4680115881037</v>
      </c>
      <c r="E188" s="381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3"/>
      <c r="Q188" s="383"/>
      <c r="R188" s="383"/>
      <c r="S188" s="384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3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4"/>
        <v>0</v>
      </c>
      <c r="BM188" s="77">
        <f t="shared" si="35"/>
        <v>0</v>
      </c>
      <c r="BN188" s="77">
        <f t="shared" si="36"/>
        <v>0</v>
      </c>
      <c r="BO188" s="77">
        <f t="shared" si="37"/>
        <v>0</v>
      </c>
    </row>
    <row r="189" spans="1:67" ht="27" customHeight="1" x14ac:dyDescent="0.25">
      <c r="A189" s="61" t="s">
        <v>306</v>
      </c>
      <c r="B189" s="61" t="s">
        <v>307</v>
      </c>
      <c r="C189" s="35">
        <v>4301051384</v>
      </c>
      <c r="D189" s="381">
        <v>4680115881211</v>
      </c>
      <c r="E189" s="381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3"/>
      <c r="Q189" s="383"/>
      <c r="R189" s="383"/>
      <c r="S189" s="384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3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4"/>
        <v>0</v>
      </c>
      <c r="BM189" s="77">
        <f t="shared" si="35"/>
        <v>0</v>
      </c>
      <c r="BN189" s="77">
        <f t="shared" si="36"/>
        <v>0</v>
      </c>
      <c r="BO189" s="77">
        <f t="shared" si="37"/>
        <v>0</v>
      </c>
    </row>
    <row r="190" spans="1:67" ht="27" customHeight="1" x14ac:dyDescent="0.25">
      <c r="A190" s="61" t="s">
        <v>308</v>
      </c>
      <c r="B190" s="61" t="s">
        <v>309</v>
      </c>
      <c r="C190" s="35">
        <v>4301051378</v>
      </c>
      <c r="D190" s="381">
        <v>4680115881020</v>
      </c>
      <c r="E190" s="381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3"/>
      <c r="Q190" s="383"/>
      <c r="R190" s="383"/>
      <c r="S190" s="384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3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4"/>
        <v>0</v>
      </c>
      <c r="BM190" s="77">
        <f t="shared" si="35"/>
        <v>0</v>
      </c>
      <c r="BN190" s="77">
        <f t="shared" si="36"/>
        <v>0</v>
      </c>
      <c r="BO190" s="77">
        <f t="shared" si="37"/>
        <v>0</v>
      </c>
    </row>
    <row r="191" spans="1:67" ht="27" customHeight="1" x14ac:dyDescent="0.25">
      <c r="A191" s="61" t="s">
        <v>310</v>
      </c>
      <c r="B191" s="61" t="s">
        <v>311</v>
      </c>
      <c r="C191" s="35">
        <v>4301051407</v>
      </c>
      <c r="D191" s="381">
        <v>4680115882195</v>
      </c>
      <c r="E191" s="381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137</v>
      </c>
      <c r="M191" s="37"/>
      <c r="N191" s="36">
        <v>40</v>
      </c>
      <c r="O191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3"/>
      <c r="Q191" s="383"/>
      <c r="R191" s="383"/>
      <c r="S191" s="384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3"/>
        <v>0</v>
      </c>
      <c r="Y191" s="40" t="str">
        <f t="shared" ref="Y191:Y197" si="38"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4"/>
        <v>0</v>
      </c>
      <c r="BM191" s="77">
        <f t="shared" si="35"/>
        <v>0</v>
      </c>
      <c r="BN191" s="77">
        <f t="shared" si="36"/>
        <v>0</v>
      </c>
      <c r="BO191" s="77">
        <f t="shared" si="37"/>
        <v>0</v>
      </c>
    </row>
    <row r="192" spans="1:67" ht="27" customHeight="1" x14ac:dyDescent="0.25">
      <c r="A192" s="61" t="s">
        <v>312</v>
      </c>
      <c r="B192" s="61" t="s">
        <v>313</v>
      </c>
      <c r="C192" s="35">
        <v>4301051479</v>
      </c>
      <c r="D192" s="381">
        <v>4680115882607</v>
      </c>
      <c r="E192" s="381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137</v>
      </c>
      <c r="M192" s="37"/>
      <c r="N192" s="36">
        <v>45</v>
      </c>
      <c r="O192" s="5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3"/>
      <c r="Q192" s="383"/>
      <c r="R192" s="383"/>
      <c r="S192" s="384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3"/>
        <v>0</v>
      </c>
      <c r="Y192" s="40" t="str">
        <f t="shared" si="38"/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4"/>
        <v>0</v>
      </c>
      <c r="BM192" s="77">
        <f t="shared" si="35"/>
        <v>0</v>
      </c>
      <c r="BN192" s="77">
        <f t="shared" si="36"/>
        <v>0</v>
      </c>
      <c r="BO192" s="77">
        <f t="shared" si="37"/>
        <v>0</v>
      </c>
    </row>
    <row r="193" spans="1:67" ht="27" customHeight="1" x14ac:dyDescent="0.25">
      <c r="A193" s="61" t="s">
        <v>314</v>
      </c>
      <c r="B193" s="61" t="s">
        <v>315</v>
      </c>
      <c r="C193" s="35">
        <v>4301051468</v>
      </c>
      <c r="D193" s="381">
        <v>4680115880092</v>
      </c>
      <c r="E193" s="381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137</v>
      </c>
      <c r="M193" s="37"/>
      <c r="N193" s="36">
        <v>45</v>
      </c>
      <c r="O193" s="58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3"/>
      <c r="Q193" s="383"/>
      <c r="R193" s="383"/>
      <c r="S193" s="384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3"/>
        <v>0</v>
      </c>
      <c r="Y193" s="40" t="str">
        <f t="shared" si="38"/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4"/>
        <v>0</v>
      </c>
      <c r="BM193" s="77">
        <f t="shared" si="35"/>
        <v>0</v>
      </c>
      <c r="BN193" s="77">
        <f t="shared" si="36"/>
        <v>0</v>
      </c>
      <c r="BO193" s="77">
        <f t="shared" si="37"/>
        <v>0</v>
      </c>
    </row>
    <row r="194" spans="1:67" ht="27" customHeight="1" x14ac:dyDescent="0.25">
      <c r="A194" s="61" t="s">
        <v>316</v>
      </c>
      <c r="B194" s="61" t="s">
        <v>317</v>
      </c>
      <c r="C194" s="35">
        <v>4301051469</v>
      </c>
      <c r="D194" s="381">
        <v>4680115880221</v>
      </c>
      <c r="E194" s="381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137</v>
      </c>
      <c r="M194" s="37"/>
      <c r="N194" s="36">
        <v>45</v>
      </c>
      <c r="O194" s="58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3"/>
      <c r="Q194" s="383"/>
      <c r="R194" s="383"/>
      <c r="S194" s="384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3"/>
        <v>0</v>
      </c>
      <c r="Y194" s="40" t="str">
        <f t="shared" si="38"/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4"/>
        <v>0</v>
      </c>
      <c r="BM194" s="77">
        <f t="shared" si="35"/>
        <v>0</v>
      </c>
      <c r="BN194" s="77">
        <f t="shared" si="36"/>
        <v>0</v>
      </c>
      <c r="BO194" s="77">
        <f t="shared" si="37"/>
        <v>0</v>
      </c>
    </row>
    <row r="195" spans="1:67" ht="16.5" customHeight="1" x14ac:dyDescent="0.25">
      <c r="A195" s="61" t="s">
        <v>318</v>
      </c>
      <c r="B195" s="61" t="s">
        <v>319</v>
      </c>
      <c r="C195" s="35">
        <v>4301051523</v>
      </c>
      <c r="D195" s="381">
        <v>4680115882942</v>
      </c>
      <c r="E195" s="381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8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3"/>
      <c r="Q195" s="383"/>
      <c r="R195" s="383"/>
      <c r="S195" s="384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3"/>
        <v>0</v>
      </c>
      <c r="Y195" s="40" t="str">
        <f t="shared" si="38"/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4"/>
        <v>0</v>
      </c>
      <c r="BM195" s="77">
        <f t="shared" si="35"/>
        <v>0</v>
      </c>
      <c r="BN195" s="77">
        <f t="shared" si="36"/>
        <v>0</v>
      </c>
      <c r="BO195" s="77">
        <f t="shared" si="37"/>
        <v>0</v>
      </c>
    </row>
    <row r="196" spans="1:67" ht="16.5" customHeight="1" x14ac:dyDescent="0.25">
      <c r="A196" s="61" t="s">
        <v>320</v>
      </c>
      <c r="B196" s="61" t="s">
        <v>321</v>
      </c>
      <c r="C196" s="35">
        <v>4301051326</v>
      </c>
      <c r="D196" s="381">
        <v>4680115880504</v>
      </c>
      <c r="E196" s="381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8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3"/>
      <c r="Q196" s="383"/>
      <c r="R196" s="383"/>
      <c r="S196" s="384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3"/>
        <v>0</v>
      </c>
      <c r="Y196" s="40" t="str">
        <f t="shared" si="38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4"/>
        <v>0</v>
      </c>
      <c r="BM196" s="77">
        <f t="shared" si="35"/>
        <v>0</v>
      </c>
      <c r="BN196" s="77">
        <f t="shared" si="36"/>
        <v>0</v>
      </c>
      <c r="BO196" s="77">
        <f t="shared" si="37"/>
        <v>0</v>
      </c>
    </row>
    <row r="197" spans="1:67" ht="27" customHeight="1" x14ac:dyDescent="0.25">
      <c r="A197" s="61" t="s">
        <v>322</v>
      </c>
      <c r="B197" s="61" t="s">
        <v>323</v>
      </c>
      <c r="C197" s="35">
        <v>4301051410</v>
      </c>
      <c r="D197" s="381">
        <v>4680115882164</v>
      </c>
      <c r="E197" s="381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137</v>
      </c>
      <c r="M197" s="37"/>
      <c r="N197" s="36">
        <v>40</v>
      </c>
      <c r="O197" s="5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3"/>
      <c r="Q197" s="383"/>
      <c r="R197" s="383"/>
      <c r="S197" s="384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3"/>
        <v>0</v>
      </c>
      <c r="Y197" s="40" t="str">
        <f t="shared" si="38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4"/>
        <v>0</v>
      </c>
      <c r="BM197" s="77">
        <f t="shared" si="35"/>
        <v>0</v>
      </c>
      <c r="BN197" s="77">
        <f t="shared" si="36"/>
        <v>0</v>
      </c>
      <c r="BO197" s="77">
        <f t="shared" si="37"/>
        <v>0</v>
      </c>
    </row>
    <row r="198" spans="1:67" x14ac:dyDescent="0.2">
      <c r="A198" s="389"/>
      <c r="B198" s="389"/>
      <c r="C198" s="389"/>
      <c r="D198" s="389"/>
      <c r="E198" s="389"/>
      <c r="F198" s="389"/>
      <c r="G198" s="389"/>
      <c r="H198" s="389"/>
      <c r="I198" s="389"/>
      <c r="J198" s="389"/>
      <c r="K198" s="389"/>
      <c r="L198" s="389"/>
      <c r="M198" s="389"/>
      <c r="N198" s="390"/>
      <c r="O198" s="386" t="s">
        <v>43</v>
      </c>
      <c r="P198" s="387"/>
      <c r="Q198" s="387"/>
      <c r="R198" s="387"/>
      <c r="S198" s="387"/>
      <c r="T198" s="387"/>
      <c r="U198" s="388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5"/>
      <c r="AA198" s="65"/>
    </row>
    <row r="199" spans="1:67" x14ac:dyDescent="0.2">
      <c r="A199" s="389"/>
      <c r="B199" s="389"/>
      <c r="C199" s="389"/>
      <c r="D199" s="389"/>
      <c r="E199" s="389"/>
      <c r="F199" s="389"/>
      <c r="G199" s="389"/>
      <c r="H199" s="389"/>
      <c r="I199" s="389"/>
      <c r="J199" s="389"/>
      <c r="K199" s="389"/>
      <c r="L199" s="389"/>
      <c r="M199" s="389"/>
      <c r="N199" s="390"/>
      <c r="O199" s="386" t="s">
        <v>43</v>
      </c>
      <c r="P199" s="387"/>
      <c r="Q199" s="387"/>
      <c r="R199" s="387"/>
      <c r="S199" s="387"/>
      <c r="T199" s="387"/>
      <c r="U199" s="388"/>
      <c r="V199" s="41" t="s">
        <v>0</v>
      </c>
      <c r="W199" s="42">
        <f>IFERROR(SUM(W181:W197),"0")</f>
        <v>0</v>
      </c>
      <c r="X199" s="42">
        <f>IFERROR(SUM(X181:X197),"0")</f>
        <v>0</v>
      </c>
      <c r="Y199" s="41"/>
      <c r="Z199" s="65"/>
      <c r="AA199" s="65"/>
    </row>
    <row r="200" spans="1:67" ht="14.25" customHeight="1" x14ac:dyDescent="0.25">
      <c r="A200" s="396" t="s">
        <v>223</v>
      </c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6"/>
      <c r="P200" s="396"/>
      <c r="Q200" s="396"/>
      <c r="R200" s="396"/>
      <c r="S200" s="396"/>
      <c r="T200" s="396"/>
      <c r="U200" s="396"/>
      <c r="V200" s="396"/>
      <c r="W200" s="396"/>
      <c r="X200" s="396"/>
      <c r="Y200" s="396"/>
      <c r="Z200" s="64"/>
      <c r="AA200" s="64"/>
    </row>
    <row r="201" spans="1:67" ht="16.5" customHeight="1" x14ac:dyDescent="0.25">
      <c r="A201" s="61" t="s">
        <v>324</v>
      </c>
      <c r="B201" s="61" t="s">
        <v>325</v>
      </c>
      <c r="C201" s="35">
        <v>4301060360</v>
      </c>
      <c r="D201" s="381">
        <v>4680115882874</v>
      </c>
      <c r="E201" s="381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3"/>
      <c r="Q201" s="383"/>
      <c r="R201" s="383"/>
      <c r="S201" s="384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77"/>
      <c r="BB201" s="191" t="s">
        <v>67</v>
      </c>
      <c r="BL201" s="77">
        <f>IFERROR(W201*I201/H201,"0")</f>
        <v>0</v>
      </c>
      <c r="BM201" s="77">
        <f>IFERROR(X201*I201/H201,"0")</f>
        <v>0</v>
      </c>
      <c r="BN201" s="77">
        <f>IFERROR(1/J201*(W201/H201),"0")</f>
        <v>0</v>
      </c>
      <c r="BO201" s="77">
        <f>IFERROR(1/J201*(X201/H201),"0")</f>
        <v>0</v>
      </c>
    </row>
    <row r="202" spans="1:67" ht="27" customHeight="1" x14ac:dyDescent="0.25">
      <c r="A202" s="61" t="s">
        <v>326</v>
      </c>
      <c r="B202" s="61" t="s">
        <v>327</v>
      </c>
      <c r="C202" s="35">
        <v>4301060359</v>
      </c>
      <c r="D202" s="381">
        <v>4680115884434</v>
      </c>
      <c r="E202" s="381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7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3"/>
      <c r="Q202" s="383"/>
      <c r="R202" s="383"/>
      <c r="S202" s="384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77"/>
      <c r="BB202" s="192" t="s">
        <v>67</v>
      </c>
      <c r="BL202" s="77">
        <f>IFERROR(W202*I202/H202,"0")</f>
        <v>0</v>
      </c>
      <c r="BM202" s="77">
        <f>IFERROR(X202*I202/H202,"0")</f>
        <v>0</v>
      </c>
      <c r="BN202" s="77">
        <f>IFERROR(1/J202*(W202/H202),"0")</f>
        <v>0</v>
      </c>
      <c r="BO202" s="77">
        <f>IFERROR(1/J202*(X202/H202),"0")</f>
        <v>0</v>
      </c>
    </row>
    <row r="203" spans="1:67" ht="27" customHeight="1" x14ac:dyDescent="0.25">
      <c r="A203" s="61" t="s">
        <v>328</v>
      </c>
      <c r="B203" s="61" t="s">
        <v>329</v>
      </c>
      <c r="C203" s="35">
        <v>4301060339</v>
      </c>
      <c r="D203" s="381">
        <v>4680115880818</v>
      </c>
      <c r="E203" s="381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3"/>
      <c r="Q203" s="383"/>
      <c r="R203" s="383"/>
      <c r="S203" s="384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IFERROR(IF(X203=0,"",ROUNDUP(X203/H203,0)*0.00753),"")</f>
        <v/>
      </c>
      <c r="Z203" s="66" t="s">
        <v>48</v>
      </c>
      <c r="AA203" s="67" t="s">
        <v>48</v>
      </c>
      <c r="AE203" s="77"/>
      <c r="BB203" s="193" t="s">
        <v>67</v>
      </c>
      <c r="BL203" s="77">
        <f>IFERROR(W203*I203/H203,"0")</f>
        <v>0</v>
      </c>
      <c r="BM203" s="77">
        <f>IFERROR(X203*I203/H203,"0")</f>
        <v>0</v>
      </c>
      <c r="BN203" s="77">
        <f>IFERROR(1/J203*(W203/H203),"0")</f>
        <v>0</v>
      </c>
      <c r="BO203" s="77">
        <f>IFERROR(1/J203*(X203/H203),"0")</f>
        <v>0</v>
      </c>
    </row>
    <row r="204" spans="1:67" ht="16.5" customHeight="1" x14ac:dyDescent="0.25">
      <c r="A204" s="61" t="s">
        <v>330</v>
      </c>
      <c r="B204" s="61" t="s">
        <v>331</v>
      </c>
      <c r="C204" s="35">
        <v>4301060338</v>
      </c>
      <c r="D204" s="381">
        <v>4680115880801</v>
      </c>
      <c r="E204" s="381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3"/>
      <c r="Q204" s="383"/>
      <c r="R204" s="383"/>
      <c r="S204" s="384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77"/>
      <c r="BB204" s="194" t="s">
        <v>67</v>
      </c>
      <c r="BL204" s="77">
        <f>IFERROR(W204*I204/H204,"0")</f>
        <v>0</v>
      </c>
      <c r="BM204" s="77">
        <f>IFERROR(X204*I204/H204,"0")</f>
        <v>0</v>
      </c>
      <c r="BN204" s="77">
        <f>IFERROR(1/J204*(W204/H204),"0")</f>
        <v>0</v>
      </c>
      <c r="BO204" s="77">
        <f>IFERROR(1/J204*(X204/H204),"0")</f>
        <v>0</v>
      </c>
    </row>
    <row r="205" spans="1:67" x14ac:dyDescent="0.2">
      <c r="A205" s="389"/>
      <c r="B205" s="389"/>
      <c r="C205" s="389"/>
      <c r="D205" s="389"/>
      <c r="E205" s="389"/>
      <c r="F205" s="389"/>
      <c r="G205" s="389"/>
      <c r="H205" s="389"/>
      <c r="I205" s="389"/>
      <c r="J205" s="389"/>
      <c r="K205" s="389"/>
      <c r="L205" s="389"/>
      <c r="M205" s="389"/>
      <c r="N205" s="390"/>
      <c r="O205" s="386" t="s">
        <v>43</v>
      </c>
      <c r="P205" s="387"/>
      <c r="Q205" s="387"/>
      <c r="R205" s="387"/>
      <c r="S205" s="387"/>
      <c r="T205" s="387"/>
      <c r="U205" s="388"/>
      <c r="V205" s="41" t="s">
        <v>42</v>
      </c>
      <c r="W205" s="42">
        <f>IFERROR(W201/H201,"0")+IFERROR(W202/H202,"0")+IFERROR(W203/H203,"0")+IFERROR(W204/H204,"0")</f>
        <v>0</v>
      </c>
      <c r="X205" s="42">
        <f>IFERROR(X201/H201,"0")+IFERROR(X202/H202,"0")+IFERROR(X203/H203,"0")+IFERROR(X204/H204,"0")</f>
        <v>0</v>
      </c>
      <c r="Y205" s="42">
        <f>IFERROR(IF(Y201="",0,Y201),"0")+IFERROR(IF(Y202="",0,Y202),"0")+IFERROR(IF(Y203="",0,Y203),"0")+IFERROR(IF(Y204="",0,Y204),"0")</f>
        <v>0</v>
      </c>
      <c r="Z205" s="65"/>
      <c r="AA205" s="65"/>
    </row>
    <row r="206" spans="1:67" x14ac:dyDescent="0.2">
      <c r="A206" s="389"/>
      <c r="B206" s="389"/>
      <c r="C206" s="389"/>
      <c r="D206" s="389"/>
      <c r="E206" s="389"/>
      <c r="F206" s="389"/>
      <c r="G206" s="389"/>
      <c r="H206" s="389"/>
      <c r="I206" s="389"/>
      <c r="J206" s="389"/>
      <c r="K206" s="389"/>
      <c r="L206" s="389"/>
      <c r="M206" s="389"/>
      <c r="N206" s="390"/>
      <c r="O206" s="386" t="s">
        <v>43</v>
      </c>
      <c r="P206" s="387"/>
      <c r="Q206" s="387"/>
      <c r="R206" s="387"/>
      <c r="S206" s="387"/>
      <c r="T206" s="387"/>
      <c r="U206" s="388"/>
      <c r="V206" s="41" t="s">
        <v>0</v>
      </c>
      <c r="W206" s="42">
        <f>IFERROR(SUM(W201:W204),"0")</f>
        <v>0</v>
      </c>
      <c r="X206" s="42">
        <f>IFERROR(SUM(X201:X204),"0")</f>
        <v>0</v>
      </c>
      <c r="Y206" s="41"/>
      <c r="Z206" s="65"/>
      <c r="AA206" s="65"/>
    </row>
    <row r="207" spans="1:67" ht="16.5" customHeight="1" x14ac:dyDescent="0.25">
      <c r="A207" s="418" t="s">
        <v>332</v>
      </c>
      <c r="B207" s="418"/>
      <c r="C207" s="418"/>
      <c r="D207" s="418"/>
      <c r="E207" s="418"/>
      <c r="F207" s="418"/>
      <c r="G207" s="418"/>
      <c r="H207" s="418"/>
      <c r="I207" s="418"/>
      <c r="J207" s="418"/>
      <c r="K207" s="418"/>
      <c r="L207" s="418"/>
      <c r="M207" s="418"/>
      <c r="N207" s="418"/>
      <c r="O207" s="418"/>
      <c r="P207" s="418"/>
      <c r="Q207" s="418"/>
      <c r="R207" s="418"/>
      <c r="S207" s="418"/>
      <c r="T207" s="418"/>
      <c r="U207" s="418"/>
      <c r="V207" s="418"/>
      <c r="W207" s="418"/>
      <c r="X207" s="418"/>
      <c r="Y207" s="418"/>
      <c r="Z207" s="63"/>
      <c r="AA207" s="63"/>
    </row>
    <row r="208" spans="1:67" ht="14.25" customHeight="1" x14ac:dyDescent="0.25">
      <c r="A208" s="396" t="s">
        <v>123</v>
      </c>
      <c r="B208" s="396"/>
      <c r="C208" s="396"/>
      <c r="D208" s="396"/>
      <c r="E208" s="396"/>
      <c r="F208" s="396"/>
      <c r="G208" s="396"/>
      <c r="H208" s="396"/>
      <c r="I208" s="396"/>
      <c r="J208" s="396"/>
      <c r="K208" s="396"/>
      <c r="L208" s="396"/>
      <c r="M208" s="396"/>
      <c r="N208" s="396"/>
      <c r="O208" s="396"/>
      <c r="P208" s="396"/>
      <c r="Q208" s="396"/>
      <c r="R208" s="396"/>
      <c r="S208" s="396"/>
      <c r="T208" s="396"/>
      <c r="U208" s="396"/>
      <c r="V208" s="396"/>
      <c r="W208" s="396"/>
      <c r="X208" s="396"/>
      <c r="Y208" s="396"/>
      <c r="Z208" s="64"/>
      <c r="AA208" s="64"/>
    </row>
    <row r="209" spans="1:67" ht="27" customHeight="1" x14ac:dyDescent="0.25">
      <c r="A209" s="61" t="s">
        <v>333</v>
      </c>
      <c r="B209" s="61" t="s">
        <v>334</v>
      </c>
      <c r="C209" s="35">
        <v>4301011717</v>
      </c>
      <c r="D209" s="381">
        <v>4680115884274</v>
      </c>
      <c r="E209" s="381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3"/>
      <c r="Q209" s="383"/>
      <c r="R209" s="383"/>
      <c r="S209" s="384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39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77"/>
      <c r="BB209" s="195" t="s">
        <v>67</v>
      </c>
      <c r="BL209" s="77">
        <f t="shared" ref="BL209:BL214" si="40">IFERROR(W209*I209/H209,"0")</f>
        <v>0</v>
      </c>
      <c r="BM209" s="77">
        <f t="shared" ref="BM209:BM214" si="41">IFERROR(X209*I209/H209,"0")</f>
        <v>0</v>
      </c>
      <c r="BN209" s="77">
        <f t="shared" ref="BN209:BN214" si="42">IFERROR(1/J209*(W209/H209),"0")</f>
        <v>0</v>
      </c>
      <c r="BO209" s="77">
        <f t="shared" ref="BO209:BO214" si="43">IFERROR(1/J209*(X209/H209),"0")</f>
        <v>0</v>
      </c>
    </row>
    <row r="210" spans="1:67" ht="27" customHeight="1" x14ac:dyDescent="0.25">
      <c r="A210" s="61" t="s">
        <v>335</v>
      </c>
      <c r="B210" s="61" t="s">
        <v>336</v>
      </c>
      <c r="C210" s="35">
        <v>4301011719</v>
      </c>
      <c r="D210" s="381">
        <v>4680115884298</v>
      </c>
      <c r="E210" s="381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7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3"/>
      <c r="Q210" s="383"/>
      <c r="R210" s="383"/>
      <c r="S210" s="384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39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77"/>
      <c r="BB210" s="196" t="s">
        <v>67</v>
      </c>
      <c r="BL210" s="77">
        <f t="shared" si="40"/>
        <v>0</v>
      </c>
      <c r="BM210" s="77">
        <f t="shared" si="41"/>
        <v>0</v>
      </c>
      <c r="BN210" s="77">
        <f t="shared" si="42"/>
        <v>0</v>
      </c>
      <c r="BO210" s="77">
        <f t="shared" si="43"/>
        <v>0</v>
      </c>
    </row>
    <row r="211" spans="1:67" ht="27" customHeight="1" x14ac:dyDescent="0.25">
      <c r="A211" s="61" t="s">
        <v>337</v>
      </c>
      <c r="B211" s="61" t="s">
        <v>338</v>
      </c>
      <c r="C211" s="35">
        <v>4301011733</v>
      </c>
      <c r="D211" s="381">
        <v>4680115884250</v>
      </c>
      <c r="E211" s="381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137</v>
      </c>
      <c r="M211" s="37"/>
      <c r="N211" s="36">
        <v>55</v>
      </c>
      <c r="O211" s="57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3"/>
      <c r="Q211" s="383"/>
      <c r="R211" s="383"/>
      <c r="S211" s="384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39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77"/>
      <c r="BB211" s="197" t="s">
        <v>67</v>
      </c>
      <c r="BL211" s="77">
        <f t="shared" si="40"/>
        <v>0</v>
      </c>
      <c r="BM211" s="77">
        <f t="shared" si="41"/>
        <v>0</v>
      </c>
      <c r="BN211" s="77">
        <f t="shared" si="42"/>
        <v>0</v>
      </c>
      <c r="BO211" s="77">
        <f t="shared" si="43"/>
        <v>0</v>
      </c>
    </row>
    <row r="212" spans="1:67" ht="27" customHeight="1" x14ac:dyDescent="0.25">
      <c r="A212" s="61" t="s">
        <v>339</v>
      </c>
      <c r="B212" s="61" t="s">
        <v>340</v>
      </c>
      <c r="C212" s="35">
        <v>4301011718</v>
      </c>
      <c r="D212" s="381">
        <v>4680115884281</v>
      </c>
      <c r="E212" s="381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3"/>
      <c r="Q212" s="383"/>
      <c r="R212" s="383"/>
      <c r="S212" s="384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39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77"/>
      <c r="BB212" s="198" t="s">
        <v>67</v>
      </c>
      <c r="BL212" s="77">
        <f t="shared" si="40"/>
        <v>0</v>
      </c>
      <c r="BM212" s="77">
        <f t="shared" si="41"/>
        <v>0</v>
      </c>
      <c r="BN212" s="77">
        <f t="shared" si="42"/>
        <v>0</v>
      </c>
      <c r="BO212" s="77">
        <f t="shared" si="43"/>
        <v>0</v>
      </c>
    </row>
    <row r="213" spans="1:67" ht="27" customHeight="1" x14ac:dyDescent="0.25">
      <c r="A213" s="61" t="s">
        <v>341</v>
      </c>
      <c r="B213" s="61" t="s">
        <v>342</v>
      </c>
      <c r="C213" s="35">
        <v>4301011720</v>
      </c>
      <c r="D213" s="381">
        <v>4680115884199</v>
      </c>
      <c r="E213" s="381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3"/>
      <c r="Q213" s="383"/>
      <c r="R213" s="383"/>
      <c r="S213" s="384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39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77"/>
      <c r="BB213" s="199" t="s">
        <v>67</v>
      </c>
      <c r="BL213" s="77">
        <f t="shared" si="40"/>
        <v>0</v>
      </c>
      <c r="BM213" s="77">
        <f t="shared" si="41"/>
        <v>0</v>
      </c>
      <c r="BN213" s="77">
        <f t="shared" si="42"/>
        <v>0</v>
      </c>
      <c r="BO213" s="77">
        <f t="shared" si="43"/>
        <v>0</v>
      </c>
    </row>
    <row r="214" spans="1:67" ht="27" customHeight="1" x14ac:dyDescent="0.25">
      <c r="A214" s="61" t="s">
        <v>343</v>
      </c>
      <c r="B214" s="61" t="s">
        <v>344</v>
      </c>
      <c r="C214" s="35">
        <v>4301011716</v>
      </c>
      <c r="D214" s="381">
        <v>4680115884267</v>
      </c>
      <c r="E214" s="381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7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3"/>
      <c r="Q214" s="383"/>
      <c r="R214" s="383"/>
      <c r="S214" s="384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39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si="40"/>
        <v>0</v>
      </c>
      <c r="BM214" s="77">
        <f t="shared" si="41"/>
        <v>0</v>
      </c>
      <c r="BN214" s="77">
        <f t="shared" si="42"/>
        <v>0</v>
      </c>
      <c r="BO214" s="77">
        <f t="shared" si="43"/>
        <v>0</v>
      </c>
    </row>
    <row r="215" spans="1:67" x14ac:dyDescent="0.2">
      <c r="A215" s="389"/>
      <c r="B215" s="389"/>
      <c r="C215" s="389"/>
      <c r="D215" s="389"/>
      <c r="E215" s="389"/>
      <c r="F215" s="389"/>
      <c r="G215" s="389"/>
      <c r="H215" s="389"/>
      <c r="I215" s="389"/>
      <c r="J215" s="389"/>
      <c r="K215" s="389"/>
      <c r="L215" s="389"/>
      <c r="M215" s="389"/>
      <c r="N215" s="390"/>
      <c r="O215" s="386" t="s">
        <v>43</v>
      </c>
      <c r="P215" s="387"/>
      <c r="Q215" s="387"/>
      <c r="R215" s="387"/>
      <c r="S215" s="387"/>
      <c r="T215" s="387"/>
      <c r="U215" s="388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67" x14ac:dyDescent="0.2">
      <c r="A216" s="389"/>
      <c r="B216" s="389"/>
      <c r="C216" s="389"/>
      <c r="D216" s="389"/>
      <c r="E216" s="389"/>
      <c r="F216" s="389"/>
      <c r="G216" s="389"/>
      <c r="H216" s="389"/>
      <c r="I216" s="389"/>
      <c r="J216" s="389"/>
      <c r="K216" s="389"/>
      <c r="L216" s="389"/>
      <c r="M216" s="389"/>
      <c r="N216" s="390"/>
      <c r="O216" s="386" t="s">
        <v>43</v>
      </c>
      <c r="P216" s="387"/>
      <c r="Q216" s="387"/>
      <c r="R216" s="387"/>
      <c r="S216" s="387"/>
      <c r="T216" s="387"/>
      <c r="U216" s="388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67" ht="14.25" customHeight="1" x14ac:dyDescent="0.25">
      <c r="A217" s="396" t="s">
        <v>77</v>
      </c>
      <c r="B217" s="396"/>
      <c r="C217" s="396"/>
      <c r="D217" s="396"/>
      <c r="E217" s="396"/>
      <c r="F217" s="396"/>
      <c r="G217" s="396"/>
      <c r="H217" s="396"/>
      <c r="I217" s="396"/>
      <c r="J217" s="396"/>
      <c r="K217" s="396"/>
      <c r="L217" s="396"/>
      <c r="M217" s="396"/>
      <c r="N217" s="396"/>
      <c r="O217" s="396"/>
      <c r="P217" s="396"/>
      <c r="Q217" s="396"/>
      <c r="R217" s="396"/>
      <c r="S217" s="396"/>
      <c r="T217" s="396"/>
      <c r="U217" s="396"/>
      <c r="V217" s="396"/>
      <c r="W217" s="396"/>
      <c r="X217" s="396"/>
      <c r="Y217" s="396"/>
      <c r="Z217" s="64"/>
      <c r="AA217" s="64"/>
    </row>
    <row r="218" spans="1:67" ht="27" customHeight="1" x14ac:dyDescent="0.25">
      <c r="A218" s="61" t="s">
        <v>345</v>
      </c>
      <c r="B218" s="61" t="s">
        <v>346</v>
      </c>
      <c r="C218" s="35">
        <v>4301031151</v>
      </c>
      <c r="D218" s="381">
        <v>4607091389845</v>
      </c>
      <c r="E218" s="381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7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3"/>
      <c r="Q218" s="383"/>
      <c r="R218" s="383"/>
      <c r="S218" s="384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77"/>
      <c r="BB218" s="201" t="s">
        <v>67</v>
      </c>
      <c r="BL218" s="77">
        <f>IFERROR(W218*I218/H218,"0")</f>
        <v>0</v>
      </c>
      <c r="BM218" s="77">
        <f>IFERROR(X218*I218/H218,"0")</f>
        <v>0</v>
      </c>
      <c r="BN218" s="77">
        <f>IFERROR(1/J218*(W218/H218),"0")</f>
        <v>0</v>
      </c>
      <c r="BO218" s="77">
        <f>IFERROR(1/J218*(X218/H218),"0")</f>
        <v>0</v>
      </c>
    </row>
    <row r="219" spans="1:67" ht="27" customHeight="1" x14ac:dyDescent="0.25">
      <c r="A219" s="61" t="s">
        <v>347</v>
      </c>
      <c r="B219" s="61" t="s">
        <v>348</v>
      </c>
      <c r="C219" s="35">
        <v>4301031259</v>
      </c>
      <c r="D219" s="381">
        <v>4680115882881</v>
      </c>
      <c r="E219" s="381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7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3"/>
      <c r="Q219" s="383"/>
      <c r="R219" s="383"/>
      <c r="S219" s="384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77"/>
      <c r="BB219" s="202" t="s">
        <v>67</v>
      </c>
      <c r="BL219" s="77">
        <f>IFERROR(W219*I219/H219,"0")</f>
        <v>0</v>
      </c>
      <c r="BM219" s="77">
        <f>IFERROR(X219*I219/H219,"0")</f>
        <v>0</v>
      </c>
      <c r="BN219" s="77">
        <f>IFERROR(1/J219*(W219/H219),"0")</f>
        <v>0</v>
      </c>
      <c r="BO219" s="77">
        <f>IFERROR(1/J219*(X219/H219),"0")</f>
        <v>0</v>
      </c>
    </row>
    <row r="220" spans="1:67" x14ac:dyDescent="0.2">
      <c r="A220" s="389"/>
      <c r="B220" s="389"/>
      <c r="C220" s="389"/>
      <c r="D220" s="389"/>
      <c r="E220" s="389"/>
      <c r="F220" s="389"/>
      <c r="G220" s="389"/>
      <c r="H220" s="389"/>
      <c r="I220" s="389"/>
      <c r="J220" s="389"/>
      <c r="K220" s="389"/>
      <c r="L220" s="389"/>
      <c r="M220" s="389"/>
      <c r="N220" s="390"/>
      <c r="O220" s="386" t="s">
        <v>43</v>
      </c>
      <c r="P220" s="387"/>
      <c r="Q220" s="387"/>
      <c r="R220" s="387"/>
      <c r="S220" s="387"/>
      <c r="T220" s="387"/>
      <c r="U220" s="388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67" x14ac:dyDescent="0.2">
      <c r="A221" s="389"/>
      <c r="B221" s="389"/>
      <c r="C221" s="389"/>
      <c r="D221" s="389"/>
      <c r="E221" s="389"/>
      <c r="F221" s="389"/>
      <c r="G221" s="389"/>
      <c r="H221" s="389"/>
      <c r="I221" s="389"/>
      <c r="J221" s="389"/>
      <c r="K221" s="389"/>
      <c r="L221" s="389"/>
      <c r="M221" s="389"/>
      <c r="N221" s="390"/>
      <c r="O221" s="386" t="s">
        <v>43</v>
      </c>
      <c r="P221" s="387"/>
      <c r="Q221" s="387"/>
      <c r="R221" s="387"/>
      <c r="S221" s="387"/>
      <c r="T221" s="387"/>
      <c r="U221" s="388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67" ht="16.5" customHeight="1" x14ac:dyDescent="0.25">
      <c r="A222" s="418" t="s">
        <v>349</v>
      </c>
      <c r="B222" s="418"/>
      <c r="C222" s="418"/>
      <c r="D222" s="418"/>
      <c r="E222" s="418"/>
      <c r="F222" s="418"/>
      <c r="G222" s="418"/>
      <c r="H222" s="418"/>
      <c r="I222" s="418"/>
      <c r="J222" s="418"/>
      <c r="K222" s="418"/>
      <c r="L222" s="418"/>
      <c r="M222" s="418"/>
      <c r="N222" s="418"/>
      <c r="O222" s="418"/>
      <c r="P222" s="418"/>
      <c r="Q222" s="418"/>
      <c r="R222" s="418"/>
      <c r="S222" s="418"/>
      <c r="T222" s="418"/>
      <c r="U222" s="418"/>
      <c r="V222" s="418"/>
      <c r="W222" s="418"/>
      <c r="X222" s="418"/>
      <c r="Y222" s="418"/>
      <c r="Z222" s="63"/>
      <c r="AA222" s="63"/>
    </row>
    <row r="223" spans="1:67" ht="14.25" customHeight="1" x14ac:dyDescent="0.25">
      <c r="A223" s="396" t="s">
        <v>123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64"/>
      <c r="AA223" s="64"/>
    </row>
    <row r="224" spans="1:67" ht="27" customHeight="1" x14ac:dyDescent="0.25">
      <c r="A224" s="61" t="s">
        <v>350</v>
      </c>
      <c r="B224" s="61" t="s">
        <v>351</v>
      </c>
      <c r="C224" s="35">
        <v>4301011826</v>
      </c>
      <c r="D224" s="381">
        <v>4680115884137</v>
      </c>
      <c r="E224" s="381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3"/>
      <c r="Q224" s="383"/>
      <c r="R224" s="383"/>
      <c r="S224" s="384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44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77"/>
      <c r="BB224" s="203" t="s">
        <v>67</v>
      </c>
      <c r="BL224" s="77">
        <f t="shared" ref="BL224:BL229" si="45">IFERROR(W224*I224/H224,"0")</f>
        <v>0</v>
      </c>
      <c r="BM224" s="77">
        <f t="shared" ref="BM224:BM229" si="46">IFERROR(X224*I224/H224,"0")</f>
        <v>0</v>
      </c>
      <c r="BN224" s="77">
        <f t="shared" ref="BN224:BN229" si="47">IFERROR(1/J224*(W224/H224),"0")</f>
        <v>0</v>
      </c>
      <c r="BO224" s="77">
        <f t="shared" ref="BO224:BO229" si="48">IFERROR(1/J224*(X224/H224),"0")</f>
        <v>0</v>
      </c>
    </row>
    <row r="225" spans="1:67" ht="27" customHeight="1" x14ac:dyDescent="0.25">
      <c r="A225" s="61" t="s">
        <v>352</v>
      </c>
      <c r="B225" s="61" t="s">
        <v>353</v>
      </c>
      <c r="C225" s="35">
        <v>4301011724</v>
      </c>
      <c r="D225" s="381">
        <v>4680115884236</v>
      </c>
      <c r="E225" s="381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3"/>
      <c r="Q225" s="383"/>
      <c r="R225" s="383"/>
      <c r="S225" s="384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44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77"/>
      <c r="BB225" s="204" t="s">
        <v>67</v>
      </c>
      <c r="BL225" s="77">
        <f t="shared" si="45"/>
        <v>0</v>
      </c>
      <c r="BM225" s="77">
        <f t="shared" si="46"/>
        <v>0</v>
      </c>
      <c r="BN225" s="77">
        <f t="shared" si="47"/>
        <v>0</v>
      </c>
      <c r="BO225" s="77">
        <f t="shared" si="48"/>
        <v>0</v>
      </c>
    </row>
    <row r="226" spans="1:67" ht="27" customHeight="1" x14ac:dyDescent="0.25">
      <c r="A226" s="61" t="s">
        <v>354</v>
      </c>
      <c r="B226" s="61" t="s">
        <v>355</v>
      </c>
      <c r="C226" s="35">
        <v>4301011721</v>
      </c>
      <c r="D226" s="381">
        <v>4680115884175</v>
      </c>
      <c r="E226" s="381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3"/>
      <c r="Q226" s="383"/>
      <c r="R226" s="383"/>
      <c r="S226" s="384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44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77"/>
      <c r="BB226" s="205" t="s">
        <v>67</v>
      </c>
      <c r="BL226" s="77">
        <f t="shared" si="45"/>
        <v>0</v>
      </c>
      <c r="BM226" s="77">
        <f t="shared" si="46"/>
        <v>0</v>
      </c>
      <c r="BN226" s="77">
        <f t="shared" si="47"/>
        <v>0</v>
      </c>
      <c r="BO226" s="77">
        <f t="shared" si="48"/>
        <v>0</v>
      </c>
    </row>
    <row r="227" spans="1:67" ht="27" customHeight="1" x14ac:dyDescent="0.25">
      <c r="A227" s="61" t="s">
        <v>356</v>
      </c>
      <c r="B227" s="61" t="s">
        <v>357</v>
      </c>
      <c r="C227" s="35">
        <v>4301011824</v>
      </c>
      <c r="D227" s="381">
        <v>4680115884144</v>
      </c>
      <c r="E227" s="381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3"/>
      <c r="Q227" s="383"/>
      <c r="R227" s="383"/>
      <c r="S227" s="384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44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77"/>
      <c r="BB227" s="206" t="s">
        <v>67</v>
      </c>
      <c r="BL227" s="77">
        <f t="shared" si="45"/>
        <v>0</v>
      </c>
      <c r="BM227" s="77">
        <f t="shared" si="46"/>
        <v>0</v>
      </c>
      <c r="BN227" s="77">
        <f t="shared" si="47"/>
        <v>0</v>
      </c>
      <c r="BO227" s="77">
        <f t="shared" si="48"/>
        <v>0</v>
      </c>
    </row>
    <row r="228" spans="1:67" ht="27" customHeight="1" x14ac:dyDescent="0.25">
      <c r="A228" s="61" t="s">
        <v>358</v>
      </c>
      <c r="B228" s="61" t="s">
        <v>359</v>
      </c>
      <c r="C228" s="35">
        <v>4301011726</v>
      </c>
      <c r="D228" s="381">
        <v>4680115884182</v>
      </c>
      <c r="E228" s="381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3"/>
      <c r="Q228" s="383"/>
      <c r="R228" s="383"/>
      <c r="S228" s="384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44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77"/>
      <c r="BB228" s="207" t="s">
        <v>67</v>
      </c>
      <c r="BL228" s="77">
        <f t="shared" si="45"/>
        <v>0</v>
      </c>
      <c r="BM228" s="77">
        <f t="shared" si="46"/>
        <v>0</v>
      </c>
      <c r="BN228" s="77">
        <f t="shared" si="47"/>
        <v>0</v>
      </c>
      <c r="BO228" s="77">
        <f t="shared" si="48"/>
        <v>0</v>
      </c>
    </row>
    <row r="229" spans="1:67" ht="27" customHeight="1" x14ac:dyDescent="0.25">
      <c r="A229" s="61" t="s">
        <v>360</v>
      </c>
      <c r="B229" s="61" t="s">
        <v>361</v>
      </c>
      <c r="C229" s="35">
        <v>4301011722</v>
      </c>
      <c r="D229" s="381">
        <v>4680115884205</v>
      </c>
      <c r="E229" s="381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3"/>
      <c r="Q229" s="383"/>
      <c r="R229" s="383"/>
      <c r="S229" s="384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44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77"/>
      <c r="BB229" s="208" t="s">
        <v>67</v>
      </c>
      <c r="BL229" s="77">
        <f t="shared" si="45"/>
        <v>0</v>
      </c>
      <c r="BM229" s="77">
        <f t="shared" si="46"/>
        <v>0</v>
      </c>
      <c r="BN229" s="77">
        <f t="shared" si="47"/>
        <v>0</v>
      </c>
      <c r="BO229" s="77">
        <f t="shared" si="48"/>
        <v>0</v>
      </c>
    </row>
    <row r="230" spans="1:67" x14ac:dyDescent="0.2">
      <c r="A230" s="389"/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90"/>
      <c r="O230" s="386" t="s">
        <v>43</v>
      </c>
      <c r="P230" s="387"/>
      <c r="Q230" s="387"/>
      <c r="R230" s="387"/>
      <c r="S230" s="387"/>
      <c r="T230" s="387"/>
      <c r="U230" s="388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67" x14ac:dyDescent="0.2">
      <c r="A231" s="389"/>
      <c r="B231" s="389"/>
      <c r="C231" s="389"/>
      <c r="D231" s="389"/>
      <c r="E231" s="389"/>
      <c r="F231" s="389"/>
      <c r="G231" s="389"/>
      <c r="H231" s="389"/>
      <c r="I231" s="389"/>
      <c r="J231" s="389"/>
      <c r="K231" s="389"/>
      <c r="L231" s="389"/>
      <c r="M231" s="389"/>
      <c r="N231" s="390"/>
      <c r="O231" s="386" t="s">
        <v>43</v>
      </c>
      <c r="P231" s="387"/>
      <c r="Q231" s="387"/>
      <c r="R231" s="387"/>
      <c r="S231" s="387"/>
      <c r="T231" s="387"/>
      <c r="U231" s="388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67" ht="16.5" customHeight="1" x14ac:dyDescent="0.25">
      <c r="A232" s="418" t="s">
        <v>362</v>
      </c>
      <c r="B232" s="418"/>
      <c r="C232" s="418"/>
      <c r="D232" s="418"/>
      <c r="E232" s="418"/>
      <c r="F232" s="418"/>
      <c r="G232" s="418"/>
      <c r="H232" s="418"/>
      <c r="I232" s="418"/>
      <c r="J232" s="418"/>
      <c r="K232" s="418"/>
      <c r="L232" s="418"/>
      <c r="M232" s="418"/>
      <c r="N232" s="418"/>
      <c r="O232" s="418"/>
      <c r="P232" s="418"/>
      <c r="Q232" s="418"/>
      <c r="R232" s="418"/>
      <c r="S232" s="418"/>
      <c r="T232" s="418"/>
      <c r="U232" s="418"/>
      <c r="V232" s="418"/>
      <c r="W232" s="418"/>
      <c r="X232" s="418"/>
      <c r="Y232" s="418"/>
      <c r="Z232" s="63"/>
      <c r="AA232" s="63"/>
    </row>
    <row r="233" spans="1:67" ht="14.25" customHeight="1" x14ac:dyDescent="0.25">
      <c r="A233" s="396" t="s">
        <v>123</v>
      </c>
      <c r="B233" s="396"/>
      <c r="C233" s="396"/>
      <c r="D233" s="396"/>
      <c r="E233" s="396"/>
      <c r="F233" s="396"/>
      <c r="G233" s="396"/>
      <c r="H233" s="396"/>
      <c r="I233" s="396"/>
      <c r="J233" s="396"/>
      <c r="K233" s="396"/>
      <c r="L233" s="396"/>
      <c r="M233" s="396"/>
      <c r="N233" s="396"/>
      <c r="O233" s="396"/>
      <c r="P233" s="396"/>
      <c r="Q233" s="396"/>
      <c r="R233" s="396"/>
      <c r="S233" s="396"/>
      <c r="T233" s="396"/>
      <c r="U233" s="396"/>
      <c r="V233" s="396"/>
      <c r="W233" s="396"/>
      <c r="X233" s="396"/>
      <c r="Y233" s="396"/>
      <c r="Z233" s="64"/>
      <c r="AA233" s="64"/>
    </row>
    <row r="234" spans="1:67" ht="27" customHeight="1" x14ac:dyDescent="0.25">
      <c r="A234" s="61" t="s">
        <v>363</v>
      </c>
      <c r="B234" s="61" t="s">
        <v>364</v>
      </c>
      <c r="C234" s="35">
        <v>4301011346</v>
      </c>
      <c r="D234" s="381">
        <v>4607091387445</v>
      </c>
      <c r="E234" s="381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3"/>
      <c r="Q234" s="383"/>
      <c r="R234" s="383"/>
      <c r="S234" s="384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49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09" t="s">
        <v>67</v>
      </c>
      <c r="BL234" s="77">
        <f t="shared" ref="BL234:BL247" si="50">IFERROR(W234*I234/H234,"0")</f>
        <v>0</v>
      </c>
      <c r="BM234" s="77">
        <f t="shared" ref="BM234:BM247" si="51">IFERROR(X234*I234/H234,"0")</f>
        <v>0</v>
      </c>
      <c r="BN234" s="77">
        <f t="shared" ref="BN234:BN247" si="52">IFERROR(1/J234*(W234/H234),"0")</f>
        <v>0</v>
      </c>
      <c r="BO234" s="77">
        <f t="shared" ref="BO234:BO247" si="53">IFERROR(1/J234*(X234/H234),"0")</f>
        <v>0</v>
      </c>
    </row>
    <row r="235" spans="1:67" ht="27" customHeight="1" x14ac:dyDescent="0.25">
      <c r="A235" s="61" t="s">
        <v>365</v>
      </c>
      <c r="B235" s="61" t="s">
        <v>366</v>
      </c>
      <c r="C235" s="35">
        <v>4301011308</v>
      </c>
      <c r="D235" s="381">
        <v>4607091386004</v>
      </c>
      <c r="E235" s="381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3"/>
      <c r="Q235" s="383"/>
      <c r="R235" s="383"/>
      <c r="S235" s="384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9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0" t="s">
        <v>67</v>
      </c>
      <c r="BL235" s="77">
        <f t="shared" si="50"/>
        <v>0</v>
      </c>
      <c r="BM235" s="77">
        <f t="shared" si="51"/>
        <v>0</v>
      </c>
      <c r="BN235" s="77">
        <f t="shared" si="52"/>
        <v>0</v>
      </c>
      <c r="BO235" s="77">
        <f t="shared" si="53"/>
        <v>0</v>
      </c>
    </row>
    <row r="236" spans="1:67" ht="27" customHeight="1" x14ac:dyDescent="0.25">
      <c r="A236" s="61" t="s">
        <v>365</v>
      </c>
      <c r="B236" s="61" t="s">
        <v>367</v>
      </c>
      <c r="C236" s="35">
        <v>4301011362</v>
      </c>
      <c r="D236" s="381">
        <v>4607091386004</v>
      </c>
      <c r="E236" s="381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6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3"/>
      <c r="Q236" s="383"/>
      <c r="R236" s="383"/>
      <c r="S236" s="384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9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77"/>
      <c r="BB236" s="211" t="s">
        <v>67</v>
      </c>
      <c r="BL236" s="77">
        <f t="shared" si="50"/>
        <v>0</v>
      </c>
      <c r="BM236" s="77">
        <f t="shared" si="51"/>
        <v>0</v>
      </c>
      <c r="BN236" s="77">
        <f t="shared" si="52"/>
        <v>0</v>
      </c>
      <c r="BO236" s="77">
        <f t="shared" si="53"/>
        <v>0</v>
      </c>
    </row>
    <row r="237" spans="1:67" ht="27" customHeight="1" x14ac:dyDescent="0.25">
      <c r="A237" s="61" t="s">
        <v>368</v>
      </c>
      <c r="B237" s="61" t="s">
        <v>369</v>
      </c>
      <c r="C237" s="35">
        <v>4301011347</v>
      </c>
      <c r="D237" s="381">
        <v>4607091386073</v>
      </c>
      <c r="E237" s="381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3"/>
      <c r="Q237" s="383"/>
      <c r="R237" s="383"/>
      <c r="S237" s="384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9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77"/>
      <c r="BB237" s="212" t="s">
        <v>67</v>
      </c>
      <c r="BL237" s="77">
        <f t="shared" si="50"/>
        <v>0</v>
      </c>
      <c r="BM237" s="77">
        <f t="shared" si="51"/>
        <v>0</v>
      </c>
      <c r="BN237" s="77">
        <f t="shared" si="52"/>
        <v>0</v>
      </c>
      <c r="BO237" s="77">
        <f t="shared" si="53"/>
        <v>0</v>
      </c>
    </row>
    <row r="238" spans="1:67" ht="27" customHeight="1" x14ac:dyDescent="0.25">
      <c r="A238" s="61" t="s">
        <v>370</v>
      </c>
      <c r="B238" s="61" t="s">
        <v>371</v>
      </c>
      <c r="C238" s="35">
        <v>4301010928</v>
      </c>
      <c r="D238" s="381">
        <v>4607091387322</v>
      </c>
      <c r="E238" s="381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3"/>
      <c r="Q238" s="383"/>
      <c r="R238" s="383"/>
      <c r="S238" s="384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49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77"/>
      <c r="BB238" s="213" t="s">
        <v>67</v>
      </c>
      <c r="BL238" s="77">
        <f t="shared" si="50"/>
        <v>0</v>
      </c>
      <c r="BM238" s="77">
        <f t="shared" si="51"/>
        <v>0</v>
      </c>
      <c r="BN238" s="77">
        <f t="shared" si="52"/>
        <v>0</v>
      </c>
      <c r="BO238" s="77">
        <f t="shared" si="53"/>
        <v>0</v>
      </c>
    </row>
    <row r="239" spans="1:67" ht="27" customHeight="1" x14ac:dyDescent="0.25">
      <c r="A239" s="61" t="s">
        <v>372</v>
      </c>
      <c r="B239" s="61" t="s">
        <v>373</v>
      </c>
      <c r="C239" s="35">
        <v>4301011311</v>
      </c>
      <c r="D239" s="381">
        <v>4607091387377</v>
      </c>
      <c r="E239" s="381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5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3"/>
      <c r="Q239" s="383"/>
      <c r="R239" s="383"/>
      <c r="S239" s="384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49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77"/>
      <c r="BB239" s="214" t="s">
        <v>67</v>
      </c>
      <c r="BL239" s="77">
        <f t="shared" si="50"/>
        <v>0</v>
      </c>
      <c r="BM239" s="77">
        <f t="shared" si="51"/>
        <v>0</v>
      </c>
      <c r="BN239" s="77">
        <f t="shared" si="52"/>
        <v>0</v>
      </c>
      <c r="BO239" s="77">
        <f t="shared" si="53"/>
        <v>0</v>
      </c>
    </row>
    <row r="240" spans="1:67" ht="27" customHeight="1" x14ac:dyDescent="0.25">
      <c r="A240" s="61" t="s">
        <v>374</v>
      </c>
      <c r="B240" s="61" t="s">
        <v>375</v>
      </c>
      <c r="C240" s="35">
        <v>4301010945</v>
      </c>
      <c r="D240" s="381">
        <v>4607091387353</v>
      </c>
      <c r="E240" s="381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5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3"/>
      <c r="Q240" s="383"/>
      <c r="R240" s="383"/>
      <c r="S240" s="384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49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77"/>
      <c r="BB240" s="215" t="s">
        <v>67</v>
      </c>
      <c r="BL240" s="77">
        <f t="shared" si="50"/>
        <v>0</v>
      </c>
      <c r="BM240" s="77">
        <f t="shared" si="51"/>
        <v>0</v>
      </c>
      <c r="BN240" s="77">
        <f t="shared" si="52"/>
        <v>0</v>
      </c>
      <c r="BO240" s="77">
        <f t="shared" si="53"/>
        <v>0</v>
      </c>
    </row>
    <row r="241" spans="1:67" ht="27" customHeight="1" x14ac:dyDescent="0.25">
      <c r="A241" s="61" t="s">
        <v>376</v>
      </c>
      <c r="B241" s="61" t="s">
        <v>377</v>
      </c>
      <c r="C241" s="35">
        <v>4301011328</v>
      </c>
      <c r="D241" s="381">
        <v>4607091386011</v>
      </c>
      <c r="E241" s="381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3"/>
      <c r="Q241" s="383"/>
      <c r="R241" s="383"/>
      <c r="S241" s="384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49"/>
        <v>0</v>
      </c>
      <c r="Y241" s="40" t="str">
        <f t="shared" ref="Y241:Y247" si="54">IFERROR(IF(X241=0,"",ROUNDUP(X241/H241,0)*0.00937),"")</f>
        <v/>
      </c>
      <c r="Z241" s="66" t="s">
        <v>48</v>
      </c>
      <c r="AA241" s="67" t="s">
        <v>48</v>
      </c>
      <c r="AE241" s="77"/>
      <c r="BB241" s="216" t="s">
        <v>67</v>
      </c>
      <c r="BL241" s="77">
        <f t="shared" si="50"/>
        <v>0</v>
      </c>
      <c r="BM241" s="77">
        <f t="shared" si="51"/>
        <v>0</v>
      </c>
      <c r="BN241" s="77">
        <f t="shared" si="52"/>
        <v>0</v>
      </c>
      <c r="BO241" s="77">
        <f t="shared" si="53"/>
        <v>0</v>
      </c>
    </row>
    <row r="242" spans="1:67" ht="27" customHeight="1" x14ac:dyDescent="0.25">
      <c r="A242" s="61" t="s">
        <v>378</v>
      </c>
      <c r="B242" s="61" t="s">
        <v>379</v>
      </c>
      <c r="C242" s="35">
        <v>4301011329</v>
      </c>
      <c r="D242" s="381">
        <v>4607091387308</v>
      </c>
      <c r="E242" s="381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3"/>
      <c r="Q242" s="383"/>
      <c r="R242" s="383"/>
      <c r="S242" s="384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49"/>
        <v>0</v>
      </c>
      <c r="Y242" s="40" t="str">
        <f t="shared" si="54"/>
        <v/>
      </c>
      <c r="Z242" s="66" t="s">
        <v>48</v>
      </c>
      <c r="AA242" s="67" t="s">
        <v>48</v>
      </c>
      <c r="AE242" s="77"/>
      <c r="BB242" s="217" t="s">
        <v>67</v>
      </c>
      <c r="BL242" s="77">
        <f t="shared" si="50"/>
        <v>0</v>
      </c>
      <c r="BM242" s="77">
        <f t="shared" si="51"/>
        <v>0</v>
      </c>
      <c r="BN242" s="77">
        <f t="shared" si="52"/>
        <v>0</v>
      </c>
      <c r="BO242" s="77">
        <f t="shared" si="53"/>
        <v>0</v>
      </c>
    </row>
    <row r="243" spans="1:67" ht="27" customHeight="1" x14ac:dyDescent="0.25">
      <c r="A243" s="61" t="s">
        <v>380</v>
      </c>
      <c r="B243" s="61" t="s">
        <v>381</v>
      </c>
      <c r="C243" s="35">
        <v>4301011049</v>
      </c>
      <c r="D243" s="381">
        <v>4607091387339</v>
      </c>
      <c r="E243" s="381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5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3"/>
      <c r="Q243" s="383"/>
      <c r="R243" s="383"/>
      <c r="S243" s="384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49"/>
        <v>0</v>
      </c>
      <c r="Y243" s="40" t="str">
        <f t="shared" si="54"/>
        <v/>
      </c>
      <c r="Z243" s="66" t="s">
        <v>48</v>
      </c>
      <c r="AA243" s="67" t="s">
        <v>48</v>
      </c>
      <c r="AE243" s="77"/>
      <c r="BB243" s="218" t="s">
        <v>67</v>
      </c>
      <c r="BL243" s="77">
        <f t="shared" si="50"/>
        <v>0</v>
      </c>
      <c r="BM243" s="77">
        <f t="shared" si="51"/>
        <v>0</v>
      </c>
      <c r="BN243" s="77">
        <f t="shared" si="52"/>
        <v>0</v>
      </c>
      <c r="BO243" s="77">
        <f t="shared" si="53"/>
        <v>0</v>
      </c>
    </row>
    <row r="244" spans="1:67" ht="27" customHeight="1" x14ac:dyDescent="0.25">
      <c r="A244" s="61" t="s">
        <v>382</v>
      </c>
      <c r="B244" s="61" t="s">
        <v>383</v>
      </c>
      <c r="C244" s="35">
        <v>4301011433</v>
      </c>
      <c r="D244" s="381">
        <v>4680115882638</v>
      </c>
      <c r="E244" s="381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3"/>
      <c r="Q244" s="383"/>
      <c r="R244" s="383"/>
      <c r="S244" s="384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49"/>
        <v>0</v>
      </c>
      <c r="Y244" s="40" t="str">
        <f t="shared" si="54"/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si="50"/>
        <v>0</v>
      </c>
      <c r="BM244" s="77">
        <f t="shared" si="51"/>
        <v>0</v>
      </c>
      <c r="BN244" s="77">
        <f t="shared" si="52"/>
        <v>0</v>
      </c>
      <c r="BO244" s="77">
        <f t="shared" si="53"/>
        <v>0</v>
      </c>
    </row>
    <row r="245" spans="1:67" ht="27" customHeight="1" x14ac:dyDescent="0.25">
      <c r="A245" s="61" t="s">
        <v>384</v>
      </c>
      <c r="B245" s="61" t="s">
        <v>385</v>
      </c>
      <c r="C245" s="35">
        <v>4301011573</v>
      </c>
      <c r="D245" s="381">
        <v>4680115881938</v>
      </c>
      <c r="E245" s="381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3"/>
      <c r="Q245" s="383"/>
      <c r="R245" s="383"/>
      <c r="S245" s="384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49"/>
        <v>0</v>
      </c>
      <c r="Y245" s="40" t="str">
        <f t="shared" si="54"/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0"/>
        <v>0</v>
      </c>
      <c r="BM245" s="77">
        <f t="shared" si="51"/>
        <v>0</v>
      </c>
      <c r="BN245" s="77">
        <f t="shared" si="52"/>
        <v>0</v>
      </c>
      <c r="BO245" s="77">
        <f t="shared" si="53"/>
        <v>0</v>
      </c>
    </row>
    <row r="246" spans="1:67" ht="27" customHeight="1" x14ac:dyDescent="0.25">
      <c r="A246" s="61" t="s">
        <v>386</v>
      </c>
      <c r="B246" s="61" t="s">
        <v>387</v>
      </c>
      <c r="C246" s="35">
        <v>4301010944</v>
      </c>
      <c r="D246" s="381">
        <v>4607091387346</v>
      </c>
      <c r="E246" s="381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3"/>
      <c r="Q246" s="383"/>
      <c r="R246" s="383"/>
      <c r="S246" s="384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49"/>
        <v>0</v>
      </c>
      <c r="Y246" s="40" t="str">
        <f t="shared" si="54"/>
        <v/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0"/>
        <v>0</v>
      </c>
      <c r="BM246" s="77">
        <f t="shared" si="51"/>
        <v>0</v>
      </c>
      <c r="BN246" s="77">
        <f t="shared" si="52"/>
        <v>0</v>
      </c>
      <c r="BO246" s="77">
        <f t="shared" si="53"/>
        <v>0</v>
      </c>
    </row>
    <row r="247" spans="1:67" ht="27" customHeight="1" x14ac:dyDescent="0.25">
      <c r="A247" s="61" t="s">
        <v>388</v>
      </c>
      <c r="B247" s="61" t="s">
        <v>389</v>
      </c>
      <c r="C247" s="35">
        <v>4301011353</v>
      </c>
      <c r="D247" s="381">
        <v>4607091389807</v>
      </c>
      <c r="E247" s="381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3"/>
      <c r="Q247" s="383"/>
      <c r="R247" s="383"/>
      <c r="S247" s="384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49"/>
        <v>0</v>
      </c>
      <c r="Y247" s="40" t="str">
        <f t="shared" si="54"/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0"/>
        <v>0</v>
      </c>
      <c r="BM247" s="77">
        <f t="shared" si="51"/>
        <v>0</v>
      </c>
      <c r="BN247" s="77">
        <f t="shared" si="52"/>
        <v>0</v>
      </c>
      <c r="BO247" s="77">
        <f t="shared" si="53"/>
        <v>0</v>
      </c>
    </row>
    <row r="248" spans="1:67" x14ac:dyDescent="0.2">
      <c r="A248" s="389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90"/>
      <c r="O248" s="386" t="s">
        <v>43</v>
      </c>
      <c r="P248" s="387"/>
      <c r="Q248" s="387"/>
      <c r="R248" s="387"/>
      <c r="S248" s="387"/>
      <c r="T248" s="387"/>
      <c r="U248" s="388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5"/>
      <c r="AA248" s="65"/>
    </row>
    <row r="249" spans="1:67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0"/>
      <c r="O249" s="386" t="s">
        <v>43</v>
      </c>
      <c r="P249" s="387"/>
      <c r="Q249" s="387"/>
      <c r="R249" s="387"/>
      <c r="S249" s="387"/>
      <c r="T249" s="387"/>
      <c r="U249" s="388"/>
      <c r="V249" s="41" t="s">
        <v>0</v>
      </c>
      <c r="W249" s="42">
        <f>IFERROR(SUM(W234:W247),"0")</f>
        <v>0</v>
      </c>
      <c r="X249" s="42">
        <f>IFERROR(SUM(X234:X247),"0")</f>
        <v>0</v>
      </c>
      <c r="Y249" s="41"/>
      <c r="Z249" s="65"/>
      <c r="AA249" s="65"/>
    </row>
    <row r="250" spans="1:67" ht="14.25" customHeight="1" x14ac:dyDescent="0.25">
      <c r="A250" s="396" t="s">
        <v>115</v>
      </c>
      <c r="B250" s="396"/>
      <c r="C250" s="396"/>
      <c r="D250" s="396"/>
      <c r="E250" s="396"/>
      <c r="F250" s="396"/>
      <c r="G250" s="396"/>
      <c r="H250" s="396"/>
      <c r="I250" s="396"/>
      <c r="J250" s="396"/>
      <c r="K250" s="396"/>
      <c r="L250" s="396"/>
      <c r="M250" s="396"/>
      <c r="N250" s="396"/>
      <c r="O250" s="396"/>
      <c r="P250" s="396"/>
      <c r="Q250" s="396"/>
      <c r="R250" s="396"/>
      <c r="S250" s="396"/>
      <c r="T250" s="396"/>
      <c r="U250" s="396"/>
      <c r="V250" s="396"/>
      <c r="W250" s="396"/>
      <c r="X250" s="396"/>
      <c r="Y250" s="396"/>
      <c r="Z250" s="64"/>
      <c r="AA250" s="64"/>
    </row>
    <row r="251" spans="1:67" ht="27" customHeight="1" x14ac:dyDescent="0.25">
      <c r="A251" s="61" t="s">
        <v>390</v>
      </c>
      <c r="B251" s="61" t="s">
        <v>391</v>
      </c>
      <c r="C251" s="35">
        <v>4301020254</v>
      </c>
      <c r="D251" s="381">
        <v>4680115881914</v>
      </c>
      <c r="E251" s="381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4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3"/>
      <c r="Q251" s="383"/>
      <c r="R251" s="383"/>
      <c r="S251" s="384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77"/>
      <c r="BB251" s="223" t="s">
        <v>67</v>
      </c>
      <c r="BL251" s="77">
        <f>IFERROR(W251*I251/H251,"0")</f>
        <v>0</v>
      </c>
      <c r="BM251" s="77">
        <f>IFERROR(X251*I251/H251,"0")</f>
        <v>0</v>
      </c>
      <c r="BN251" s="77">
        <f>IFERROR(1/J251*(W251/H251),"0")</f>
        <v>0</v>
      </c>
      <c r="BO251" s="77">
        <f>IFERROR(1/J251*(X251/H251),"0")</f>
        <v>0</v>
      </c>
    </row>
    <row r="252" spans="1:67" x14ac:dyDescent="0.2">
      <c r="A252" s="389"/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89"/>
      <c r="N252" s="390"/>
      <c r="O252" s="386" t="s">
        <v>43</v>
      </c>
      <c r="P252" s="387"/>
      <c r="Q252" s="387"/>
      <c r="R252" s="387"/>
      <c r="S252" s="387"/>
      <c r="T252" s="387"/>
      <c r="U252" s="388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67" x14ac:dyDescent="0.2">
      <c r="A253" s="389"/>
      <c r="B253" s="389"/>
      <c r="C253" s="389"/>
      <c r="D253" s="389"/>
      <c r="E253" s="389"/>
      <c r="F253" s="389"/>
      <c r="G253" s="389"/>
      <c r="H253" s="389"/>
      <c r="I253" s="389"/>
      <c r="J253" s="389"/>
      <c r="K253" s="389"/>
      <c r="L253" s="389"/>
      <c r="M253" s="389"/>
      <c r="N253" s="390"/>
      <c r="O253" s="386" t="s">
        <v>43</v>
      </c>
      <c r="P253" s="387"/>
      <c r="Q253" s="387"/>
      <c r="R253" s="387"/>
      <c r="S253" s="387"/>
      <c r="T253" s="387"/>
      <c r="U253" s="388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67" ht="14.25" customHeight="1" x14ac:dyDescent="0.25">
      <c r="A254" s="396" t="s">
        <v>77</v>
      </c>
      <c r="B254" s="396"/>
      <c r="C254" s="396"/>
      <c r="D254" s="396"/>
      <c r="E254" s="396"/>
      <c r="F254" s="396"/>
      <c r="G254" s="396"/>
      <c r="H254" s="396"/>
      <c r="I254" s="396"/>
      <c r="J254" s="396"/>
      <c r="K254" s="396"/>
      <c r="L254" s="396"/>
      <c r="M254" s="396"/>
      <c r="N254" s="396"/>
      <c r="O254" s="396"/>
      <c r="P254" s="396"/>
      <c r="Q254" s="396"/>
      <c r="R254" s="396"/>
      <c r="S254" s="396"/>
      <c r="T254" s="396"/>
      <c r="U254" s="396"/>
      <c r="V254" s="396"/>
      <c r="W254" s="396"/>
      <c r="X254" s="396"/>
      <c r="Y254" s="396"/>
      <c r="Z254" s="64"/>
      <c r="AA254" s="64"/>
    </row>
    <row r="255" spans="1:67" ht="27" customHeight="1" x14ac:dyDescent="0.25">
      <c r="A255" s="61" t="s">
        <v>392</v>
      </c>
      <c r="B255" s="61" t="s">
        <v>393</v>
      </c>
      <c r="C255" s="35">
        <v>4301030878</v>
      </c>
      <c r="D255" s="381">
        <v>4607091387193</v>
      </c>
      <c r="E255" s="381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3"/>
      <c r="Q255" s="383"/>
      <c r="R255" s="383"/>
      <c r="S255" s="384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IFERROR(IF(X255=0,"",ROUNDUP(X255/H255,0)*0.00753),"")</f>
        <v/>
      </c>
      <c r="Z255" s="66" t="s">
        <v>48</v>
      </c>
      <c r="AA255" s="67" t="s">
        <v>48</v>
      </c>
      <c r="AE255" s="77"/>
      <c r="BB255" s="224" t="s">
        <v>67</v>
      </c>
      <c r="BL255" s="77">
        <f>IFERROR(W255*I255/H255,"0")</f>
        <v>0</v>
      </c>
      <c r="BM255" s="77">
        <f>IFERROR(X255*I255/H255,"0")</f>
        <v>0</v>
      </c>
      <c r="BN255" s="77">
        <f>IFERROR(1/J255*(W255/H255),"0")</f>
        <v>0</v>
      </c>
      <c r="BO255" s="77">
        <f>IFERROR(1/J255*(X255/H255),"0")</f>
        <v>0</v>
      </c>
    </row>
    <row r="256" spans="1:67" ht="27" customHeight="1" x14ac:dyDescent="0.25">
      <c r="A256" s="61" t="s">
        <v>394</v>
      </c>
      <c r="B256" s="61" t="s">
        <v>395</v>
      </c>
      <c r="C256" s="35">
        <v>4301031153</v>
      </c>
      <c r="D256" s="381">
        <v>4607091387230</v>
      </c>
      <c r="E256" s="381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3"/>
      <c r="Q256" s="383"/>
      <c r="R256" s="383"/>
      <c r="S256" s="384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IFERROR(IF(X256=0,"",ROUNDUP(X256/H256,0)*0.00753),"")</f>
        <v/>
      </c>
      <c r="Z256" s="66" t="s">
        <v>48</v>
      </c>
      <c r="AA256" s="67" t="s">
        <v>48</v>
      </c>
      <c r="AE256" s="77"/>
      <c r="BB256" s="225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ht="27" customHeight="1" x14ac:dyDescent="0.25">
      <c r="A257" s="61" t="s">
        <v>396</v>
      </c>
      <c r="B257" s="61" t="s">
        <v>397</v>
      </c>
      <c r="C257" s="35">
        <v>4301031152</v>
      </c>
      <c r="D257" s="381">
        <v>4607091387285</v>
      </c>
      <c r="E257" s="381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3"/>
      <c r="Q257" s="383"/>
      <c r="R257" s="383"/>
      <c r="S257" s="384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77"/>
      <c r="BB257" s="226" t="s">
        <v>67</v>
      </c>
      <c r="BL257" s="77">
        <f>IFERROR(W257*I257/H257,"0")</f>
        <v>0</v>
      </c>
      <c r="BM257" s="77">
        <f>IFERROR(X257*I257/H257,"0")</f>
        <v>0</v>
      </c>
      <c r="BN257" s="77">
        <f>IFERROR(1/J257*(W257/H257),"0")</f>
        <v>0</v>
      </c>
      <c r="BO257" s="77">
        <f>IFERROR(1/J257*(X257/H257),"0")</f>
        <v>0</v>
      </c>
    </row>
    <row r="258" spans="1:67" ht="27" customHeight="1" x14ac:dyDescent="0.25">
      <c r="A258" s="61" t="s">
        <v>398</v>
      </c>
      <c r="B258" s="61" t="s">
        <v>399</v>
      </c>
      <c r="C258" s="35">
        <v>4301031164</v>
      </c>
      <c r="D258" s="381">
        <v>4680115880481</v>
      </c>
      <c r="E258" s="381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4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3"/>
      <c r="Q258" s="383"/>
      <c r="R258" s="383"/>
      <c r="S258" s="384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27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x14ac:dyDescent="0.2">
      <c r="A259" s="389"/>
      <c r="B259" s="389"/>
      <c r="C259" s="389"/>
      <c r="D259" s="389"/>
      <c r="E259" s="389"/>
      <c r="F259" s="389"/>
      <c r="G259" s="389"/>
      <c r="H259" s="389"/>
      <c r="I259" s="389"/>
      <c r="J259" s="389"/>
      <c r="K259" s="389"/>
      <c r="L259" s="389"/>
      <c r="M259" s="389"/>
      <c r="N259" s="390"/>
      <c r="O259" s="386" t="s">
        <v>43</v>
      </c>
      <c r="P259" s="387"/>
      <c r="Q259" s="387"/>
      <c r="R259" s="387"/>
      <c r="S259" s="387"/>
      <c r="T259" s="387"/>
      <c r="U259" s="388"/>
      <c r="V259" s="41" t="s">
        <v>42</v>
      </c>
      <c r="W259" s="42">
        <f>IFERROR(W255/H255,"0")+IFERROR(W256/H256,"0")+IFERROR(W257/H257,"0")+IFERROR(W258/H258,"0")</f>
        <v>0</v>
      </c>
      <c r="X259" s="42">
        <f>IFERROR(X255/H255,"0")+IFERROR(X256/H256,"0")+IFERROR(X257/H257,"0")+IFERROR(X258/H258,"0")</f>
        <v>0</v>
      </c>
      <c r="Y259" s="42">
        <f>IFERROR(IF(Y255="",0,Y255),"0")+IFERROR(IF(Y256="",0,Y256),"0")+IFERROR(IF(Y257="",0,Y257),"0")+IFERROR(IF(Y258="",0,Y258),"0")</f>
        <v>0</v>
      </c>
      <c r="Z259" s="65"/>
      <c r="AA259" s="65"/>
    </row>
    <row r="260" spans="1:67" x14ac:dyDescent="0.2">
      <c r="A260" s="389"/>
      <c r="B260" s="389"/>
      <c r="C260" s="389"/>
      <c r="D260" s="389"/>
      <c r="E260" s="389"/>
      <c r="F260" s="389"/>
      <c r="G260" s="389"/>
      <c r="H260" s="389"/>
      <c r="I260" s="389"/>
      <c r="J260" s="389"/>
      <c r="K260" s="389"/>
      <c r="L260" s="389"/>
      <c r="M260" s="389"/>
      <c r="N260" s="390"/>
      <c r="O260" s="386" t="s">
        <v>43</v>
      </c>
      <c r="P260" s="387"/>
      <c r="Q260" s="387"/>
      <c r="R260" s="387"/>
      <c r="S260" s="387"/>
      <c r="T260" s="387"/>
      <c r="U260" s="388"/>
      <c r="V260" s="41" t="s">
        <v>0</v>
      </c>
      <c r="W260" s="42">
        <f>IFERROR(SUM(W255:W258),"0")</f>
        <v>0</v>
      </c>
      <c r="X260" s="42">
        <f>IFERROR(SUM(X255:X258),"0")</f>
        <v>0</v>
      </c>
      <c r="Y260" s="41"/>
      <c r="Z260" s="65"/>
      <c r="AA260" s="65"/>
    </row>
    <row r="261" spans="1:67" ht="14.25" customHeight="1" x14ac:dyDescent="0.25">
      <c r="A261" s="396" t="s">
        <v>87</v>
      </c>
      <c r="B261" s="396"/>
      <c r="C261" s="396"/>
      <c r="D261" s="396"/>
      <c r="E261" s="396"/>
      <c r="F261" s="396"/>
      <c r="G261" s="396"/>
      <c r="H261" s="396"/>
      <c r="I261" s="396"/>
      <c r="J261" s="396"/>
      <c r="K261" s="396"/>
      <c r="L261" s="396"/>
      <c r="M261" s="396"/>
      <c r="N261" s="396"/>
      <c r="O261" s="396"/>
      <c r="P261" s="396"/>
      <c r="Q261" s="396"/>
      <c r="R261" s="396"/>
      <c r="S261" s="396"/>
      <c r="T261" s="396"/>
      <c r="U261" s="396"/>
      <c r="V261" s="396"/>
      <c r="W261" s="396"/>
      <c r="X261" s="396"/>
      <c r="Y261" s="396"/>
      <c r="Z261" s="64"/>
      <c r="AA261" s="64"/>
    </row>
    <row r="262" spans="1:67" ht="16.5" customHeight="1" x14ac:dyDescent="0.25">
      <c r="A262" s="61" t="s">
        <v>400</v>
      </c>
      <c r="B262" s="61" t="s">
        <v>401</v>
      </c>
      <c r="C262" s="35">
        <v>4301051100</v>
      </c>
      <c r="D262" s="381">
        <v>4607091387766</v>
      </c>
      <c r="E262" s="381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137</v>
      </c>
      <c r="M262" s="37"/>
      <c r="N262" s="36">
        <v>40</v>
      </c>
      <c r="O262" s="5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3"/>
      <c r="Q262" s="383"/>
      <c r="R262" s="383"/>
      <c r="S262" s="384"/>
      <c r="T262" s="38" t="s">
        <v>48</v>
      </c>
      <c r="U262" s="38" t="s">
        <v>48</v>
      </c>
      <c r="V262" s="39" t="s">
        <v>0</v>
      </c>
      <c r="W262" s="57">
        <v>9990</v>
      </c>
      <c r="X262" s="54">
        <f t="shared" ref="X262:X270" si="55">IFERROR(IF(W262="",0,CEILING((W262/$H262),1)*$H262),"")</f>
        <v>9991.7999999999993</v>
      </c>
      <c r="Y262" s="40">
        <f>IFERROR(IF(X262=0,"",ROUNDUP(X262/H262,0)*0.02175),"")</f>
        <v>27.861749999999997</v>
      </c>
      <c r="Z262" s="66" t="s">
        <v>48</v>
      </c>
      <c r="AA262" s="67" t="s">
        <v>48</v>
      </c>
      <c r="AE262" s="77"/>
      <c r="BB262" s="228" t="s">
        <v>67</v>
      </c>
      <c r="BL262" s="77">
        <f t="shared" ref="BL262:BL270" si="56">IFERROR(W262*I262/H262,"0")</f>
        <v>10704.66923076923</v>
      </c>
      <c r="BM262" s="77">
        <f t="shared" ref="BM262:BM270" si="57">IFERROR(X262*I262/H262,"0")</f>
        <v>10706.598</v>
      </c>
      <c r="BN262" s="77">
        <f t="shared" ref="BN262:BN270" si="58">IFERROR(1/J262*(W262/H262),"0")</f>
        <v>22.870879120879117</v>
      </c>
      <c r="BO262" s="77">
        <f t="shared" ref="BO262:BO270" si="59">IFERROR(1/J262*(X262/H262),"0")</f>
        <v>22.875</v>
      </c>
    </row>
    <row r="263" spans="1:67" ht="27" customHeight="1" x14ac:dyDescent="0.25">
      <c r="A263" s="61" t="s">
        <v>402</v>
      </c>
      <c r="B263" s="61" t="s">
        <v>403</v>
      </c>
      <c r="C263" s="35">
        <v>4301051116</v>
      </c>
      <c r="D263" s="381">
        <v>4607091387957</v>
      </c>
      <c r="E263" s="381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3"/>
      <c r="Q263" s="383"/>
      <c r="R263" s="383"/>
      <c r="S263" s="384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5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77"/>
      <c r="BB263" s="229" t="s">
        <v>67</v>
      </c>
      <c r="BL263" s="77">
        <f t="shared" si="56"/>
        <v>0</v>
      </c>
      <c r="BM263" s="77">
        <f t="shared" si="57"/>
        <v>0</v>
      </c>
      <c r="BN263" s="77">
        <f t="shared" si="58"/>
        <v>0</v>
      </c>
      <c r="BO263" s="77">
        <f t="shared" si="59"/>
        <v>0</v>
      </c>
    </row>
    <row r="264" spans="1:67" ht="27" customHeight="1" x14ac:dyDescent="0.25">
      <c r="A264" s="61" t="s">
        <v>404</v>
      </c>
      <c r="B264" s="61" t="s">
        <v>405</v>
      </c>
      <c r="C264" s="35">
        <v>4301051115</v>
      </c>
      <c r="D264" s="381">
        <v>4607091387964</v>
      </c>
      <c r="E264" s="381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3"/>
      <c r="Q264" s="383"/>
      <c r="R264" s="383"/>
      <c r="S264" s="384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5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0" t="s">
        <v>67</v>
      </c>
      <c r="BL264" s="77">
        <f t="shared" si="56"/>
        <v>0</v>
      </c>
      <c r="BM264" s="77">
        <f t="shared" si="57"/>
        <v>0</v>
      </c>
      <c r="BN264" s="77">
        <f t="shared" si="58"/>
        <v>0</v>
      </c>
      <c r="BO264" s="77">
        <f t="shared" si="59"/>
        <v>0</v>
      </c>
    </row>
    <row r="265" spans="1:67" ht="16.5" customHeight="1" x14ac:dyDescent="0.25">
      <c r="A265" s="61" t="s">
        <v>406</v>
      </c>
      <c r="B265" s="61" t="s">
        <v>407</v>
      </c>
      <c r="C265" s="35">
        <v>4301051731</v>
      </c>
      <c r="D265" s="381">
        <v>4680115884618</v>
      </c>
      <c r="E265" s="381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4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3"/>
      <c r="Q265" s="383"/>
      <c r="R265" s="383"/>
      <c r="S265" s="384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5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1" t="s">
        <v>67</v>
      </c>
      <c r="BL265" s="77">
        <f t="shared" si="56"/>
        <v>0</v>
      </c>
      <c r="BM265" s="77">
        <f t="shared" si="57"/>
        <v>0</v>
      </c>
      <c r="BN265" s="77">
        <f t="shared" si="58"/>
        <v>0</v>
      </c>
      <c r="BO265" s="77">
        <f t="shared" si="59"/>
        <v>0</v>
      </c>
    </row>
    <row r="266" spans="1:67" ht="27" customHeight="1" x14ac:dyDescent="0.25">
      <c r="A266" s="61" t="s">
        <v>408</v>
      </c>
      <c r="B266" s="61" t="s">
        <v>409</v>
      </c>
      <c r="C266" s="35">
        <v>4301051134</v>
      </c>
      <c r="D266" s="381">
        <v>4607091381672</v>
      </c>
      <c r="E266" s="381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3"/>
      <c r="Q266" s="383"/>
      <c r="R266" s="383"/>
      <c r="S266" s="384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55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77"/>
      <c r="BB266" s="232" t="s">
        <v>67</v>
      </c>
      <c r="BL266" s="77">
        <f t="shared" si="56"/>
        <v>0</v>
      </c>
      <c r="BM266" s="77">
        <f t="shared" si="57"/>
        <v>0</v>
      </c>
      <c r="BN266" s="77">
        <f t="shared" si="58"/>
        <v>0</v>
      </c>
      <c r="BO266" s="77">
        <f t="shared" si="59"/>
        <v>0</v>
      </c>
    </row>
    <row r="267" spans="1:67" ht="27" customHeight="1" x14ac:dyDescent="0.25">
      <c r="A267" s="61" t="s">
        <v>410</v>
      </c>
      <c r="B267" s="61" t="s">
        <v>411</v>
      </c>
      <c r="C267" s="35">
        <v>4301051130</v>
      </c>
      <c r="D267" s="381">
        <v>4607091387537</v>
      </c>
      <c r="E267" s="381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5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3"/>
      <c r="Q267" s="383"/>
      <c r="R267" s="383"/>
      <c r="S267" s="384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5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3" t="s">
        <v>67</v>
      </c>
      <c r="BL267" s="77">
        <f t="shared" si="56"/>
        <v>0</v>
      </c>
      <c r="BM267" s="77">
        <f t="shared" si="57"/>
        <v>0</v>
      </c>
      <c r="BN267" s="77">
        <f t="shared" si="58"/>
        <v>0</v>
      </c>
      <c r="BO267" s="77">
        <f t="shared" si="59"/>
        <v>0</v>
      </c>
    </row>
    <row r="268" spans="1:67" ht="27" customHeight="1" x14ac:dyDescent="0.25">
      <c r="A268" s="61" t="s">
        <v>412</v>
      </c>
      <c r="B268" s="61" t="s">
        <v>413</v>
      </c>
      <c r="C268" s="35">
        <v>4301051132</v>
      </c>
      <c r="D268" s="381">
        <v>4607091387513</v>
      </c>
      <c r="E268" s="381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5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3"/>
      <c r="Q268" s="383"/>
      <c r="R268" s="383"/>
      <c r="S268" s="384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5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4" t="s">
        <v>67</v>
      </c>
      <c r="BL268" s="77">
        <f t="shared" si="56"/>
        <v>0</v>
      </c>
      <c r="BM268" s="77">
        <f t="shared" si="57"/>
        <v>0</v>
      </c>
      <c r="BN268" s="77">
        <f t="shared" si="58"/>
        <v>0</v>
      </c>
      <c r="BO268" s="77">
        <f t="shared" si="59"/>
        <v>0</v>
      </c>
    </row>
    <row r="269" spans="1:67" ht="27" customHeight="1" x14ac:dyDescent="0.25">
      <c r="A269" s="61" t="s">
        <v>414</v>
      </c>
      <c r="B269" s="61" t="s">
        <v>415</v>
      </c>
      <c r="C269" s="35">
        <v>4301051277</v>
      </c>
      <c r="D269" s="381">
        <v>4680115880511</v>
      </c>
      <c r="E269" s="381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137</v>
      </c>
      <c r="M269" s="37"/>
      <c r="N269" s="36">
        <v>40</v>
      </c>
      <c r="O269" s="53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3"/>
      <c r="Q269" s="383"/>
      <c r="R269" s="383"/>
      <c r="S269" s="384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5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35" t="s">
        <v>67</v>
      </c>
      <c r="BL269" s="77">
        <f t="shared" si="56"/>
        <v>0</v>
      </c>
      <c r="BM269" s="77">
        <f t="shared" si="57"/>
        <v>0</v>
      </c>
      <c r="BN269" s="77">
        <f t="shared" si="58"/>
        <v>0</v>
      </c>
      <c r="BO269" s="77">
        <f t="shared" si="59"/>
        <v>0</v>
      </c>
    </row>
    <row r="270" spans="1:67" ht="27" customHeight="1" x14ac:dyDescent="0.25">
      <c r="A270" s="61" t="s">
        <v>416</v>
      </c>
      <c r="B270" s="61" t="s">
        <v>417</v>
      </c>
      <c r="C270" s="35">
        <v>4301051344</v>
      </c>
      <c r="D270" s="381">
        <v>4680115880412</v>
      </c>
      <c r="E270" s="381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137</v>
      </c>
      <c r="M270" s="37"/>
      <c r="N270" s="36">
        <v>45</v>
      </c>
      <c r="O270" s="54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3"/>
      <c r="Q270" s="383"/>
      <c r="R270" s="383"/>
      <c r="S270" s="384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5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6" t="s">
        <v>67</v>
      </c>
      <c r="BL270" s="77">
        <f t="shared" si="56"/>
        <v>0</v>
      </c>
      <c r="BM270" s="77">
        <f t="shared" si="57"/>
        <v>0</v>
      </c>
      <c r="BN270" s="77">
        <f t="shared" si="58"/>
        <v>0</v>
      </c>
      <c r="BO270" s="77">
        <f t="shared" si="59"/>
        <v>0</v>
      </c>
    </row>
    <row r="271" spans="1:67" x14ac:dyDescent="0.2">
      <c r="A271" s="389"/>
      <c r="B271" s="389"/>
      <c r="C271" s="389"/>
      <c r="D271" s="389"/>
      <c r="E271" s="389"/>
      <c r="F271" s="389"/>
      <c r="G271" s="389"/>
      <c r="H271" s="389"/>
      <c r="I271" s="389"/>
      <c r="J271" s="389"/>
      <c r="K271" s="389"/>
      <c r="L271" s="389"/>
      <c r="M271" s="389"/>
      <c r="N271" s="390"/>
      <c r="O271" s="386" t="s">
        <v>43</v>
      </c>
      <c r="P271" s="387"/>
      <c r="Q271" s="387"/>
      <c r="R271" s="387"/>
      <c r="S271" s="387"/>
      <c r="T271" s="387"/>
      <c r="U271" s="388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1280.7692307692307</v>
      </c>
      <c r="X271" s="42">
        <f>IFERROR(X262/H262,"0")+IFERROR(X263/H263,"0")+IFERROR(X264/H264,"0")+IFERROR(X265/H265,"0")+IFERROR(X266/H266,"0")+IFERROR(X267/H267,"0")+IFERROR(X268/H268,"0")+IFERROR(X269/H269,"0")+IFERROR(X270/H270,"0")</f>
        <v>1281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27.861749999999997</v>
      </c>
      <c r="Z271" s="65"/>
      <c r="AA271" s="65"/>
    </row>
    <row r="272" spans="1:67" x14ac:dyDescent="0.2">
      <c r="A272" s="389"/>
      <c r="B272" s="389"/>
      <c r="C272" s="389"/>
      <c r="D272" s="389"/>
      <c r="E272" s="389"/>
      <c r="F272" s="389"/>
      <c r="G272" s="389"/>
      <c r="H272" s="389"/>
      <c r="I272" s="389"/>
      <c r="J272" s="389"/>
      <c r="K272" s="389"/>
      <c r="L272" s="389"/>
      <c r="M272" s="389"/>
      <c r="N272" s="390"/>
      <c r="O272" s="386" t="s">
        <v>43</v>
      </c>
      <c r="P272" s="387"/>
      <c r="Q272" s="387"/>
      <c r="R272" s="387"/>
      <c r="S272" s="387"/>
      <c r="T272" s="387"/>
      <c r="U272" s="388"/>
      <c r="V272" s="41" t="s">
        <v>0</v>
      </c>
      <c r="W272" s="42">
        <f>IFERROR(SUM(W262:W270),"0")</f>
        <v>9990</v>
      </c>
      <c r="X272" s="42">
        <f>IFERROR(SUM(X262:X270),"0")</f>
        <v>9991.7999999999993</v>
      </c>
      <c r="Y272" s="41"/>
      <c r="Z272" s="65"/>
      <c r="AA272" s="65"/>
    </row>
    <row r="273" spans="1:67" ht="14.25" customHeight="1" x14ac:dyDescent="0.25">
      <c r="A273" s="396" t="s">
        <v>223</v>
      </c>
      <c r="B273" s="396"/>
      <c r="C273" s="396"/>
      <c r="D273" s="396"/>
      <c r="E273" s="396"/>
      <c r="F273" s="396"/>
      <c r="G273" s="396"/>
      <c r="H273" s="396"/>
      <c r="I273" s="396"/>
      <c r="J273" s="396"/>
      <c r="K273" s="396"/>
      <c r="L273" s="396"/>
      <c r="M273" s="396"/>
      <c r="N273" s="396"/>
      <c r="O273" s="396"/>
      <c r="P273" s="396"/>
      <c r="Q273" s="396"/>
      <c r="R273" s="396"/>
      <c r="S273" s="396"/>
      <c r="T273" s="396"/>
      <c r="U273" s="396"/>
      <c r="V273" s="396"/>
      <c r="W273" s="396"/>
      <c r="X273" s="396"/>
      <c r="Y273" s="396"/>
      <c r="Z273" s="64"/>
      <c r="AA273" s="64"/>
    </row>
    <row r="274" spans="1:67" ht="16.5" customHeight="1" x14ac:dyDescent="0.25">
      <c r="A274" s="61" t="s">
        <v>418</v>
      </c>
      <c r="B274" s="61" t="s">
        <v>419</v>
      </c>
      <c r="C274" s="35">
        <v>4301060326</v>
      </c>
      <c r="D274" s="381">
        <v>4607091380880</v>
      </c>
      <c r="E274" s="381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5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3"/>
      <c r="Q274" s="383"/>
      <c r="R274" s="383"/>
      <c r="S274" s="384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77"/>
      <c r="BB274" s="237" t="s">
        <v>67</v>
      </c>
      <c r="BL274" s="77">
        <f>IFERROR(W274*I274/H274,"0")</f>
        <v>0</v>
      </c>
      <c r="BM274" s="77">
        <f>IFERROR(X274*I274/H274,"0")</f>
        <v>0</v>
      </c>
      <c r="BN274" s="77">
        <f>IFERROR(1/J274*(W274/H274),"0")</f>
        <v>0</v>
      </c>
      <c r="BO274" s="77">
        <f>IFERROR(1/J274*(X274/H274),"0")</f>
        <v>0</v>
      </c>
    </row>
    <row r="275" spans="1:67" ht="27" customHeight="1" x14ac:dyDescent="0.25">
      <c r="A275" s="61" t="s">
        <v>420</v>
      </c>
      <c r="B275" s="61" t="s">
        <v>421</v>
      </c>
      <c r="C275" s="35">
        <v>4301060308</v>
      </c>
      <c r="D275" s="381">
        <v>4607091384482</v>
      </c>
      <c r="E275" s="381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5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3"/>
      <c r="Q275" s="383"/>
      <c r="R275" s="383"/>
      <c r="S275" s="384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IFERROR(IF(X275=0,"",ROUNDUP(X275/H275,0)*0.02175),"")</f>
        <v/>
      </c>
      <c r="Z275" s="66" t="s">
        <v>48</v>
      </c>
      <c r="AA275" s="67" t="s">
        <v>48</v>
      </c>
      <c r="AE275" s="77"/>
      <c r="BB275" s="238" t="s">
        <v>67</v>
      </c>
      <c r="BL275" s="77">
        <f>IFERROR(W275*I275/H275,"0")</f>
        <v>0</v>
      </c>
      <c r="BM275" s="77">
        <f>IFERROR(X275*I275/H275,"0")</f>
        <v>0</v>
      </c>
      <c r="BN275" s="77">
        <f>IFERROR(1/J275*(W275/H275),"0")</f>
        <v>0</v>
      </c>
      <c r="BO275" s="77">
        <f>IFERROR(1/J275*(X275/H275),"0")</f>
        <v>0</v>
      </c>
    </row>
    <row r="276" spans="1:67" ht="16.5" customHeight="1" x14ac:dyDescent="0.25">
      <c r="A276" s="61" t="s">
        <v>422</v>
      </c>
      <c r="B276" s="61" t="s">
        <v>423</v>
      </c>
      <c r="C276" s="35">
        <v>4301060325</v>
      </c>
      <c r="D276" s="381">
        <v>4607091380897</v>
      </c>
      <c r="E276" s="381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5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3"/>
      <c r="Q276" s="383"/>
      <c r="R276" s="383"/>
      <c r="S276" s="384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77"/>
      <c r="BB276" s="239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x14ac:dyDescent="0.2">
      <c r="A277" s="389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90"/>
      <c r="O277" s="386" t="s">
        <v>43</v>
      </c>
      <c r="P277" s="387"/>
      <c r="Q277" s="387"/>
      <c r="R277" s="387"/>
      <c r="S277" s="387"/>
      <c r="T277" s="387"/>
      <c r="U277" s="388"/>
      <c r="V277" s="41" t="s">
        <v>42</v>
      </c>
      <c r="W277" s="42">
        <f>IFERROR(W274/H274,"0")+IFERROR(W275/H275,"0")+IFERROR(W276/H276,"0")</f>
        <v>0</v>
      </c>
      <c r="X277" s="42">
        <f>IFERROR(X274/H274,"0")+IFERROR(X275/H275,"0")+IFERROR(X276/H276,"0")</f>
        <v>0</v>
      </c>
      <c r="Y277" s="42">
        <f>IFERROR(IF(Y274="",0,Y274),"0")+IFERROR(IF(Y275="",0,Y275),"0")+IFERROR(IF(Y276="",0,Y276),"0")</f>
        <v>0</v>
      </c>
      <c r="Z277" s="65"/>
      <c r="AA277" s="65"/>
    </row>
    <row r="278" spans="1:67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0"/>
      <c r="O278" s="386" t="s">
        <v>43</v>
      </c>
      <c r="P278" s="387"/>
      <c r="Q278" s="387"/>
      <c r="R278" s="387"/>
      <c r="S278" s="387"/>
      <c r="T278" s="387"/>
      <c r="U278" s="388"/>
      <c r="V278" s="41" t="s">
        <v>0</v>
      </c>
      <c r="W278" s="42">
        <f>IFERROR(SUM(W274:W276),"0")</f>
        <v>0</v>
      </c>
      <c r="X278" s="42">
        <f>IFERROR(SUM(X274:X276),"0")</f>
        <v>0</v>
      </c>
      <c r="Y278" s="41"/>
      <c r="Z278" s="65"/>
      <c r="AA278" s="65"/>
    </row>
    <row r="279" spans="1:67" ht="14.25" customHeight="1" x14ac:dyDescent="0.25">
      <c r="A279" s="396" t="s">
        <v>101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64"/>
      <c r="AA279" s="64"/>
    </row>
    <row r="280" spans="1:67" ht="16.5" customHeight="1" x14ac:dyDescent="0.25">
      <c r="A280" s="61" t="s">
        <v>424</v>
      </c>
      <c r="B280" s="61" t="s">
        <v>425</v>
      </c>
      <c r="C280" s="35">
        <v>4301030232</v>
      </c>
      <c r="D280" s="381">
        <v>4607091388374</v>
      </c>
      <c r="E280" s="381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530" t="s">
        <v>426</v>
      </c>
      <c r="P280" s="383"/>
      <c r="Q280" s="383"/>
      <c r="R280" s="383"/>
      <c r="S280" s="384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0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customHeight="1" x14ac:dyDescent="0.25">
      <c r="A281" s="61" t="s">
        <v>427</v>
      </c>
      <c r="B281" s="61" t="s">
        <v>428</v>
      </c>
      <c r="C281" s="35">
        <v>4301030235</v>
      </c>
      <c r="D281" s="381">
        <v>4607091388381</v>
      </c>
      <c r="E281" s="381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531" t="s">
        <v>429</v>
      </c>
      <c r="P281" s="383"/>
      <c r="Q281" s="383"/>
      <c r="R281" s="383"/>
      <c r="S281" s="384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1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430</v>
      </c>
      <c r="B282" s="61" t="s">
        <v>431</v>
      </c>
      <c r="C282" s="35">
        <v>4301030233</v>
      </c>
      <c r="D282" s="381">
        <v>4607091388404</v>
      </c>
      <c r="E282" s="381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5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3"/>
      <c r="Q282" s="383"/>
      <c r="R282" s="383"/>
      <c r="S282" s="384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2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x14ac:dyDescent="0.2">
      <c r="A283" s="389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90"/>
      <c r="O283" s="386" t="s">
        <v>43</v>
      </c>
      <c r="P283" s="387"/>
      <c r="Q283" s="387"/>
      <c r="R283" s="387"/>
      <c r="S283" s="387"/>
      <c r="T283" s="387"/>
      <c r="U283" s="388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67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0"/>
      <c r="O284" s="386" t="s">
        <v>43</v>
      </c>
      <c r="P284" s="387"/>
      <c r="Q284" s="387"/>
      <c r="R284" s="387"/>
      <c r="S284" s="387"/>
      <c r="T284" s="387"/>
      <c r="U284" s="388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67" ht="14.25" customHeight="1" x14ac:dyDescent="0.25">
      <c r="A285" s="396" t="s">
        <v>432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64"/>
      <c r="AA285" s="64"/>
    </row>
    <row r="286" spans="1:67" ht="16.5" customHeight="1" x14ac:dyDescent="0.25">
      <c r="A286" s="61" t="s">
        <v>433</v>
      </c>
      <c r="B286" s="61" t="s">
        <v>434</v>
      </c>
      <c r="C286" s="35">
        <v>4301180007</v>
      </c>
      <c r="D286" s="381">
        <v>4680115881808</v>
      </c>
      <c r="E286" s="381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5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3"/>
      <c r="Q286" s="383"/>
      <c r="R286" s="383"/>
      <c r="S286" s="384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3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customHeight="1" x14ac:dyDescent="0.25">
      <c r="A287" s="61" t="s">
        <v>437</v>
      </c>
      <c r="B287" s="61" t="s">
        <v>438</v>
      </c>
      <c r="C287" s="35">
        <v>4301180006</v>
      </c>
      <c r="D287" s="381">
        <v>4680115881822</v>
      </c>
      <c r="E287" s="381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3"/>
      <c r="Q287" s="383"/>
      <c r="R287" s="383"/>
      <c r="S287" s="384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44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439</v>
      </c>
      <c r="B288" s="61" t="s">
        <v>440</v>
      </c>
      <c r="C288" s="35">
        <v>4301180001</v>
      </c>
      <c r="D288" s="381">
        <v>4680115880016</v>
      </c>
      <c r="E288" s="381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436</v>
      </c>
      <c r="L288" s="37" t="s">
        <v>435</v>
      </c>
      <c r="M288" s="37"/>
      <c r="N288" s="36">
        <v>730</v>
      </c>
      <c r="O288" s="5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3"/>
      <c r="Q288" s="383"/>
      <c r="R288" s="383"/>
      <c r="S288" s="384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45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x14ac:dyDescent="0.2">
      <c r="A289" s="389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90"/>
      <c r="O289" s="386" t="s">
        <v>43</v>
      </c>
      <c r="P289" s="387"/>
      <c r="Q289" s="387"/>
      <c r="R289" s="387"/>
      <c r="S289" s="387"/>
      <c r="T289" s="387"/>
      <c r="U289" s="388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0"/>
      <c r="O290" s="386" t="s">
        <v>43</v>
      </c>
      <c r="P290" s="387"/>
      <c r="Q290" s="387"/>
      <c r="R290" s="387"/>
      <c r="S290" s="387"/>
      <c r="T290" s="387"/>
      <c r="U290" s="388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customHeight="1" x14ac:dyDescent="0.25">
      <c r="A291" s="418" t="s">
        <v>441</v>
      </c>
      <c r="B291" s="418"/>
      <c r="C291" s="418"/>
      <c r="D291" s="418"/>
      <c r="E291" s="418"/>
      <c r="F291" s="418"/>
      <c r="G291" s="418"/>
      <c r="H291" s="418"/>
      <c r="I291" s="418"/>
      <c r="J291" s="418"/>
      <c r="K291" s="418"/>
      <c r="L291" s="418"/>
      <c r="M291" s="418"/>
      <c r="N291" s="418"/>
      <c r="O291" s="418"/>
      <c r="P291" s="418"/>
      <c r="Q291" s="418"/>
      <c r="R291" s="418"/>
      <c r="S291" s="418"/>
      <c r="T291" s="418"/>
      <c r="U291" s="418"/>
      <c r="V291" s="418"/>
      <c r="W291" s="418"/>
      <c r="X291" s="418"/>
      <c r="Y291" s="418"/>
      <c r="Z291" s="63"/>
      <c r="AA291" s="63"/>
    </row>
    <row r="292" spans="1:67" ht="14.25" customHeight="1" x14ac:dyDescent="0.25">
      <c r="A292" s="396" t="s">
        <v>123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64"/>
      <c r="AA292" s="64"/>
    </row>
    <row r="293" spans="1:67" ht="27" customHeight="1" x14ac:dyDescent="0.25">
      <c r="A293" s="61" t="s">
        <v>442</v>
      </c>
      <c r="B293" s="61" t="s">
        <v>443</v>
      </c>
      <c r="C293" s="35">
        <v>4301011315</v>
      </c>
      <c r="D293" s="381">
        <v>4607091387421</v>
      </c>
      <c r="E293" s="381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119</v>
      </c>
      <c r="L293" s="37" t="s">
        <v>118</v>
      </c>
      <c r="M293" s="37"/>
      <c r="N293" s="36">
        <v>55</v>
      </c>
      <c r="O293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3"/>
      <c r="Q293" s="383"/>
      <c r="R293" s="383"/>
      <c r="S293" s="384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60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46" t="s">
        <v>67</v>
      </c>
      <c r="BL293" s="77">
        <f t="shared" ref="BL293:BL299" si="61">IFERROR(W293*I293/H293,"0")</f>
        <v>0</v>
      </c>
      <c r="BM293" s="77">
        <f t="shared" ref="BM293:BM299" si="62">IFERROR(X293*I293/H293,"0")</f>
        <v>0</v>
      </c>
      <c r="BN293" s="77">
        <f t="shared" ref="BN293:BN299" si="63">IFERROR(1/J293*(W293/H293),"0")</f>
        <v>0</v>
      </c>
      <c r="BO293" s="77">
        <f t="shared" ref="BO293:BO299" si="64">IFERROR(1/J293*(X293/H293),"0")</f>
        <v>0</v>
      </c>
    </row>
    <row r="294" spans="1:67" ht="27" customHeight="1" x14ac:dyDescent="0.25">
      <c r="A294" s="61" t="s">
        <v>442</v>
      </c>
      <c r="B294" s="61" t="s">
        <v>444</v>
      </c>
      <c r="C294" s="35">
        <v>4301011121</v>
      </c>
      <c r="D294" s="381">
        <v>4607091387421</v>
      </c>
      <c r="E294" s="381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119</v>
      </c>
      <c r="L294" s="37" t="s">
        <v>127</v>
      </c>
      <c r="M294" s="37"/>
      <c r="N294" s="36">
        <v>55</v>
      </c>
      <c r="O294" s="5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3"/>
      <c r="Q294" s="383"/>
      <c r="R294" s="383"/>
      <c r="S294" s="384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60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47" t="s">
        <v>67</v>
      </c>
      <c r="BL294" s="77">
        <f t="shared" si="61"/>
        <v>0</v>
      </c>
      <c r="BM294" s="77">
        <f t="shared" si="62"/>
        <v>0</v>
      </c>
      <c r="BN294" s="77">
        <f t="shared" si="63"/>
        <v>0</v>
      </c>
      <c r="BO294" s="77">
        <f t="shared" si="64"/>
        <v>0</v>
      </c>
    </row>
    <row r="295" spans="1:67" ht="27" customHeight="1" x14ac:dyDescent="0.25">
      <c r="A295" s="61" t="s">
        <v>445</v>
      </c>
      <c r="B295" s="61" t="s">
        <v>446</v>
      </c>
      <c r="C295" s="35">
        <v>4301011619</v>
      </c>
      <c r="D295" s="381">
        <v>4607091387452</v>
      </c>
      <c r="E295" s="381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52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3"/>
      <c r="Q295" s="383"/>
      <c r="R295" s="383"/>
      <c r="S295" s="384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60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48" t="s">
        <v>67</v>
      </c>
      <c r="BL295" s="77">
        <f t="shared" si="61"/>
        <v>0</v>
      </c>
      <c r="BM295" s="77">
        <f t="shared" si="62"/>
        <v>0</v>
      </c>
      <c r="BN295" s="77">
        <f t="shared" si="63"/>
        <v>0</v>
      </c>
      <c r="BO295" s="77">
        <f t="shared" si="64"/>
        <v>0</v>
      </c>
    </row>
    <row r="296" spans="1:67" ht="27" customHeight="1" x14ac:dyDescent="0.25">
      <c r="A296" s="61" t="s">
        <v>445</v>
      </c>
      <c r="B296" s="61" t="s">
        <v>447</v>
      </c>
      <c r="C296" s="35">
        <v>4301011322</v>
      </c>
      <c r="D296" s="381">
        <v>4607091387452</v>
      </c>
      <c r="E296" s="381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137</v>
      </c>
      <c r="M296" s="37"/>
      <c r="N296" s="36">
        <v>55</v>
      </c>
      <c r="O296" s="5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3"/>
      <c r="Q296" s="383"/>
      <c r="R296" s="383"/>
      <c r="S296" s="384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0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49" t="s">
        <v>67</v>
      </c>
      <c r="BL296" s="77">
        <f t="shared" si="61"/>
        <v>0</v>
      </c>
      <c r="BM296" s="77">
        <f t="shared" si="62"/>
        <v>0</v>
      </c>
      <c r="BN296" s="77">
        <f t="shared" si="63"/>
        <v>0</v>
      </c>
      <c r="BO296" s="77">
        <f t="shared" si="64"/>
        <v>0</v>
      </c>
    </row>
    <row r="297" spans="1:67" ht="27" customHeight="1" x14ac:dyDescent="0.25">
      <c r="A297" s="61" t="s">
        <v>448</v>
      </c>
      <c r="B297" s="61" t="s">
        <v>449</v>
      </c>
      <c r="C297" s="35">
        <v>4301011313</v>
      </c>
      <c r="D297" s="381">
        <v>4607091385984</v>
      </c>
      <c r="E297" s="381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119</v>
      </c>
      <c r="L297" s="37" t="s">
        <v>118</v>
      </c>
      <c r="M297" s="37"/>
      <c r="N297" s="36">
        <v>55</v>
      </c>
      <c r="O297" s="52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3"/>
      <c r="Q297" s="383"/>
      <c r="R297" s="383"/>
      <c r="S297" s="384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0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0" t="s">
        <v>67</v>
      </c>
      <c r="BL297" s="77">
        <f t="shared" si="61"/>
        <v>0</v>
      </c>
      <c r="BM297" s="77">
        <f t="shared" si="62"/>
        <v>0</v>
      </c>
      <c r="BN297" s="77">
        <f t="shared" si="63"/>
        <v>0</v>
      </c>
      <c r="BO297" s="77">
        <f t="shared" si="64"/>
        <v>0</v>
      </c>
    </row>
    <row r="298" spans="1:67" ht="27" customHeight="1" x14ac:dyDescent="0.25">
      <c r="A298" s="61" t="s">
        <v>450</v>
      </c>
      <c r="B298" s="61" t="s">
        <v>451</v>
      </c>
      <c r="C298" s="35">
        <v>4301011316</v>
      </c>
      <c r="D298" s="381">
        <v>4607091387438</v>
      </c>
      <c r="E298" s="381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86</v>
      </c>
      <c r="L298" s="37" t="s">
        <v>118</v>
      </c>
      <c r="M298" s="37"/>
      <c r="N298" s="36">
        <v>55</v>
      </c>
      <c r="O298" s="5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3"/>
      <c r="Q298" s="383"/>
      <c r="R298" s="383"/>
      <c r="S298" s="384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60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77"/>
      <c r="BB298" s="251" t="s">
        <v>67</v>
      </c>
      <c r="BL298" s="77">
        <f t="shared" si="61"/>
        <v>0</v>
      </c>
      <c r="BM298" s="77">
        <f t="shared" si="62"/>
        <v>0</v>
      </c>
      <c r="BN298" s="77">
        <f t="shared" si="63"/>
        <v>0</v>
      </c>
      <c r="BO298" s="77">
        <f t="shared" si="64"/>
        <v>0</v>
      </c>
    </row>
    <row r="299" spans="1:67" ht="27" customHeight="1" x14ac:dyDescent="0.25">
      <c r="A299" s="61" t="s">
        <v>452</v>
      </c>
      <c r="B299" s="61" t="s">
        <v>453</v>
      </c>
      <c r="C299" s="35">
        <v>4301011318</v>
      </c>
      <c r="D299" s="381">
        <v>4607091387469</v>
      </c>
      <c r="E299" s="381"/>
      <c r="F299" s="60">
        <v>0.5</v>
      </c>
      <c r="G299" s="36">
        <v>10</v>
      </c>
      <c r="H299" s="60">
        <v>5</v>
      </c>
      <c r="I299" s="60">
        <v>5.21</v>
      </c>
      <c r="J299" s="36">
        <v>120</v>
      </c>
      <c r="K299" s="36" t="s">
        <v>86</v>
      </c>
      <c r="L299" s="37" t="s">
        <v>82</v>
      </c>
      <c r="M299" s="37"/>
      <c r="N299" s="36">
        <v>55</v>
      </c>
      <c r="O299" s="5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3"/>
      <c r="Q299" s="383"/>
      <c r="R299" s="383"/>
      <c r="S299" s="384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0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2" t="s">
        <v>67</v>
      </c>
      <c r="BL299" s="77">
        <f t="shared" si="61"/>
        <v>0</v>
      </c>
      <c r="BM299" s="77">
        <f t="shared" si="62"/>
        <v>0</v>
      </c>
      <c r="BN299" s="77">
        <f t="shared" si="63"/>
        <v>0</v>
      </c>
      <c r="BO299" s="77">
        <f t="shared" si="64"/>
        <v>0</v>
      </c>
    </row>
    <row r="300" spans="1:67" x14ac:dyDescent="0.2">
      <c r="A300" s="389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90"/>
      <c r="O300" s="386" t="s">
        <v>43</v>
      </c>
      <c r="P300" s="387"/>
      <c r="Q300" s="387"/>
      <c r="R300" s="387"/>
      <c r="S300" s="387"/>
      <c r="T300" s="387"/>
      <c r="U300" s="388"/>
      <c r="V300" s="41" t="s">
        <v>42</v>
      </c>
      <c r="W300" s="42">
        <f>IFERROR(W293/H293,"0")+IFERROR(W294/H294,"0")+IFERROR(W295/H295,"0")+IFERROR(W296/H296,"0")+IFERROR(W297/H297,"0")+IFERROR(W298/H298,"0")+IFERROR(W299/H299,"0")</f>
        <v>0</v>
      </c>
      <c r="X300" s="42">
        <f>IFERROR(X293/H293,"0")+IFERROR(X294/H294,"0")+IFERROR(X295/H295,"0")+IFERROR(X296/H296,"0")+IFERROR(X297/H297,"0")+IFERROR(X298/H298,"0")+IFERROR(X299/H299,"0")</f>
        <v>0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5"/>
      <c r="AA300" s="65"/>
    </row>
    <row r="301" spans="1:67" x14ac:dyDescent="0.2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89"/>
      <c r="M301" s="389"/>
      <c r="N301" s="390"/>
      <c r="O301" s="386" t="s">
        <v>43</v>
      </c>
      <c r="P301" s="387"/>
      <c r="Q301" s="387"/>
      <c r="R301" s="387"/>
      <c r="S301" s="387"/>
      <c r="T301" s="387"/>
      <c r="U301" s="388"/>
      <c r="V301" s="41" t="s">
        <v>0</v>
      </c>
      <c r="W301" s="42">
        <f>IFERROR(SUM(W293:W299),"0")</f>
        <v>0</v>
      </c>
      <c r="X301" s="42">
        <f>IFERROR(SUM(X293:X299),"0")</f>
        <v>0</v>
      </c>
      <c r="Y301" s="41"/>
      <c r="Z301" s="65"/>
      <c r="AA301" s="65"/>
    </row>
    <row r="302" spans="1:67" ht="14.25" customHeight="1" x14ac:dyDescent="0.25">
      <c r="A302" s="396" t="s">
        <v>77</v>
      </c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6"/>
      <c r="O302" s="396"/>
      <c r="P302" s="396"/>
      <c r="Q302" s="396"/>
      <c r="R302" s="396"/>
      <c r="S302" s="396"/>
      <c r="T302" s="396"/>
      <c r="U302" s="396"/>
      <c r="V302" s="396"/>
      <c r="W302" s="396"/>
      <c r="X302" s="396"/>
      <c r="Y302" s="396"/>
      <c r="Z302" s="64"/>
      <c r="AA302" s="64"/>
    </row>
    <row r="303" spans="1:67" ht="27" customHeight="1" x14ac:dyDescent="0.25">
      <c r="A303" s="61" t="s">
        <v>454</v>
      </c>
      <c r="B303" s="61" t="s">
        <v>455</v>
      </c>
      <c r="C303" s="35">
        <v>4301031154</v>
      </c>
      <c r="D303" s="381">
        <v>4607091387292</v>
      </c>
      <c r="E303" s="381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5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3"/>
      <c r="Q303" s="383"/>
      <c r="R303" s="383"/>
      <c r="S303" s="384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3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customHeight="1" x14ac:dyDescent="0.25">
      <c r="A304" s="61" t="s">
        <v>456</v>
      </c>
      <c r="B304" s="61" t="s">
        <v>457</v>
      </c>
      <c r="C304" s="35">
        <v>4301031155</v>
      </c>
      <c r="D304" s="381">
        <v>4607091387315</v>
      </c>
      <c r="E304" s="381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86</v>
      </c>
      <c r="L304" s="37" t="s">
        <v>82</v>
      </c>
      <c r="M304" s="37"/>
      <c r="N304" s="36">
        <v>45</v>
      </c>
      <c r="O304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3"/>
      <c r="Q304" s="383"/>
      <c r="R304" s="383"/>
      <c r="S304" s="384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54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90"/>
      <c r="O305" s="386" t="s">
        <v>43</v>
      </c>
      <c r="P305" s="387"/>
      <c r="Q305" s="387"/>
      <c r="R305" s="387"/>
      <c r="S305" s="387"/>
      <c r="T305" s="387"/>
      <c r="U305" s="388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x14ac:dyDescent="0.2">
      <c r="A306" s="389"/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90"/>
      <c r="O306" s="386" t="s">
        <v>43</v>
      </c>
      <c r="P306" s="387"/>
      <c r="Q306" s="387"/>
      <c r="R306" s="387"/>
      <c r="S306" s="387"/>
      <c r="T306" s="387"/>
      <c r="U306" s="388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customHeight="1" x14ac:dyDescent="0.25">
      <c r="A307" s="418" t="s">
        <v>458</v>
      </c>
      <c r="B307" s="418"/>
      <c r="C307" s="418"/>
      <c r="D307" s="418"/>
      <c r="E307" s="418"/>
      <c r="F307" s="418"/>
      <c r="G307" s="418"/>
      <c r="H307" s="418"/>
      <c r="I307" s="418"/>
      <c r="J307" s="418"/>
      <c r="K307" s="418"/>
      <c r="L307" s="418"/>
      <c r="M307" s="418"/>
      <c r="N307" s="418"/>
      <c r="O307" s="418"/>
      <c r="P307" s="418"/>
      <c r="Q307" s="418"/>
      <c r="R307" s="418"/>
      <c r="S307" s="418"/>
      <c r="T307" s="418"/>
      <c r="U307" s="418"/>
      <c r="V307" s="418"/>
      <c r="W307" s="418"/>
      <c r="X307" s="418"/>
      <c r="Y307" s="418"/>
      <c r="Z307" s="63"/>
      <c r="AA307" s="63"/>
    </row>
    <row r="308" spans="1:67" ht="14.25" customHeight="1" x14ac:dyDescent="0.25">
      <c r="A308" s="396" t="s">
        <v>77</v>
      </c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6"/>
      <c r="P308" s="396"/>
      <c r="Q308" s="396"/>
      <c r="R308" s="396"/>
      <c r="S308" s="396"/>
      <c r="T308" s="396"/>
      <c r="U308" s="396"/>
      <c r="V308" s="396"/>
      <c r="W308" s="396"/>
      <c r="X308" s="396"/>
      <c r="Y308" s="396"/>
      <c r="Z308" s="64"/>
      <c r="AA308" s="64"/>
    </row>
    <row r="309" spans="1:67" ht="27" customHeight="1" x14ac:dyDescent="0.25">
      <c r="A309" s="61" t="s">
        <v>459</v>
      </c>
      <c r="B309" s="61" t="s">
        <v>460</v>
      </c>
      <c r="C309" s="35">
        <v>4301031066</v>
      </c>
      <c r="D309" s="381">
        <v>4607091383836</v>
      </c>
      <c r="E309" s="381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86</v>
      </c>
      <c r="L309" s="37" t="s">
        <v>82</v>
      </c>
      <c r="M309" s="37"/>
      <c r="N309" s="36">
        <v>40</v>
      </c>
      <c r="O309" s="5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3"/>
      <c r="Q309" s="383"/>
      <c r="R309" s="383"/>
      <c r="S309" s="384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55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90"/>
      <c r="O310" s="386" t="s">
        <v>43</v>
      </c>
      <c r="P310" s="387"/>
      <c r="Q310" s="387"/>
      <c r="R310" s="387"/>
      <c r="S310" s="387"/>
      <c r="T310" s="387"/>
      <c r="U310" s="388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x14ac:dyDescent="0.2">
      <c r="A311" s="389"/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90"/>
      <c r="O311" s="386" t="s">
        <v>43</v>
      </c>
      <c r="P311" s="387"/>
      <c r="Q311" s="387"/>
      <c r="R311" s="387"/>
      <c r="S311" s="387"/>
      <c r="T311" s="387"/>
      <c r="U311" s="388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customHeight="1" x14ac:dyDescent="0.25">
      <c r="A312" s="396" t="s">
        <v>87</v>
      </c>
      <c r="B312" s="396"/>
      <c r="C312" s="396"/>
      <c r="D312" s="396"/>
      <c r="E312" s="396"/>
      <c r="F312" s="396"/>
      <c r="G312" s="396"/>
      <c r="H312" s="396"/>
      <c r="I312" s="396"/>
      <c r="J312" s="396"/>
      <c r="K312" s="396"/>
      <c r="L312" s="396"/>
      <c r="M312" s="396"/>
      <c r="N312" s="396"/>
      <c r="O312" s="396"/>
      <c r="P312" s="396"/>
      <c r="Q312" s="396"/>
      <c r="R312" s="396"/>
      <c r="S312" s="396"/>
      <c r="T312" s="396"/>
      <c r="U312" s="396"/>
      <c r="V312" s="396"/>
      <c r="W312" s="396"/>
      <c r="X312" s="396"/>
      <c r="Y312" s="396"/>
      <c r="Z312" s="64"/>
      <c r="AA312" s="64"/>
    </row>
    <row r="313" spans="1:67" ht="27" customHeight="1" x14ac:dyDescent="0.25">
      <c r="A313" s="61" t="s">
        <v>461</v>
      </c>
      <c r="B313" s="61" t="s">
        <v>462</v>
      </c>
      <c r="C313" s="35">
        <v>4301051142</v>
      </c>
      <c r="D313" s="381">
        <v>4607091387919</v>
      </c>
      <c r="E313" s="381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119</v>
      </c>
      <c r="L313" s="37" t="s">
        <v>82</v>
      </c>
      <c r="M313" s="37"/>
      <c r="N313" s="36">
        <v>45</v>
      </c>
      <c r="O313" s="5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3"/>
      <c r="Q313" s="383"/>
      <c r="R313" s="383"/>
      <c r="S313" s="384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IFERROR(IF(X313=0,"",ROUNDUP(X313/H313,0)*0.02175),"")</f>
        <v/>
      </c>
      <c r="Z313" s="66" t="s">
        <v>48</v>
      </c>
      <c r="AA313" s="67" t="s">
        <v>48</v>
      </c>
      <c r="AE313" s="77"/>
      <c r="BB313" s="256" t="s">
        <v>67</v>
      </c>
      <c r="BL313" s="77">
        <f>IFERROR(W313*I313/H313,"0")</f>
        <v>0</v>
      </c>
      <c r="BM313" s="77">
        <f>IFERROR(X313*I313/H313,"0")</f>
        <v>0</v>
      </c>
      <c r="BN313" s="77">
        <f>IFERROR(1/J313*(W313/H313),"0")</f>
        <v>0</v>
      </c>
      <c r="BO313" s="77">
        <f>IFERROR(1/J313*(X313/H313),"0")</f>
        <v>0</v>
      </c>
    </row>
    <row r="314" spans="1:67" ht="27" customHeight="1" x14ac:dyDescent="0.25">
      <c r="A314" s="61" t="s">
        <v>463</v>
      </c>
      <c r="B314" s="61" t="s">
        <v>464</v>
      </c>
      <c r="C314" s="35">
        <v>4301051461</v>
      </c>
      <c r="D314" s="381">
        <v>4680115883604</v>
      </c>
      <c r="E314" s="381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86</v>
      </c>
      <c r="L314" s="37" t="s">
        <v>137</v>
      </c>
      <c r="M314" s="37"/>
      <c r="N314" s="36">
        <v>45</v>
      </c>
      <c r="O314" s="51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3"/>
      <c r="Q314" s="383"/>
      <c r="R314" s="383"/>
      <c r="S314" s="384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57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customHeight="1" x14ac:dyDescent="0.25">
      <c r="A315" s="61" t="s">
        <v>465</v>
      </c>
      <c r="B315" s="61" t="s">
        <v>466</v>
      </c>
      <c r="C315" s="35">
        <v>4301051485</v>
      </c>
      <c r="D315" s="381">
        <v>4680115883567</v>
      </c>
      <c r="E315" s="381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86</v>
      </c>
      <c r="L315" s="37" t="s">
        <v>82</v>
      </c>
      <c r="M315" s="37"/>
      <c r="N315" s="36">
        <v>40</v>
      </c>
      <c r="O315" s="5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3"/>
      <c r="Q315" s="383"/>
      <c r="R315" s="383"/>
      <c r="S315" s="384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58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x14ac:dyDescent="0.2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90"/>
      <c r="O316" s="386" t="s">
        <v>43</v>
      </c>
      <c r="P316" s="387"/>
      <c r="Q316" s="387"/>
      <c r="R316" s="387"/>
      <c r="S316" s="387"/>
      <c r="T316" s="387"/>
      <c r="U316" s="388"/>
      <c r="V316" s="41" t="s">
        <v>42</v>
      </c>
      <c r="W316" s="42">
        <f>IFERROR(W313/H313,"0")+IFERROR(W314/H314,"0")+IFERROR(W315/H315,"0")</f>
        <v>0</v>
      </c>
      <c r="X316" s="42">
        <f>IFERROR(X313/H313,"0")+IFERROR(X314/H314,"0")+IFERROR(X315/H315,"0")</f>
        <v>0</v>
      </c>
      <c r="Y316" s="42">
        <f>IFERROR(IF(Y313="",0,Y313),"0")+IFERROR(IF(Y314="",0,Y314),"0")+IFERROR(IF(Y315="",0,Y315),"0")</f>
        <v>0</v>
      </c>
      <c r="Z316" s="65"/>
      <c r="AA316" s="65"/>
    </row>
    <row r="317" spans="1:67" x14ac:dyDescent="0.2">
      <c r="A317" s="389"/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90"/>
      <c r="O317" s="386" t="s">
        <v>43</v>
      </c>
      <c r="P317" s="387"/>
      <c r="Q317" s="387"/>
      <c r="R317" s="387"/>
      <c r="S317" s="387"/>
      <c r="T317" s="387"/>
      <c r="U317" s="388"/>
      <c r="V317" s="41" t="s">
        <v>0</v>
      </c>
      <c r="W317" s="42">
        <f>IFERROR(SUM(W313:W315),"0")</f>
        <v>0</v>
      </c>
      <c r="X317" s="42">
        <f>IFERROR(SUM(X313:X315),"0")</f>
        <v>0</v>
      </c>
      <c r="Y317" s="41"/>
      <c r="Z317" s="65"/>
      <c r="AA317" s="65"/>
    </row>
    <row r="318" spans="1:67" ht="14.25" customHeight="1" x14ac:dyDescent="0.25">
      <c r="A318" s="396" t="s">
        <v>223</v>
      </c>
      <c r="B318" s="396"/>
      <c r="C318" s="396"/>
      <c r="D318" s="396"/>
      <c r="E318" s="396"/>
      <c r="F318" s="396"/>
      <c r="G318" s="396"/>
      <c r="H318" s="396"/>
      <c r="I318" s="396"/>
      <c r="J318" s="396"/>
      <c r="K318" s="396"/>
      <c r="L318" s="396"/>
      <c r="M318" s="396"/>
      <c r="N318" s="396"/>
      <c r="O318" s="396"/>
      <c r="P318" s="396"/>
      <c r="Q318" s="396"/>
      <c r="R318" s="396"/>
      <c r="S318" s="396"/>
      <c r="T318" s="396"/>
      <c r="U318" s="396"/>
      <c r="V318" s="396"/>
      <c r="W318" s="396"/>
      <c r="X318" s="396"/>
      <c r="Y318" s="396"/>
      <c r="Z318" s="64"/>
      <c r="AA318" s="64"/>
    </row>
    <row r="319" spans="1:67" ht="27" customHeight="1" x14ac:dyDescent="0.25">
      <c r="A319" s="61" t="s">
        <v>467</v>
      </c>
      <c r="B319" s="61" t="s">
        <v>468</v>
      </c>
      <c r="C319" s="35">
        <v>4301060324</v>
      </c>
      <c r="D319" s="381">
        <v>4607091388831</v>
      </c>
      <c r="E319" s="381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86</v>
      </c>
      <c r="L319" s="37" t="s">
        <v>82</v>
      </c>
      <c r="M319" s="37"/>
      <c r="N319" s="36">
        <v>40</v>
      </c>
      <c r="O319" s="51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3"/>
      <c r="Q319" s="383"/>
      <c r="R319" s="383"/>
      <c r="S319" s="384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59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x14ac:dyDescent="0.2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90"/>
      <c r="O320" s="386" t="s">
        <v>43</v>
      </c>
      <c r="P320" s="387"/>
      <c r="Q320" s="387"/>
      <c r="R320" s="387"/>
      <c r="S320" s="387"/>
      <c r="T320" s="387"/>
      <c r="U320" s="388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x14ac:dyDescent="0.2">
      <c r="A321" s="389"/>
      <c r="B321" s="389"/>
      <c r="C321" s="389"/>
      <c r="D321" s="389"/>
      <c r="E321" s="389"/>
      <c r="F321" s="389"/>
      <c r="G321" s="389"/>
      <c r="H321" s="389"/>
      <c r="I321" s="389"/>
      <c r="J321" s="389"/>
      <c r="K321" s="389"/>
      <c r="L321" s="389"/>
      <c r="M321" s="389"/>
      <c r="N321" s="390"/>
      <c r="O321" s="386" t="s">
        <v>43</v>
      </c>
      <c r="P321" s="387"/>
      <c r="Q321" s="387"/>
      <c r="R321" s="387"/>
      <c r="S321" s="387"/>
      <c r="T321" s="387"/>
      <c r="U321" s="388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customHeight="1" x14ac:dyDescent="0.25">
      <c r="A322" s="396" t="s">
        <v>101</v>
      </c>
      <c r="B322" s="396"/>
      <c r="C322" s="396"/>
      <c r="D322" s="396"/>
      <c r="E322" s="396"/>
      <c r="F322" s="396"/>
      <c r="G322" s="396"/>
      <c r="H322" s="396"/>
      <c r="I322" s="396"/>
      <c r="J322" s="396"/>
      <c r="K322" s="396"/>
      <c r="L322" s="396"/>
      <c r="M322" s="396"/>
      <c r="N322" s="396"/>
      <c r="O322" s="396"/>
      <c r="P322" s="396"/>
      <c r="Q322" s="396"/>
      <c r="R322" s="396"/>
      <c r="S322" s="396"/>
      <c r="T322" s="396"/>
      <c r="U322" s="396"/>
      <c r="V322" s="396"/>
      <c r="W322" s="396"/>
      <c r="X322" s="396"/>
      <c r="Y322" s="396"/>
      <c r="Z322" s="64"/>
      <c r="AA322" s="64"/>
    </row>
    <row r="323" spans="1:67" ht="27" customHeight="1" x14ac:dyDescent="0.25">
      <c r="A323" s="61" t="s">
        <v>469</v>
      </c>
      <c r="B323" s="61" t="s">
        <v>470</v>
      </c>
      <c r="C323" s="35">
        <v>4301032015</v>
      </c>
      <c r="D323" s="381">
        <v>4607091383102</v>
      </c>
      <c r="E323" s="381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86</v>
      </c>
      <c r="L323" s="37" t="s">
        <v>105</v>
      </c>
      <c r="M323" s="37"/>
      <c r="N323" s="36">
        <v>180</v>
      </c>
      <c r="O323" s="5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3"/>
      <c r="Q323" s="383"/>
      <c r="R323" s="383"/>
      <c r="S323" s="384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0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x14ac:dyDescent="0.2">
      <c r="A324" s="389"/>
      <c r="B324" s="389"/>
      <c r="C324" s="389"/>
      <c r="D324" s="389"/>
      <c r="E324" s="389"/>
      <c r="F324" s="389"/>
      <c r="G324" s="389"/>
      <c r="H324" s="389"/>
      <c r="I324" s="389"/>
      <c r="J324" s="389"/>
      <c r="K324" s="389"/>
      <c r="L324" s="389"/>
      <c r="M324" s="389"/>
      <c r="N324" s="390"/>
      <c r="O324" s="386" t="s">
        <v>43</v>
      </c>
      <c r="P324" s="387"/>
      <c r="Q324" s="387"/>
      <c r="R324" s="387"/>
      <c r="S324" s="387"/>
      <c r="T324" s="387"/>
      <c r="U324" s="388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x14ac:dyDescent="0.2">
      <c r="A325" s="389"/>
      <c r="B325" s="389"/>
      <c r="C325" s="389"/>
      <c r="D325" s="389"/>
      <c r="E325" s="389"/>
      <c r="F325" s="389"/>
      <c r="G325" s="389"/>
      <c r="H325" s="389"/>
      <c r="I325" s="389"/>
      <c r="J325" s="389"/>
      <c r="K325" s="389"/>
      <c r="L325" s="389"/>
      <c r="M325" s="389"/>
      <c r="N325" s="390"/>
      <c r="O325" s="386" t="s">
        <v>43</v>
      </c>
      <c r="P325" s="387"/>
      <c r="Q325" s="387"/>
      <c r="R325" s="387"/>
      <c r="S325" s="387"/>
      <c r="T325" s="387"/>
      <c r="U325" s="388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customHeight="1" x14ac:dyDescent="0.2">
      <c r="A326" s="417" t="s">
        <v>471</v>
      </c>
      <c r="B326" s="417"/>
      <c r="C326" s="417"/>
      <c r="D326" s="417"/>
      <c r="E326" s="417"/>
      <c r="F326" s="417"/>
      <c r="G326" s="417"/>
      <c r="H326" s="417"/>
      <c r="I326" s="417"/>
      <c r="J326" s="417"/>
      <c r="K326" s="417"/>
      <c r="L326" s="417"/>
      <c r="M326" s="417"/>
      <c r="N326" s="417"/>
      <c r="O326" s="417"/>
      <c r="P326" s="417"/>
      <c r="Q326" s="417"/>
      <c r="R326" s="417"/>
      <c r="S326" s="417"/>
      <c r="T326" s="417"/>
      <c r="U326" s="417"/>
      <c r="V326" s="417"/>
      <c r="W326" s="417"/>
      <c r="X326" s="417"/>
      <c r="Y326" s="417"/>
      <c r="Z326" s="53"/>
      <c r="AA326" s="53"/>
    </row>
    <row r="327" spans="1:67" ht="16.5" customHeight="1" x14ac:dyDescent="0.25">
      <c r="A327" s="418" t="s">
        <v>472</v>
      </c>
      <c r="B327" s="418"/>
      <c r="C327" s="418"/>
      <c r="D327" s="418"/>
      <c r="E327" s="418"/>
      <c r="F327" s="418"/>
      <c r="G327" s="418"/>
      <c r="H327" s="418"/>
      <c r="I327" s="418"/>
      <c r="J327" s="418"/>
      <c r="K327" s="418"/>
      <c r="L327" s="418"/>
      <c r="M327" s="418"/>
      <c r="N327" s="418"/>
      <c r="O327" s="418"/>
      <c r="P327" s="418"/>
      <c r="Q327" s="418"/>
      <c r="R327" s="418"/>
      <c r="S327" s="418"/>
      <c r="T327" s="418"/>
      <c r="U327" s="418"/>
      <c r="V327" s="418"/>
      <c r="W327" s="418"/>
      <c r="X327" s="418"/>
      <c r="Y327" s="418"/>
      <c r="Z327" s="63"/>
      <c r="AA327" s="63"/>
    </row>
    <row r="328" spans="1:67" ht="14.25" customHeight="1" x14ac:dyDescent="0.25">
      <c r="A328" s="396" t="s">
        <v>123</v>
      </c>
      <c r="B328" s="396"/>
      <c r="C328" s="396"/>
      <c r="D328" s="396"/>
      <c r="E328" s="396"/>
      <c r="F328" s="396"/>
      <c r="G328" s="396"/>
      <c r="H328" s="396"/>
      <c r="I328" s="396"/>
      <c r="J328" s="396"/>
      <c r="K328" s="396"/>
      <c r="L328" s="396"/>
      <c r="M328" s="396"/>
      <c r="N328" s="396"/>
      <c r="O328" s="396"/>
      <c r="P328" s="396"/>
      <c r="Q328" s="396"/>
      <c r="R328" s="396"/>
      <c r="S328" s="396"/>
      <c r="T328" s="396"/>
      <c r="U328" s="396"/>
      <c r="V328" s="396"/>
      <c r="W328" s="396"/>
      <c r="X328" s="396"/>
      <c r="Y328" s="396"/>
      <c r="Z328" s="64"/>
      <c r="AA328" s="64"/>
    </row>
    <row r="329" spans="1:67" ht="27" customHeight="1" x14ac:dyDescent="0.25">
      <c r="A329" s="61" t="s">
        <v>473</v>
      </c>
      <c r="B329" s="61" t="s">
        <v>474</v>
      </c>
      <c r="C329" s="35">
        <v>4301011239</v>
      </c>
      <c r="D329" s="381">
        <v>4607091383997</v>
      </c>
      <c r="E329" s="381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127</v>
      </c>
      <c r="M329" s="37"/>
      <c r="N329" s="36">
        <v>60</v>
      </c>
      <c r="O329" s="5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3"/>
      <c r="Q329" s="383"/>
      <c r="R329" s="383"/>
      <c r="S329" s="384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ref="X329:X338" si="65">IFERROR(IF(W329="",0,CEILING((W329/$H329),1)*$H329),"")</f>
        <v>0</v>
      </c>
      <c r="Y329" s="40" t="str">
        <f>IFERROR(IF(X329=0,"",ROUNDUP(X329/H329,0)*0.02039),"")</f>
        <v/>
      </c>
      <c r="Z329" s="66" t="s">
        <v>48</v>
      </c>
      <c r="AA329" s="67" t="s">
        <v>48</v>
      </c>
      <c r="AE329" s="77"/>
      <c r="BB329" s="261" t="s">
        <v>67</v>
      </c>
      <c r="BL329" s="77">
        <f t="shared" ref="BL329:BL338" si="66">IFERROR(W329*I329/H329,"0")</f>
        <v>0</v>
      </c>
      <c r="BM329" s="77">
        <f t="shared" ref="BM329:BM338" si="67">IFERROR(X329*I329/H329,"0")</f>
        <v>0</v>
      </c>
      <c r="BN329" s="77">
        <f t="shared" ref="BN329:BN338" si="68">IFERROR(1/J329*(W329/H329),"0")</f>
        <v>0</v>
      </c>
      <c r="BO329" s="77">
        <f t="shared" ref="BO329:BO338" si="69">IFERROR(1/J329*(X329/H329),"0")</f>
        <v>0</v>
      </c>
    </row>
    <row r="330" spans="1:67" ht="27" customHeight="1" x14ac:dyDescent="0.25">
      <c r="A330" s="61" t="s">
        <v>473</v>
      </c>
      <c r="B330" s="61" t="s">
        <v>475</v>
      </c>
      <c r="C330" s="35">
        <v>4301011339</v>
      </c>
      <c r="D330" s="381">
        <v>4607091383997</v>
      </c>
      <c r="E330" s="381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82</v>
      </c>
      <c r="M330" s="37"/>
      <c r="N330" s="36">
        <v>60</v>
      </c>
      <c r="O330" s="5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3"/>
      <c r="Q330" s="383"/>
      <c r="R330" s="383"/>
      <c r="S330" s="384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65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2" t="s">
        <v>67</v>
      </c>
      <c r="BL330" s="77">
        <f t="shared" si="66"/>
        <v>0</v>
      </c>
      <c r="BM330" s="77">
        <f t="shared" si="67"/>
        <v>0</v>
      </c>
      <c r="BN330" s="77">
        <f t="shared" si="68"/>
        <v>0</v>
      </c>
      <c r="BO330" s="77">
        <f t="shared" si="69"/>
        <v>0</v>
      </c>
    </row>
    <row r="331" spans="1:67" ht="27" customHeight="1" x14ac:dyDescent="0.25">
      <c r="A331" s="61" t="s">
        <v>476</v>
      </c>
      <c r="B331" s="61" t="s">
        <v>477</v>
      </c>
      <c r="C331" s="35">
        <v>4301011865</v>
      </c>
      <c r="D331" s="381">
        <v>4680115884076</v>
      </c>
      <c r="E331" s="381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511" t="s">
        <v>478</v>
      </c>
      <c r="P331" s="383"/>
      <c r="Q331" s="383"/>
      <c r="R331" s="383"/>
      <c r="S331" s="384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65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77"/>
      <c r="BB331" s="263" t="s">
        <v>67</v>
      </c>
      <c r="BL331" s="77">
        <f t="shared" si="66"/>
        <v>0</v>
      </c>
      <c r="BM331" s="77">
        <f t="shared" si="67"/>
        <v>0</v>
      </c>
      <c r="BN331" s="77">
        <f t="shared" si="68"/>
        <v>0</v>
      </c>
      <c r="BO331" s="77">
        <f t="shared" si="69"/>
        <v>0</v>
      </c>
    </row>
    <row r="332" spans="1:67" ht="27" customHeight="1" x14ac:dyDescent="0.25">
      <c r="A332" s="61" t="s">
        <v>479</v>
      </c>
      <c r="B332" s="61" t="s">
        <v>480</v>
      </c>
      <c r="C332" s="35">
        <v>4301011240</v>
      </c>
      <c r="D332" s="381">
        <v>4607091384130</v>
      </c>
      <c r="E332" s="381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5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3"/>
      <c r="Q332" s="383"/>
      <c r="R332" s="383"/>
      <c r="S332" s="384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65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77"/>
      <c r="BB332" s="264" t="s">
        <v>67</v>
      </c>
      <c r="BL332" s="77">
        <f t="shared" si="66"/>
        <v>0</v>
      </c>
      <c r="BM332" s="77">
        <f t="shared" si="67"/>
        <v>0</v>
      </c>
      <c r="BN332" s="77">
        <f t="shared" si="68"/>
        <v>0</v>
      </c>
      <c r="BO332" s="77">
        <f t="shared" si="69"/>
        <v>0</v>
      </c>
    </row>
    <row r="333" spans="1:67" ht="27" customHeight="1" x14ac:dyDescent="0.25">
      <c r="A333" s="61" t="s">
        <v>479</v>
      </c>
      <c r="B333" s="61" t="s">
        <v>481</v>
      </c>
      <c r="C333" s="35">
        <v>4301011326</v>
      </c>
      <c r="D333" s="381">
        <v>4607091384130</v>
      </c>
      <c r="E333" s="381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50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3"/>
      <c r="Q333" s="383"/>
      <c r="R333" s="383"/>
      <c r="S333" s="384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65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77"/>
      <c r="BB333" s="265" t="s">
        <v>67</v>
      </c>
      <c r="BL333" s="77">
        <f t="shared" si="66"/>
        <v>0</v>
      </c>
      <c r="BM333" s="77">
        <f t="shared" si="67"/>
        <v>0</v>
      </c>
      <c r="BN333" s="77">
        <f t="shared" si="68"/>
        <v>0</v>
      </c>
      <c r="BO333" s="77">
        <f t="shared" si="69"/>
        <v>0</v>
      </c>
    </row>
    <row r="334" spans="1:67" ht="27" customHeight="1" x14ac:dyDescent="0.25">
      <c r="A334" s="61" t="s">
        <v>482</v>
      </c>
      <c r="B334" s="61" t="s">
        <v>483</v>
      </c>
      <c r="C334" s="35">
        <v>4301011238</v>
      </c>
      <c r="D334" s="381">
        <v>4607091384147</v>
      </c>
      <c r="E334" s="381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119</v>
      </c>
      <c r="L334" s="37" t="s">
        <v>127</v>
      </c>
      <c r="M334" s="37"/>
      <c r="N334" s="36">
        <v>60</v>
      </c>
      <c r="O334" s="50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3"/>
      <c r="Q334" s="383"/>
      <c r="R334" s="383"/>
      <c r="S334" s="384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65"/>
        <v>0</v>
      </c>
      <c r="Y334" s="40" t="str">
        <f>IFERROR(IF(X334=0,"",ROUNDUP(X334/H334,0)*0.02039),"")</f>
        <v/>
      </c>
      <c r="Z334" s="66" t="s">
        <v>48</v>
      </c>
      <c r="AA334" s="67" t="s">
        <v>48</v>
      </c>
      <c r="AE334" s="77"/>
      <c r="BB334" s="266" t="s">
        <v>67</v>
      </c>
      <c r="BL334" s="77">
        <f t="shared" si="66"/>
        <v>0</v>
      </c>
      <c r="BM334" s="77">
        <f t="shared" si="67"/>
        <v>0</v>
      </c>
      <c r="BN334" s="77">
        <f t="shared" si="68"/>
        <v>0</v>
      </c>
      <c r="BO334" s="77">
        <f t="shared" si="69"/>
        <v>0</v>
      </c>
    </row>
    <row r="335" spans="1:67" ht="27" customHeight="1" x14ac:dyDescent="0.25">
      <c r="A335" s="61" t="s">
        <v>484</v>
      </c>
      <c r="B335" s="61" t="s">
        <v>485</v>
      </c>
      <c r="C335" s="35">
        <v>4301011947</v>
      </c>
      <c r="D335" s="381">
        <v>4680115884854</v>
      </c>
      <c r="E335" s="381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119</v>
      </c>
      <c r="L335" s="37" t="s">
        <v>127</v>
      </c>
      <c r="M335" s="37"/>
      <c r="N335" s="36">
        <v>60</v>
      </c>
      <c r="O335" s="507" t="s">
        <v>486</v>
      </c>
      <c r="P335" s="383"/>
      <c r="Q335" s="383"/>
      <c r="R335" s="383"/>
      <c r="S335" s="384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65"/>
        <v>0</v>
      </c>
      <c r="Y335" s="40" t="str">
        <f>IFERROR(IF(X335=0,"",ROUNDUP(X335/H335,0)*0.02039),"")</f>
        <v/>
      </c>
      <c r="Z335" s="66" t="s">
        <v>48</v>
      </c>
      <c r="AA335" s="67" t="s">
        <v>48</v>
      </c>
      <c r="AE335" s="77"/>
      <c r="BB335" s="267" t="s">
        <v>67</v>
      </c>
      <c r="BL335" s="77">
        <f t="shared" si="66"/>
        <v>0</v>
      </c>
      <c r="BM335" s="77">
        <f t="shared" si="67"/>
        <v>0</v>
      </c>
      <c r="BN335" s="77">
        <f t="shared" si="68"/>
        <v>0</v>
      </c>
      <c r="BO335" s="77">
        <f t="shared" si="69"/>
        <v>0</v>
      </c>
    </row>
    <row r="336" spans="1:67" ht="27" customHeight="1" x14ac:dyDescent="0.25">
      <c r="A336" s="61" t="s">
        <v>482</v>
      </c>
      <c r="B336" s="61" t="s">
        <v>487</v>
      </c>
      <c r="C336" s="35">
        <v>4301011330</v>
      </c>
      <c r="D336" s="381">
        <v>4607091384147</v>
      </c>
      <c r="E336" s="381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119</v>
      </c>
      <c r="L336" s="37" t="s">
        <v>82</v>
      </c>
      <c r="M336" s="37"/>
      <c r="N336" s="36">
        <v>60</v>
      </c>
      <c r="O336" s="5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3"/>
      <c r="Q336" s="383"/>
      <c r="R336" s="383"/>
      <c r="S336" s="384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65"/>
        <v>0</v>
      </c>
      <c r="Y336" s="40" t="str">
        <f>IFERROR(IF(X336=0,"",ROUNDUP(X336/H336,0)*0.02175),"")</f>
        <v/>
      </c>
      <c r="Z336" s="66" t="s">
        <v>48</v>
      </c>
      <c r="AA336" s="67" t="s">
        <v>48</v>
      </c>
      <c r="AE336" s="77"/>
      <c r="BB336" s="268" t="s">
        <v>67</v>
      </c>
      <c r="BL336" s="77">
        <f t="shared" si="66"/>
        <v>0</v>
      </c>
      <c r="BM336" s="77">
        <f t="shared" si="67"/>
        <v>0</v>
      </c>
      <c r="BN336" s="77">
        <f t="shared" si="68"/>
        <v>0</v>
      </c>
      <c r="BO336" s="77">
        <f t="shared" si="69"/>
        <v>0</v>
      </c>
    </row>
    <row r="337" spans="1:67" ht="27" customHeight="1" x14ac:dyDescent="0.25">
      <c r="A337" s="61" t="s">
        <v>488</v>
      </c>
      <c r="B337" s="61" t="s">
        <v>489</v>
      </c>
      <c r="C337" s="35">
        <v>4301011327</v>
      </c>
      <c r="D337" s="381">
        <v>4607091384154</v>
      </c>
      <c r="E337" s="381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86</v>
      </c>
      <c r="L337" s="37" t="s">
        <v>82</v>
      </c>
      <c r="M337" s="37"/>
      <c r="N337" s="36">
        <v>60</v>
      </c>
      <c r="O337" s="50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3"/>
      <c r="Q337" s="383"/>
      <c r="R337" s="383"/>
      <c r="S337" s="384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65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69" t="s">
        <v>67</v>
      </c>
      <c r="BL337" s="77">
        <f t="shared" si="66"/>
        <v>0</v>
      </c>
      <c r="BM337" s="77">
        <f t="shared" si="67"/>
        <v>0</v>
      </c>
      <c r="BN337" s="77">
        <f t="shared" si="68"/>
        <v>0</v>
      </c>
      <c r="BO337" s="77">
        <f t="shared" si="69"/>
        <v>0</v>
      </c>
    </row>
    <row r="338" spans="1:67" ht="27" customHeight="1" x14ac:dyDescent="0.25">
      <c r="A338" s="61" t="s">
        <v>490</v>
      </c>
      <c r="B338" s="61" t="s">
        <v>491</v>
      </c>
      <c r="C338" s="35">
        <v>4301011332</v>
      </c>
      <c r="D338" s="381">
        <v>4607091384161</v>
      </c>
      <c r="E338" s="381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86</v>
      </c>
      <c r="L338" s="37" t="s">
        <v>82</v>
      </c>
      <c r="M338" s="37"/>
      <c r="N338" s="36">
        <v>60</v>
      </c>
      <c r="O338" s="5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3"/>
      <c r="Q338" s="383"/>
      <c r="R338" s="383"/>
      <c r="S338" s="384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65"/>
        <v>0</v>
      </c>
      <c r="Y338" s="40" t="str">
        <f>IFERROR(IF(X338=0,"",ROUNDUP(X338/H338,0)*0.00937),"")</f>
        <v/>
      </c>
      <c r="Z338" s="66" t="s">
        <v>48</v>
      </c>
      <c r="AA338" s="67" t="s">
        <v>48</v>
      </c>
      <c r="AE338" s="77"/>
      <c r="BB338" s="270" t="s">
        <v>67</v>
      </c>
      <c r="BL338" s="77">
        <f t="shared" si="66"/>
        <v>0</v>
      </c>
      <c r="BM338" s="77">
        <f t="shared" si="67"/>
        <v>0</v>
      </c>
      <c r="BN338" s="77">
        <f t="shared" si="68"/>
        <v>0</v>
      </c>
      <c r="BO338" s="77">
        <f t="shared" si="69"/>
        <v>0</v>
      </c>
    </row>
    <row r="339" spans="1:67" x14ac:dyDescent="0.2">
      <c r="A339" s="389"/>
      <c r="B339" s="389"/>
      <c r="C339" s="389"/>
      <c r="D339" s="389"/>
      <c r="E339" s="389"/>
      <c r="F339" s="389"/>
      <c r="G339" s="389"/>
      <c r="H339" s="389"/>
      <c r="I339" s="389"/>
      <c r="J339" s="389"/>
      <c r="K339" s="389"/>
      <c r="L339" s="389"/>
      <c r="M339" s="389"/>
      <c r="N339" s="390"/>
      <c r="O339" s="386" t="s">
        <v>43</v>
      </c>
      <c r="P339" s="387"/>
      <c r="Q339" s="387"/>
      <c r="R339" s="387"/>
      <c r="S339" s="387"/>
      <c r="T339" s="387"/>
      <c r="U339" s="388"/>
      <c r="V339" s="41" t="s">
        <v>42</v>
      </c>
      <c r="W339" s="42">
        <f>IFERROR(W329/H329,"0")+IFERROR(W330/H330,"0")+IFERROR(W331/H331,"0")+IFERROR(W332/H332,"0")+IFERROR(W333/H333,"0")+IFERROR(W334/H334,"0")+IFERROR(W335/H335,"0")+IFERROR(W336/H336,"0")+IFERROR(W337/H337,"0")+IFERROR(W338/H338,"0")</f>
        <v>0</v>
      </c>
      <c r="X339" s="42">
        <f>IFERROR(X329/H329,"0")+IFERROR(X330/H330,"0")+IFERROR(X331/H331,"0")+IFERROR(X332/H332,"0")+IFERROR(X333/H333,"0")+IFERROR(X334/H334,"0")+IFERROR(X335/H335,"0")+IFERROR(X336/H336,"0")+IFERROR(X337/H337,"0")+IFERROR(X338/H338,"0")</f>
        <v>0</v>
      </c>
      <c r="Y339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</v>
      </c>
      <c r="Z339" s="65"/>
      <c r="AA339" s="65"/>
    </row>
    <row r="340" spans="1:67" x14ac:dyDescent="0.2">
      <c r="A340" s="389"/>
      <c r="B340" s="389"/>
      <c r="C340" s="389"/>
      <c r="D340" s="389"/>
      <c r="E340" s="389"/>
      <c r="F340" s="389"/>
      <c r="G340" s="389"/>
      <c r="H340" s="389"/>
      <c r="I340" s="389"/>
      <c r="J340" s="389"/>
      <c r="K340" s="389"/>
      <c r="L340" s="389"/>
      <c r="M340" s="389"/>
      <c r="N340" s="390"/>
      <c r="O340" s="386" t="s">
        <v>43</v>
      </c>
      <c r="P340" s="387"/>
      <c r="Q340" s="387"/>
      <c r="R340" s="387"/>
      <c r="S340" s="387"/>
      <c r="T340" s="387"/>
      <c r="U340" s="388"/>
      <c r="V340" s="41" t="s">
        <v>0</v>
      </c>
      <c r="W340" s="42">
        <f>IFERROR(SUM(W329:W338),"0")</f>
        <v>0</v>
      </c>
      <c r="X340" s="42">
        <f>IFERROR(SUM(X329:X338),"0")</f>
        <v>0</v>
      </c>
      <c r="Y340" s="41"/>
      <c r="Z340" s="65"/>
      <c r="AA340" s="65"/>
    </row>
    <row r="341" spans="1:67" ht="14.25" customHeight="1" x14ac:dyDescent="0.25">
      <c r="A341" s="396" t="s">
        <v>115</v>
      </c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6"/>
      <c r="P341" s="396"/>
      <c r="Q341" s="396"/>
      <c r="R341" s="396"/>
      <c r="S341" s="396"/>
      <c r="T341" s="396"/>
      <c r="U341" s="396"/>
      <c r="V341" s="396"/>
      <c r="W341" s="396"/>
      <c r="X341" s="396"/>
      <c r="Y341" s="396"/>
      <c r="Z341" s="64"/>
      <c r="AA341" s="64"/>
    </row>
    <row r="342" spans="1:67" ht="27" customHeight="1" x14ac:dyDescent="0.25">
      <c r="A342" s="61" t="s">
        <v>492</v>
      </c>
      <c r="B342" s="61" t="s">
        <v>493</v>
      </c>
      <c r="C342" s="35">
        <v>4301020178</v>
      </c>
      <c r="D342" s="381">
        <v>4607091383980</v>
      </c>
      <c r="E342" s="381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119</v>
      </c>
      <c r="L342" s="37" t="s">
        <v>118</v>
      </c>
      <c r="M342" s="37"/>
      <c r="N342" s="36">
        <v>50</v>
      </c>
      <c r="O342" s="5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3"/>
      <c r="Q342" s="383"/>
      <c r="R342" s="383"/>
      <c r="S342" s="384"/>
      <c r="T342" s="38" t="s">
        <v>48</v>
      </c>
      <c r="U342" s="38" t="s">
        <v>48</v>
      </c>
      <c r="V342" s="39" t="s">
        <v>0</v>
      </c>
      <c r="W342" s="57">
        <v>7990</v>
      </c>
      <c r="X342" s="54">
        <f>IFERROR(IF(W342="",0,CEILING((W342/$H342),1)*$H342),"")</f>
        <v>7995</v>
      </c>
      <c r="Y342" s="40">
        <f>IFERROR(IF(X342=0,"",ROUNDUP(X342/H342,0)*0.02175),"")</f>
        <v>11.592749999999999</v>
      </c>
      <c r="Z342" s="66" t="s">
        <v>48</v>
      </c>
      <c r="AA342" s="67" t="s">
        <v>48</v>
      </c>
      <c r="AE342" s="77"/>
      <c r="BB342" s="271" t="s">
        <v>67</v>
      </c>
      <c r="BL342" s="77">
        <f>IFERROR(W342*I342/H342,"0")</f>
        <v>8245.68</v>
      </c>
      <c r="BM342" s="77">
        <f>IFERROR(X342*I342/H342,"0")</f>
        <v>8250.84</v>
      </c>
      <c r="BN342" s="77">
        <f>IFERROR(1/J342*(W342/H342),"0")</f>
        <v>11.097222222222221</v>
      </c>
      <c r="BO342" s="77">
        <f>IFERROR(1/J342*(X342/H342),"0")</f>
        <v>11.104166666666666</v>
      </c>
    </row>
    <row r="343" spans="1:67" ht="16.5" customHeight="1" x14ac:dyDescent="0.25">
      <c r="A343" s="61" t="s">
        <v>494</v>
      </c>
      <c r="B343" s="61" t="s">
        <v>495</v>
      </c>
      <c r="C343" s="35">
        <v>4301020270</v>
      </c>
      <c r="D343" s="381">
        <v>4680115883314</v>
      </c>
      <c r="E343" s="381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119</v>
      </c>
      <c r="L343" s="37" t="s">
        <v>137</v>
      </c>
      <c r="M343" s="37"/>
      <c r="N343" s="36">
        <v>50</v>
      </c>
      <c r="O343" s="49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3"/>
      <c r="Q343" s="383"/>
      <c r="R343" s="383"/>
      <c r="S343" s="384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IFERROR(IF(X343=0,"",ROUNDUP(X343/H343,0)*0.02175),"")</f>
        <v/>
      </c>
      <c r="Z343" s="66" t="s">
        <v>48</v>
      </c>
      <c r="AA343" s="67" t="s">
        <v>48</v>
      </c>
      <c r="AE343" s="77"/>
      <c r="BB343" s="272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customHeight="1" x14ac:dyDescent="0.25">
      <c r="A344" s="61" t="s">
        <v>496</v>
      </c>
      <c r="B344" s="61" t="s">
        <v>497</v>
      </c>
      <c r="C344" s="35">
        <v>4301020179</v>
      </c>
      <c r="D344" s="381">
        <v>4607091384178</v>
      </c>
      <c r="E344" s="381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86</v>
      </c>
      <c r="L344" s="37" t="s">
        <v>118</v>
      </c>
      <c r="M344" s="37"/>
      <c r="N344" s="36">
        <v>50</v>
      </c>
      <c r="O344" s="4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3"/>
      <c r="Q344" s="383"/>
      <c r="R344" s="383"/>
      <c r="S344" s="384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3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x14ac:dyDescent="0.2">
      <c r="A345" s="389"/>
      <c r="B345" s="389"/>
      <c r="C345" s="389"/>
      <c r="D345" s="389"/>
      <c r="E345" s="389"/>
      <c r="F345" s="389"/>
      <c r="G345" s="389"/>
      <c r="H345" s="389"/>
      <c r="I345" s="389"/>
      <c r="J345" s="389"/>
      <c r="K345" s="389"/>
      <c r="L345" s="389"/>
      <c r="M345" s="389"/>
      <c r="N345" s="390"/>
      <c r="O345" s="386" t="s">
        <v>43</v>
      </c>
      <c r="P345" s="387"/>
      <c r="Q345" s="387"/>
      <c r="R345" s="387"/>
      <c r="S345" s="387"/>
      <c r="T345" s="387"/>
      <c r="U345" s="388"/>
      <c r="V345" s="41" t="s">
        <v>42</v>
      </c>
      <c r="W345" s="42">
        <f>IFERROR(W342/H342,"0")+IFERROR(W343/H343,"0")+IFERROR(W344/H344,"0")</f>
        <v>532.66666666666663</v>
      </c>
      <c r="X345" s="42">
        <f>IFERROR(X342/H342,"0")+IFERROR(X343/H343,"0")+IFERROR(X344/H344,"0")</f>
        <v>533</v>
      </c>
      <c r="Y345" s="42">
        <f>IFERROR(IF(Y342="",0,Y342),"0")+IFERROR(IF(Y343="",0,Y343),"0")+IFERROR(IF(Y344="",0,Y344),"0")</f>
        <v>11.592749999999999</v>
      </c>
      <c r="Z345" s="65"/>
      <c r="AA345" s="65"/>
    </row>
    <row r="346" spans="1:67" x14ac:dyDescent="0.2">
      <c r="A346" s="389"/>
      <c r="B346" s="389"/>
      <c r="C346" s="389"/>
      <c r="D346" s="389"/>
      <c r="E346" s="389"/>
      <c r="F346" s="389"/>
      <c r="G346" s="389"/>
      <c r="H346" s="389"/>
      <c r="I346" s="389"/>
      <c r="J346" s="389"/>
      <c r="K346" s="389"/>
      <c r="L346" s="389"/>
      <c r="M346" s="389"/>
      <c r="N346" s="390"/>
      <c r="O346" s="386" t="s">
        <v>43</v>
      </c>
      <c r="P346" s="387"/>
      <c r="Q346" s="387"/>
      <c r="R346" s="387"/>
      <c r="S346" s="387"/>
      <c r="T346" s="387"/>
      <c r="U346" s="388"/>
      <c r="V346" s="41" t="s">
        <v>0</v>
      </c>
      <c r="W346" s="42">
        <f>IFERROR(SUM(W342:W344),"0")</f>
        <v>7990</v>
      </c>
      <c r="X346" s="42">
        <f>IFERROR(SUM(X342:X344),"0")</f>
        <v>7995</v>
      </c>
      <c r="Y346" s="41"/>
      <c r="Z346" s="65"/>
      <c r="AA346" s="65"/>
    </row>
    <row r="347" spans="1:67" ht="14.25" customHeight="1" x14ac:dyDescent="0.25">
      <c r="A347" s="396" t="s">
        <v>87</v>
      </c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6"/>
      <c r="P347" s="396"/>
      <c r="Q347" s="396"/>
      <c r="R347" s="396"/>
      <c r="S347" s="396"/>
      <c r="T347" s="396"/>
      <c r="U347" s="396"/>
      <c r="V347" s="396"/>
      <c r="W347" s="396"/>
      <c r="X347" s="396"/>
      <c r="Y347" s="396"/>
      <c r="Z347" s="64"/>
      <c r="AA347" s="64"/>
    </row>
    <row r="348" spans="1:67" ht="27" customHeight="1" x14ac:dyDescent="0.25">
      <c r="A348" s="61" t="s">
        <v>498</v>
      </c>
      <c r="B348" s="61" t="s">
        <v>499</v>
      </c>
      <c r="C348" s="35">
        <v>4301051560</v>
      </c>
      <c r="D348" s="381">
        <v>4607091383928</v>
      </c>
      <c r="E348" s="381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119</v>
      </c>
      <c r="L348" s="37" t="s">
        <v>137</v>
      </c>
      <c r="M348" s="37"/>
      <c r="N348" s="36">
        <v>40</v>
      </c>
      <c r="O348" s="50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3"/>
      <c r="Q348" s="383"/>
      <c r="R348" s="383"/>
      <c r="S348" s="384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74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ht="27" customHeight="1" x14ac:dyDescent="0.25">
      <c r="A349" s="61" t="s">
        <v>500</v>
      </c>
      <c r="B349" s="61" t="s">
        <v>501</v>
      </c>
      <c r="C349" s="35">
        <v>4301051298</v>
      </c>
      <c r="D349" s="381">
        <v>4607091384260</v>
      </c>
      <c r="E349" s="381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119</v>
      </c>
      <c r="L349" s="37" t="s">
        <v>82</v>
      </c>
      <c r="M349" s="37"/>
      <c r="N349" s="36">
        <v>35</v>
      </c>
      <c r="O349" s="49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3"/>
      <c r="Q349" s="383"/>
      <c r="R349" s="383"/>
      <c r="S349" s="384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75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x14ac:dyDescent="0.2">
      <c r="A350" s="389"/>
      <c r="B350" s="389"/>
      <c r="C350" s="389"/>
      <c r="D350" s="389"/>
      <c r="E350" s="389"/>
      <c r="F350" s="389"/>
      <c r="G350" s="389"/>
      <c r="H350" s="389"/>
      <c r="I350" s="389"/>
      <c r="J350" s="389"/>
      <c r="K350" s="389"/>
      <c r="L350" s="389"/>
      <c r="M350" s="389"/>
      <c r="N350" s="390"/>
      <c r="O350" s="386" t="s">
        <v>43</v>
      </c>
      <c r="P350" s="387"/>
      <c r="Q350" s="387"/>
      <c r="R350" s="387"/>
      <c r="S350" s="387"/>
      <c r="T350" s="387"/>
      <c r="U350" s="388"/>
      <c r="V350" s="41" t="s">
        <v>42</v>
      </c>
      <c r="W350" s="42">
        <f>IFERROR(W348/H348,"0")+IFERROR(W349/H349,"0")</f>
        <v>0</v>
      </c>
      <c r="X350" s="42">
        <f>IFERROR(X348/H348,"0")+IFERROR(X349/H349,"0")</f>
        <v>0</v>
      </c>
      <c r="Y350" s="42">
        <f>IFERROR(IF(Y348="",0,Y348),"0")+IFERROR(IF(Y349="",0,Y349),"0")</f>
        <v>0</v>
      </c>
      <c r="Z350" s="65"/>
      <c r="AA350" s="65"/>
    </row>
    <row r="351" spans="1:67" x14ac:dyDescent="0.2">
      <c r="A351" s="389"/>
      <c r="B351" s="389"/>
      <c r="C351" s="389"/>
      <c r="D351" s="389"/>
      <c r="E351" s="389"/>
      <c r="F351" s="389"/>
      <c r="G351" s="389"/>
      <c r="H351" s="389"/>
      <c r="I351" s="389"/>
      <c r="J351" s="389"/>
      <c r="K351" s="389"/>
      <c r="L351" s="389"/>
      <c r="M351" s="389"/>
      <c r="N351" s="390"/>
      <c r="O351" s="386" t="s">
        <v>43</v>
      </c>
      <c r="P351" s="387"/>
      <c r="Q351" s="387"/>
      <c r="R351" s="387"/>
      <c r="S351" s="387"/>
      <c r="T351" s="387"/>
      <c r="U351" s="388"/>
      <c r="V351" s="41" t="s">
        <v>0</v>
      </c>
      <c r="W351" s="42">
        <f>IFERROR(SUM(W348:W349),"0")</f>
        <v>0</v>
      </c>
      <c r="X351" s="42">
        <f>IFERROR(SUM(X348:X349),"0")</f>
        <v>0</v>
      </c>
      <c r="Y351" s="41"/>
      <c r="Z351" s="65"/>
      <c r="AA351" s="65"/>
    </row>
    <row r="352" spans="1:67" ht="14.25" customHeight="1" x14ac:dyDescent="0.25">
      <c r="A352" s="396" t="s">
        <v>223</v>
      </c>
      <c r="B352" s="396"/>
      <c r="C352" s="396"/>
      <c r="D352" s="396"/>
      <c r="E352" s="396"/>
      <c r="F352" s="396"/>
      <c r="G352" s="396"/>
      <c r="H352" s="396"/>
      <c r="I352" s="396"/>
      <c r="J352" s="396"/>
      <c r="K352" s="396"/>
      <c r="L352" s="396"/>
      <c r="M352" s="396"/>
      <c r="N352" s="396"/>
      <c r="O352" s="396"/>
      <c r="P352" s="396"/>
      <c r="Q352" s="396"/>
      <c r="R352" s="396"/>
      <c r="S352" s="396"/>
      <c r="T352" s="396"/>
      <c r="U352" s="396"/>
      <c r="V352" s="396"/>
      <c r="W352" s="396"/>
      <c r="X352" s="396"/>
      <c r="Y352" s="396"/>
      <c r="Z352" s="64"/>
      <c r="AA352" s="64"/>
    </row>
    <row r="353" spans="1:67" ht="16.5" customHeight="1" x14ac:dyDescent="0.25">
      <c r="A353" s="61" t="s">
        <v>502</v>
      </c>
      <c r="B353" s="61" t="s">
        <v>503</v>
      </c>
      <c r="C353" s="35">
        <v>4301060314</v>
      </c>
      <c r="D353" s="381">
        <v>4607091384673</v>
      </c>
      <c r="E353" s="381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119</v>
      </c>
      <c r="L353" s="37" t="s">
        <v>82</v>
      </c>
      <c r="M353" s="37"/>
      <c r="N353" s="36">
        <v>30</v>
      </c>
      <c r="O353" s="4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3"/>
      <c r="Q353" s="383"/>
      <c r="R353" s="383"/>
      <c r="S353" s="384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76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x14ac:dyDescent="0.2">
      <c r="A354" s="389"/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90"/>
      <c r="O354" s="386" t="s">
        <v>43</v>
      </c>
      <c r="P354" s="387"/>
      <c r="Q354" s="387"/>
      <c r="R354" s="387"/>
      <c r="S354" s="387"/>
      <c r="T354" s="387"/>
      <c r="U354" s="388"/>
      <c r="V354" s="41" t="s">
        <v>42</v>
      </c>
      <c r="W354" s="42">
        <f>IFERROR(W353/H353,"0")</f>
        <v>0</v>
      </c>
      <c r="X354" s="42">
        <f>IFERROR(X353/H353,"0")</f>
        <v>0</v>
      </c>
      <c r="Y354" s="42">
        <f>IFERROR(IF(Y353="",0,Y353),"0")</f>
        <v>0</v>
      </c>
      <c r="Z354" s="65"/>
      <c r="AA354" s="65"/>
    </row>
    <row r="355" spans="1:67" x14ac:dyDescent="0.2">
      <c r="A355" s="389"/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90"/>
      <c r="O355" s="386" t="s">
        <v>43</v>
      </c>
      <c r="P355" s="387"/>
      <c r="Q355" s="387"/>
      <c r="R355" s="387"/>
      <c r="S355" s="387"/>
      <c r="T355" s="387"/>
      <c r="U355" s="388"/>
      <c r="V355" s="41" t="s">
        <v>0</v>
      </c>
      <c r="W355" s="42">
        <f>IFERROR(SUM(W353:W353),"0")</f>
        <v>0</v>
      </c>
      <c r="X355" s="42">
        <f>IFERROR(SUM(X353:X353),"0")</f>
        <v>0</v>
      </c>
      <c r="Y355" s="41"/>
      <c r="Z355" s="65"/>
      <c r="AA355" s="65"/>
    </row>
    <row r="356" spans="1:67" ht="16.5" customHeight="1" x14ac:dyDescent="0.25">
      <c r="A356" s="418" t="s">
        <v>504</v>
      </c>
      <c r="B356" s="418"/>
      <c r="C356" s="418"/>
      <c r="D356" s="418"/>
      <c r="E356" s="418"/>
      <c r="F356" s="418"/>
      <c r="G356" s="418"/>
      <c r="H356" s="418"/>
      <c r="I356" s="418"/>
      <c r="J356" s="418"/>
      <c r="K356" s="418"/>
      <c r="L356" s="418"/>
      <c r="M356" s="418"/>
      <c r="N356" s="418"/>
      <c r="O356" s="418"/>
      <c r="P356" s="418"/>
      <c r="Q356" s="418"/>
      <c r="R356" s="418"/>
      <c r="S356" s="418"/>
      <c r="T356" s="418"/>
      <c r="U356" s="418"/>
      <c r="V356" s="418"/>
      <c r="W356" s="418"/>
      <c r="X356" s="418"/>
      <c r="Y356" s="418"/>
      <c r="Z356" s="63"/>
      <c r="AA356" s="63"/>
    </row>
    <row r="357" spans="1:67" ht="14.25" customHeight="1" x14ac:dyDescent="0.25">
      <c r="A357" s="396" t="s">
        <v>123</v>
      </c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6"/>
      <c r="P357" s="396"/>
      <c r="Q357" s="396"/>
      <c r="R357" s="396"/>
      <c r="S357" s="396"/>
      <c r="T357" s="396"/>
      <c r="U357" s="396"/>
      <c r="V357" s="396"/>
      <c r="W357" s="396"/>
      <c r="X357" s="396"/>
      <c r="Y357" s="396"/>
      <c r="Z357" s="64"/>
      <c r="AA357" s="64"/>
    </row>
    <row r="358" spans="1:67" ht="37.5" customHeight="1" x14ac:dyDescent="0.25">
      <c r="A358" s="61" t="s">
        <v>505</v>
      </c>
      <c r="B358" s="61" t="s">
        <v>506</v>
      </c>
      <c r="C358" s="35">
        <v>4301011324</v>
      </c>
      <c r="D358" s="381">
        <v>4607091384185</v>
      </c>
      <c r="E358" s="381"/>
      <c r="F358" s="60">
        <v>0.8</v>
      </c>
      <c r="G358" s="36">
        <v>15</v>
      </c>
      <c r="H358" s="60">
        <v>12</v>
      </c>
      <c r="I358" s="60">
        <v>12.48</v>
      </c>
      <c r="J358" s="36">
        <v>56</v>
      </c>
      <c r="K358" s="36" t="s">
        <v>119</v>
      </c>
      <c r="L358" s="37" t="s">
        <v>82</v>
      </c>
      <c r="M358" s="37"/>
      <c r="N358" s="36">
        <v>60</v>
      </c>
      <c r="O358" s="49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3"/>
      <c r="Q358" s="383"/>
      <c r="R358" s="383"/>
      <c r="S358" s="384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77"/>
      <c r="BB358" s="277" t="s">
        <v>67</v>
      </c>
      <c r="BL358" s="77">
        <f>IFERROR(W358*I358/H358,"0")</f>
        <v>0</v>
      </c>
      <c r="BM358" s="77">
        <f>IFERROR(X358*I358/H358,"0")</f>
        <v>0</v>
      </c>
      <c r="BN358" s="77">
        <f>IFERROR(1/J358*(W358/H358),"0")</f>
        <v>0</v>
      </c>
      <c r="BO358" s="77">
        <f>IFERROR(1/J358*(X358/H358),"0")</f>
        <v>0</v>
      </c>
    </row>
    <row r="359" spans="1:67" ht="37.5" customHeight="1" x14ac:dyDescent="0.25">
      <c r="A359" s="61" t="s">
        <v>507</v>
      </c>
      <c r="B359" s="61" t="s">
        <v>508</v>
      </c>
      <c r="C359" s="35">
        <v>4301011312</v>
      </c>
      <c r="D359" s="381">
        <v>4607091384192</v>
      </c>
      <c r="E359" s="381"/>
      <c r="F359" s="60">
        <v>1.8</v>
      </c>
      <c r="G359" s="36">
        <v>6</v>
      </c>
      <c r="H359" s="60">
        <v>10.8</v>
      </c>
      <c r="I359" s="60">
        <v>11.28</v>
      </c>
      <c r="J359" s="36">
        <v>56</v>
      </c>
      <c r="K359" s="36" t="s">
        <v>119</v>
      </c>
      <c r="L359" s="37" t="s">
        <v>118</v>
      </c>
      <c r="M359" s="37"/>
      <c r="N359" s="36">
        <v>60</v>
      </c>
      <c r="O359" s="4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3"/>
      <c r="Q359" s="383"/>
      <c r="R359" s="383"/>
      <c r="S359" s="384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IFERROR(IF(X359=0,"",ROUNDUP(X359/H359,0)*0.02175),"")</f>
        <v/>
      </c>
      <c r="Z359" s="66" t="s">
        <v>48</v>
      </c>
      <c r="AA359" s="67" t="s">
        <v>48</v>
      </c>
      <c r="AE359" s="77"/>
      <c r="BB359" s="278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ht="27" customHeight="1" x14ac:dyDescent="0.25">
      <c r="A360" s="61" t="s">
        <v>509</v>
      </c>
      <c r="B360" s="61" t="s">
        <v>510</v>
      </c>
      <c r="C360" s="35">
        <v>4301011483</v>
      </c>
      <c r="D360" s="381">
        <v>4680115881907</v>
      </c>
      <c r="E360" s="381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119</v>
      </c>
      <c r="L360" s="37" t="s">
        <v>82</v>
      </c>
      <c r="M360" s="37"/>
      <c r="N360" s="36">
        <v>60</v>
      </c>
      <c r="O360" s="4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3"/>
      <c r="Q360" s="383"/>
      <c r="R360" s="383"/>
      <c r="S360" s="384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77"/>
      <c r="BB360" s="279" t="s">
        <v>67</v>
      </c>
      <c r="BL360" s="77">
        <f>IFERROR(W360*I360/H360,"0")</f>
        <v>0</v>
      </c>
      <c r="BM360" s="77">
        <f>IFERROR(X360*I360/H360,"0")</f>
        <v>0</v>
      </c>
      <c r="BN360" s="77">
        <f>IFERROR(1/J360*(W360/H360),"0")</f>
        <v>0</v>
      </c>
      <c r="BO360" s="77">
        <f>IFERROR(1/J360*(X360/H360),"0")</f>
        <v>0</v>
      </c>
    </row>
    <row r="361" spans="1:67" ht="27" customHeight="1" x14ac:dyDescent="0.25">
      <c r="A361" s="61" t="s">
        <v>511</v>
      </c>
      <c r="B361" s="61" t="s">
        <v>512</v>
      </c>
      <c r="C361" s="35">
        <v>4301011655</v>
      </c>
      <c r="D361" s="381">
        <v>4680115883925</v>
      </c>
      <c r="E361" s="381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119</v>
      </c>
      <c r="L361" s="37" t="s">
        <v>82</v>
      </c>
      <c r="M361" s="37"/>
      <c r="N361" s="36">
        <v>60</v>
      </c>
      <c r="O361" s="4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3"/>
      <c r="Q361" s="383"/>
      <c r="R361" s="383"/>
      <c r="S361" s="384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77"/>
      <c r="BB361" s="280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t="37.5" customHeight="1" x14ac:dyDescent="0.25">
      <c r="A362" s="61" t="s">
        <v>513</v>
      </c>
      <c r="B362" s="61" t="s">
        <v>514</v>
      </c>
      <c r="C362" s="35">
        <v>4301011303</v>
      </c>
      <c r="D362" s="381">
        <v>4607091384680</v>
      </c>
      <c r="E362" s="381"/>
      <c r="F362" s="60">
        <v>0.4</v>
      </c>
      <c r="G362" s="36">
        <v>10</v>
      </c>
      <c r="H362" s="60">
        <v>4</v>
      </c>
      <c r="I362" s="60">
        <v>4.21</v>
      </c>
      <c r="J362" s="36">
        <v>120</v>
      </c>
      <c r="K362" s="36" t="s">
        <v>86</v>
      </c>
      <c r="L362" s="37" t="s">
        <v>82</v>
      </c>
      <c r="M362" s="37"/>
      <c r="N362" s="36">
        <v>60</v>
      </c>
      <c r="O362" s="48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3"/>
      <c r="Q362" s="383"/>
      <c r="R362" s="383"/>
      <c r="S362" s="384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IFERROR(IF(X362=0,"",ROUNDUP(X362/H362,0)*0.00937),"")</f>
        <v/>
      </c>
      <c r="Z362" s="66" t="s">
        <v>48</v>
      </c>
      <c r="AA362" s="67" t="s">
        <v>48</v>
      </c>
      <c r="AE362" s="77"/>
      <c r="BB362" s="281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x14ac:dyDescent="0.2">
      <c r="A363" s="389"/>
      <c r="B363" s="389"/>
      <c r="C363" s="389"/>
      <c r="D363" s="389"/>
      <c r="E363" s="389"/>
      <c r="F363" s="389"/>
      <c r="G363" s="389"/>
      <c r="H363" s="389"/>
      <c r="I363" s="389"/>
      <c r="J363" s="389"/>
      <c r="K363" s="389"/>
      <c r="L363" s="389"/>
      <c r="M363" s="389"/>
      <c r="N363" s="390"/>
      <c r="O363" s="386" t="s">
        <v>43</v>
      </c>
      <c r="P363" s="387"/>
      <c r="Q363" s="387"/>
      <c r="R363" s="387"/>
      <c r="S363" s="387"/>
      <c r="T363" s="387"/>
      <c r="U363" s="388"/>
      <c r="V363" s="41" t="s">
        <v>42</v>
      </c>
      <c r="W363" s="42">
        <f>IFERROR(W358/H358,"0")+IFERROR(W359/H359,"0")+IFERROR(W360/H360,"0")+IFERROR(W361/H361,"0")+IFERROR(W362/H362,"0")</f>
        <v>0</v>
      </c>
      <c r="X363" s="42">
        <f>IFERROR(X358/H358,"0")+IFERROR(X359/H359,"0")+IFERROR(X360/H360,"0")+IFERROR(X361/H361,"0")+IFERROR(X362/H362,"0")</f>
        <v>0</v>
      </c>
      <c r="Y363" s="42">
        <f>IFERROR(IF(Y358="",0,Y358),"0")+IFERROR(IF(Y359="",0,Y359),"0")+IFERROR(IF(Y360="",0,Y360),"0")+IFERROR(IF(Y361="",0,Y361),"0")+IFERROR(IF(Y362="",0,Y362),"0")</f>
        <v>0</v>
      </c>
      <c r="Z363" s="65"/>
      <c r="AA363" s="65"/>
    </row>
    <row r="364" spans="1:67" x14ac:dyDescent="0.2">
      <c r="A364" s="389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89"/>
      <c r="N364" s="390"/>
      <c r="O364" s="386" t="s">
        <v>43</v>
      </c>
      <c r="P364" s="387"/>
      <c r="Q364" s="387"/>
      <c r="R364" s="387"/>
      <c r="S364" s="387"/>
      <c r="T364" s="387"/>
      <c r="U364" s="388"/>
      <c r="V364" s="41" t="s">
        <v>0</v>
      </c>
      <c r="W364" s="42">
        <f>IFERROR(SUM(W358:W362),"0")</f>
        <v>0</v>
      </c>
      <c r="X364" s="42">
        <f>IFERROR(SUM(X358:X362),"0")</f>
        <v>0</v>
      </c>
      <c r="Y364" s="41"/>
      <c r="Z364" s="65"/>
      <c r="AA364" s="65"/>
    </row>
    <row r="365" spans="1:67" ht="14.25" customHeight="1" x14ac:dyDescent="0.25">
      <c r="A365" s="396" t="s">
        <v>77</v>
      </c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6"/>
      <c r="P365" s="396"/>
      <c r="Q365" s="396"/>
      <c r="R365" s="396"/>
      <c r="S365" s="396"/>
      <c r="T365" s="396"/>
      <c r="U365" s="396"/>
      <c r="V365" s="396"/>
      <c r="W365" s="396"/>
      <c r="X365" s="396"/>
      <c r="Y365" s="396"/>
      <c r="Z365" s="64"/>
      <c r="AA365" s="64"/>
    </row>
    <row r="366" spans="1:67" ht="27" customHeight="1" x14ac:dyDescent="0.25">
      <c r="A366" s="61" t="s">
        <v>515</v>
      </c>
      <c r="B366" s="61" t="s">
        <v>516</v>
      </c>
      <c r="C366" s="35">
        <v>4301031139</v>
      </c>
      <c r="D366" s="381">
        <v>4607091384802</v>
      </c>
      <c r="E366" s="381"/>
      <c r="F366" s="60">
        <v>0.73</v>
      </c>
      <c r="G366" s="36">
        <v>6</v>
      </c>
      <c r="H366" s="60">
        <v>4.38</v>
      </c>
      <c r="I366" s="60">
        <v>4.58</v>
      </c>
      <c r="J366" s="36">
        <v>156</v>
      </c>
      <c r="K366" s="36" t="s">
        <v>86</v>
      </c>
      <c r="L366" s="37" t="s">
        <v>82</v>
      </c>
      <c r="M366" s="37"/>
      <c r="N366" s="36">
        <v>35</v>
      </c>
      <c r="O366" s="49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3"/>
      <c r="Q366" s="383"/>
      <c r="R366" s="383"/>
      <c r="S366" s="384"/>
      <c r="T366" s="38" t="s">
        <v>48</v>
      </c>
      <c r="U366" s="38" t="s">
        <v>48</v>
      </c>
      <c r="V366" s="39" t="s">
        <v>0</v>
      </c>
      <c r="W366" s="57">
        <v>0</v>
      </c>
      <c r="X366" s="54">
        <f>IFERROR(IF(W366="",0,CEILING((W366/$H366),1)*$H366),"")</f>
        <v>0</v>
      </c>
      <c r="Y366" s="40" t="str">
        <f>IFERROR(IF(X366=0,"",ROUNDUP(X366/H366,0)*0.00753),"")</f>
        <v/>
      </c>
      <c r="Z366" s="66" t="s">
        <v>48</v>
      </c>
      <c r="AA366" s="67" t="s">
        <v>48</v>
      </c>
      <c r="AE366" s="77"/>
      <c r="BB366" s="282" t="s">
        <v>67</v>
      </c>
      <c r="BL366" s="77">
        <f>IFERROR(W366*I366/H366,"0")</f>
        <v>0</v>
      </c>
      <c r="BM366" s="77">
        <f>IFERROR(X366*I366/H366,"0")</f>
        <v>0</v>
      </c>
      <c r="BN366" s="77">
        <f>IFERROR(1/J366*(W366/H366),"0")</f>
        <v>0</v>
      </c>
      <c r="BO366" s="77">
        <f>IFERROR(1/J366*(X366/H366),"0")</f>
        <v>0</v>
      </c>
    </row>
    <row r="367" spans="1:67" ht="27" customHeight="1" x14ac:dyDescent="0.25">
      <c r="A367" s="61" t="s">
        <v>517</v>
      </c>
      <c r="B367" s="61" t="s">
        <v>518</v>
      </c>
      <c r="C367" s="35">
        <v>4301031140</v>
      </c>
      <c r="D367" s="381">
        <v>4607091384826</v>
      </c>
      <c r="E367" s="381"/>
      <c r="F367" s="60">
        <v>0.35</v>
      </c>
      <c r="G367" s="36">
        <v>8</v>
      </c>
      <c r="H367" s="60">
        <v>2.8</v>
      </c>
      <c r="I367" s="60">
        <v>2.9</v>
      </c>
      <c r="J367" s="36">
        <v>234</v>
      </c>
      <c r="K367" s="36" t="s">
        <v>83</v>
      </c>
      <c r="L367" s="37" t="s">
        <v>82</v>
      </c>
      <c r="M367" s="37"/>
      <c r="N367" s="36">
        <v>35</v>
      </c>
      <c r="O367" s="49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3"/>
      <c r="Q367" s="383"/>
      <c r="R367" s="383"/>
      <c r="S367" s="384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IFERROR(IF(X367=0,"",ROUNDUP(X367/H367,0)*0.00502),"")</f>
        <v/>
      </c>
      <c r="Z367" s="66" t="s">
        <v>48</v>
      </c>
      <c r="AA367" s="67" t="s">
        <v>48</v>
      </c>
      <c r="AE367" s="77"/>
      <c r="BB367" s="283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x14ac:dyDescent="0.2">
      <c r="A368" s="389"/>
      <c r="B368" s="389"/>
      <c r="C368" s="389"/>
      <c r="D368" s="389"/>
      <c r="E368" s="389"/>
      <c r="F368" s="389"/>
      <c r="G368" s="389"/>
      <c r="H368" s="389"/>
      <c r="I368" s="389"/>
      <c r="J368" s="389"/>
      <c r="K368" s="389"/>
      <c r="L368" s="389"/>
      <c r="M368" s="389"/>
      <c r="N368" s="390"/>
      <c r="O368" s="386" t="s">
        <v>43</v>
      </c>
      <c r="P368" s="387"/>
      <c r="Q368" s="387"/>
      <c r="R368" s="387"/>
      <c r="S368" s="387"/>
      <c r="T368" s="387"/>
      <c r="U368" s="388"/>
      <c r="V368" s="41" t="s">
        <v>42</v>
      </c>
      <c r="W368" s="42">
        <f>IFERROR(W366/H366,"0")+IFERROR(W367/H367,"0")</f>
        <v>0</v>
      </c>
      <c r="X368" s="42">
        <f>IFERROR(X366/H366,"0")+IFERROR(X367/H367,"0")</f>
        <v>0</v>
      </c>
      <c r="Y368" s="42">
        <f>IFERROR(IF(Y366="",0,Y366),"0")+IFERROR(IF(Y367="",0,Y367),"0")</f>
        <v>0</v>
      </c>
      <c r="Z368" s="65"/>
      <c r="AA368" s="65"/>
    </row>
    <row r="369" spans="1:67" x14ac:dyDescent="0.2">
      <c r="A369" s="389"/>
      <c r="B369" s="389"/>
      <c r="C369" s="389"/>
      <c r="D369" s="389"/>
      <c r="E369" s="389"/>
      <c r="F369" s="389"/>
      <c r="G369" s="389"/>
      <c r="H369" s="389"/>
      <c r="I369" s="389"/>
      <c r="J369" s="389"/>
      <c r="K369" s="389"/>
      <c r="L369" s="389"/>
      <c r="M369" s="389"/>
      <c r="N369" s="390"/>
      <c r="O369" s="386" t="s">
        <v>43</v>
      </c>
      <c r="P369" s="387"/>
      <c r="Q369" s="387"/>
      <c r="R369" s="387"/>
      <c r="S369" s="387"/>
      <c r="T369" s="387"/>
      <c r="U369" s="388"/>
      <c r="V369" s="41" t="s">
        <v>0</v>
      </c>
      <c r="W369" s="42">
        <f>IFERROR(SUM(W366:W367),"0")</f>
        <v>0</v>
      </c>
      <c r="X369" s="42">
        <f>IFERROR(SUM(X366:X367),"0")</f>
        <v>0</v>
      </c>
      <c r="Y369" s="41"/>
      <c r="Z369" s="65"/>
      <c r="AA369" s="65"/>
    </row>
    <row r="370" spans="1:67" ht="14.25" customHeight="1" x14ac:dyDescent="0.25">
      <c r="A370" s="396" t="s">
        <v>87</v>
      </c>
      <c r="B370" s="396"/>
      <c r="C370" s="396"/>
      <c r="D370" s="396"/>
      <c r="E370" s="396"/>
      <c r="F370" s="396"/>
      <c r="G370" s="396"/>
      <c r="H370" s="396"/>
      <c r="I370" s="396"/>
      <c r="J370" s="396"/>
      <c r="K370" s="396"/>
      <c r="L370" s="396"/>
      <c r="M370" s="396"/>
      <c r="N370" s="396"/>
      <c r="O370" s="396"/>
      <c r="P370" s="396"/>
      <c r="Q370" s="396"/>
      <c r="R370" s="396"/>
      <c r="S370" s="396"/>
      <c r="T370" s="396"/>
      <c r="U370" s="396"/>
      <c r="V370" s="396"/>
      <c r="W370" s="396"/>
      <c r="X370" s="396"/>
      <c r="Y370" s="396"/>
      <c r="Z370" s="64"/>
      <c r="AA370" s="64"/>
    </row>
    <row r="371" spans="1:67" ht="27" customHeight="1" x14ac:dyDescent="0.25">
      <c r="A371" s="61" t="s">
        <v>519</v>
      </c>
      <c r="B371" s="61" t="s">
        <v>520</v>
      </c>
      <c r="C371" s="35">
        <v>4301051303</v>
      </c>
      <c r="D371" s="381">
        <v>4607091384246</v>
      </c>
      <c r="E371" s="381"/>
      <c r="F371" s="60">
        <v>1.3</v>
      </c>
      <c r="G371" s="36">
        <v>6</v>
      </c>
      <c r="H371" s="60">
        <v>7.8</v>
      </c>
      <c r="I371" s="60">
        <v>8.3640000000000008</v>
      </c>
      <c r="J371" s="36">
        <v>56</v>
      </c>
      <c r="K371" s="36" t="s">
        <v>119</v>
      </c>
      <c r="L371" s="37" t="s">
        <v>82</v>
      </c>
      <c r="M371" s="37"/>
      <c r="N371" s="36">
        <v>40</v>
      </c>
      <c r="O371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3"/>
      <c r="Q371" s="383"/>
      <c r="R371" s="383"/>
      <c r="S371" s="384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IFERROR(IF(X371=0,"",ROUNDUP(X371/H371,0)*0.02175),"")</f>
        <v/>
      </c>
      <c r="Z371" s="66" t="s">
        <v>48</v>
      </c>
      <c r="AA371" s="67" t="s">
        <v>48</v>
      </c>
      <c r="AE371" s="77"/>
      <c r="BB371" s="284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customHeight="1" x14ac:dyDescent="0.25">
      <c r="A372" s="61" t="s">
        <v>521</v>
      </c>
      <c r="B372" s="61" t="s">
        <v>522</v>
      </c>
      <c r="C372" s="35">
        <v>4301051445</v>
      </c>
      <c r="D372" s="381">
        <v>4680115881976</v>
      </c>
      <c r="E372" s="381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119</v>
      </c>
      <c r="L372" s="37" t="s">
        <v>82</v>
      </c>
      <c r="M372" s="37"/>
      <c r="N372" s="36">
        <v>40</v>
      </c>
      <c r="O372" s="48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3"/>
      <c r="Q372" s="383"/>
      <c r="R372" s="383"/>
      <c r="S372" s="384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IFERROR(IF(X372=0,"",ROUNDUP(X372/H372,0)*0.02175),"")</f>
        <v/>
      </c>
      <c r="Z372" s="66" t="s">
        <v>48</v>
      </c>
      <c r="AA372" s="67" t="s">
        <v>48</v>
      </c>
      <c r="AE372" s="77"/>
      <c r="BB372" s="285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t="27" customHeight="1" x14ac:dyDescent="0.25">
      <c r="A373" s="61" t="s">
        <v>523</v>
      </c>
      <c r="B373" s="61" t="s">
        <v>524</v>
      </c>
      <c r="C373" s="35">
        <v>4301051297</v>
      </c>
      <c r="D373" s="381">
        <v>4607091384253</v>
      </c>
      <c r="E373" s="381"/>
      <c r="F373" s="60">
        <v>0.4</v>
      </c>
      <c r="G373" s="36">
        <v>6</v>
      </c>
      <c r="H373" s="60">
        <v>2.4</v>
      </c>
      <c r="I373" s="60">
        <v>2.6840000000000002</v>
      </c>
      <c r="J373" s="36">
        <v>156</v>
      </c>
      <c r="K373" s="36" t="s">
        <v>86</v>
      </c>
      <c r="L373" s="37" t="s">
        <v>82</v>
      </c>
      <c r="M373" s="37"/>
      <c r="N373" s="36">
        <v>40</v>
      </c>
      <c r="O373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3"/>
      <c r="Q373" s="383"/>
      <c r="R373" s="383"/>
      <c r="S373" s="384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IFERROR(IF(X373=0,"",ROUNDUP(X373/H373,0)*0.00753),"")</f>
        <v/>
      </c>
      <c r="Z373" s="66" t="s">
        <v>48</v>
      </c>
      <c r="AA373" s="67" t="s">
        <v>48</v>
      </c>
      <c r="AE373" s="77"/>
      <c r="BB373" s="286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ht="27" customHeight="1" x14ac:dyDescent="0.25">
      <c r="A374" s="61" t="s">
        <v>525</v>
      </c>
      <c r="B374" s="61" t="s">
        <v>526</v>
      </c>
      <c r="C374" s="35">
        <v>4301051444</v>
      </c>
      <c r="D374" s="381">
        <v>4680115881969</v>
      </c>
      <c r="E374" s="381"/>
      <c r="F374" s="60">
        <v>0.4</v>
      </c>
      <c r="G374" s="36">
        <v>6</v>
      </c>
      <c r="H374" s="60">
        <v>2.4</v>
      </c>
      <c r="I374" s="60">
        <v>2.6</v>
      </c>
      <c r="J374" s="36">
        <v>156</v>
      </c>
      <c r="K374" s="36" t="s">
        <v>86</v>
      </c>
      <c r="L374" s="37" t="s">
        <v>82</v>
      </c>
      <c r="M374" s="37"/>
      <c r="N374" s="36">
        <v>40</v>
      </c>
      <c r="O374" s="4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3"/>
      <c r="Q374" s="383"/>
      <c r="R374" s="383"/>
      <c r="S374" s="384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IFERROR(IF(X374=0,"",ROUNDUP(X374/H374,0)*0.00753),"")</f>
        <v/>
      </c>
      <c r="Z374" s="66" t="s">
        <v>48</v>
      </c>
      <c r="AA374" s="67" t="s">
        <v>48</v>
      </c>
      <c r="AE374" s="77"/>
      <c r="BB374" s="287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x14ac:dyDescent="0.2">
      <c r="A375" s="389"/>
      <c r="B375" s="389"/>
      <c r="C375" s="389"/>
      <c r="D375" s="389"/>
      <c r="E375" s="389"/>
      <c r="F375" s="389"/>
      <c r="G375" s="389"/>
      <c r="H375" s="389"/>
      <c r="I375" s="389"/>
      <c r="J375" s="389"/>
      <c r="K375" s="389"/>
      <c r="L375" s="389"/>
      <c r="M375" s="389"/>
      <c r="N375" s="390"/>
      <c r="O375" s="386" t="s">
        <v>43</v>
      </c>
      <c r="P375" s="387"/>
      <c r="Q375" s="387"/>
      <c r="R375" s="387"/>
      <c r="S375" s="387"/>
      <c r="T375" s="387"/>
      <c r="U375" s="388"/>
      <c r="V375" s="41" t="s">
        <v>42</v>
      </c>
      <c r="W375" s="42">
        <f>IFERROR(W371/H371,"0")+IFERROR(W372/H372,"0")+IFERROR(W373/H373,"0")+IFERROR(W374/H374,"0")</f>
        <v>0</v>
      </c>
      <c r="X375" s="42">
        <f>IFERROR(X371/H371,"0")+IFERROR(X372/H372,"0")+IFERROR(X373/H373,"0")+IFERROR(X374/H374,"0")</f>
        <v>0</v>
      </c>
      <c r="Y375" s="42">
        <f>IFERROR(IF(Y371="",0,Y371),"0")+IFERROR(IF(Y372="",0,Y372),"0")+IFERROR(IF(Y373="",0,Y373),"0")+IFERROR(IF(Y374="",0,Y374),"0")</f>
        <v>0</v>
      </c>
      <c r="Z375" s="65"/>
      <c r="AA375" s="65"/>
    </row>
    <row r="376" spans="1:67" x14ac:dyDescent="0.2">
      <c r="A376" s="389"/>
      <c r="B376" s="389"/>
      <c r="C376" s="389"/>
      <c r="D376" s="389"/>
      <c r="E376" s="389"/>
      <c r="F376" s="389"/>
      <c r="G376" s="389"/>
      <c r="H376" s="389"/>
      <c r="I376" s="389"/>
      <c r="J376" s="389"/>
      <c r="K376" s="389"/>
      <c r="L376" s="389"/>
      <c r="M376" s="389"/>
      <c r="N376" s="390"/>
      <c r="O376" s="386" t="s">
        <v>43</v>
      </c>
      <c r="P376" s="387"/>
      <c r="Q376" s="387"/>
      <c r="R376" s="387"/>
      <c r="S376" s="387"/>
      <c r="T376" s="387"/>
      <c r="U376" s="388"/>
      <c r="V376" s="41" t="s">
        <v>0</v>
      </c>
      <c r="W376" s="42">
        <f>IFERROR(SUM(W371:W374),"0")</f>
        <v>0</v>
      </c>
      <c r="X376" s="42">
        <f>IFERROR(SUM(X371:X374),"0")</f>
        <v>0</v>
      </c>
      <c r="Y376" s="41"/>
      <c r="Z376" s="65"/>
      <c r="AA376" s="65"/>
    </row>
    <row r="377" spans="1:67" ht="14.25" customHeight="1" x14ac:dyDescent="0.25">
      <c r="A377" s="396" t="s">
        <v>223</v>
      </c>
      <c r="B377" s="396"/>
      <c r="C377" s="396"/>
      <c r="D377" s="396"/>
      <c r="E377" s="396"/>
      <c r="F377" s="396"/>
      <c r="G377" s="396"/>
      <c r="H377" s="396"/>
      <c r="I377" s="396"/>
      <c r="J377" s="396"/>
      <c r="K377" s="396"/>
      <c r="L377" s="396"/>
      <c r="M377" s="396"/>
      <c r="N377" s="396"/>
      <c r="O377" s="396"/>
      <c r="P377" s="396"/>
      <c r="Q377" s="396"/>
      <c r="R377" s="396"/>
      <c r="S377" s="396"/>
      <c r="T377" s="396"/>
      <c r="U377" s="396"/>
      <c r="V377" s="396"/>
      <c r="W377" s="396"/>
      <c r="X377" s="396"/>
      <c r="Y377" s="396"/>
      <c r="Z377" s="64"/>
      <c r="AA377" s="64"/>
    </row>
    <row r="378" spans="1:67" ht="27" customHeight="1" x14ac:dyDescent="0.25">
      <c r="A378" s="61" t="s">
        <v>527</v>
      </c>
      <c r="B378" s="61" t="s">
        <v>528</v>
      </c>
      <c r="C378" s="35">
        <v>4301060322</v>
      </c>
      <c r="D378" s="381">
        <v>4607091389357</v>
      </c>
      <c r="E378" s="381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119</v>
      </c>
      <c r="L378" s="37" t="s">
        <v>82</v>
      </c>
      <c r="M378" s="37"/>
      <c r="N378" s="36">
        <v>40</v>
      </c>
      <c r="O378" s="48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3"/>
      <c r="Q378" s="383"/>
      <c r="R378" s="383"/>
      <c r="S378" s="384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88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x14ac:dyDescent="0.2">
      <c r="A379" s="389"/>
      <c r="B379" s="389"/>
      <c r="C379" s="389"/>
      <c r="D379" s="389"/>
      <c r="E379" s="389"/>
      <c r="F379" s="389"/>
      <c r="G379" s="389"/>
      <c r="H379" s="389"/>
      <c r="I379" s="389"/>
      <c r="J379" s="389"/>
      <c r="K379" s="389"/>
      <c r="L379" s="389"/>
      <c r="M379" s="389"/>
      <c r="N379" s="390"/>
      <c r="O379" s="386" t="s">
        <v>43</v>
      </c>
      <c r="P379" s="387"/>
      <c r="Q379" s="387"/>
      <c r="R379" s="387"/>
      <c r="S379" s="387"/>
      <c r="T379" s="387"/>
      <c r="U379" s="388"/>
      <c r="V379" s="41" t="s">
        <v>42</v>
      </c>
      <c r="W379" s="42">
        <f>IFERROR(W378/H378,"0")</f>
        <v>0</v>
      </c>
      <c r="X379" s="42">
        <f>IFERROR(X378/H378,"0")</f>
        <v>0</v>
      </c>
      <c r="Y379" s="42">
        <f>IFERROR(IF(Y378="",0,Y378),"0")</f>
        <v>0</v>
      </c>
      <c r="Z379" s="65"/>
      <c r="AA379" s="65"/>
    </row>
    <row r="380" spans="1:67" x14ac:dyDescent="0.2">
      <c r="A380" s="389"/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90"/>
      <c r="O380" s="386" t="s">
        <v>43</v>
      </c>
      <c r="P380" s="387"/>
      <c r="Q380" s="387"/>
      <c r="R380" s="387"/>
      <c r="S380" s="387"/>
      <c r="T380" s="387"/>
      <c r="U380" s="388"/>
      <c r="V380" s="41" t="s">
        <v>0</v>
      </c>
      <c r="W380" s="42">
        <f>IFERROR(SUM(W378:W378),"0")</f>
        <v>0</v>
      </c>
      <c r="X380" s="42">
        <f>IFERROR(SUM(X378:X378),"0")</f>
        <v>0</v>
      </c>
      <c r="Y380" s="41"/>
      <c r="Z380" s="65"/>
      <c r="AA380" s="65"/>
    </row>
    <row r="381" spans="1:67" ht="27.75" customHeight="1" x14ac:dyDescent="0.2">
      <c r="A381" s="417" t="s">
        <v>529</v>
      </c>
      <c r="B381" s="417"/>
      <c r="C381" s="417"/>
      <c r="D381" s="417"/>
      <c r="E381" s="417"/>
      <c r="F381" s="417"/>
      <c r="G381" s="417"/>
      <c r="H381" s="417"/>
      <c r="I381" s="417"/>
      <c r="J381" s="417"/>
      <c r="K381" s="417"/>
      <c r="L381" s="417"/>
      <c r="M381" s="417"/>
      <c r="N381" s="417"/>
      <c r="O381" s="417"/>
      <c r="P381" s="417"/>
      <c r="Q381" s="417"/>
      <c r="R381" s="417"/>
      <c r="S381" s="417"/>
      <c r="T381" s="417"/>
      <c r="U381" s="417"/>
      <c r="V381" s="417"/>
      <c r="W381" s="417"/>
      <c r="X381" s="417"/>
      <c r="Y381" s="417"/>
      <c r="Z381" s="53"/>
      <c r="AA381" s="53"/>
    </row>
    <row r="382" spans="1:67" ht="16.5" customHeight="1" x14ac:dyDescent="0.25">
      <c r="A382" s="418" t="s">
        <v>530</v>
      </c>
      <c r="B382" s="418"/>
      <c r="C382" s="418"/>
      <c r="D382" s="418"/>
      <c r="E382" s="418"/>
      <c r="F382" s="418"/>
      <c r="G382" s="418"/>
      <c r="H382" s="418"/>
      <c r="I382" s="418"/>
      <c r="J382" s="418"/>
      <c r="K382" s="418"/>
      <c r="L382" s="418"/>
      <c r="M382" s="418"/>
      <c r="N382" s="418"/>
      <c r="O382" s="418"/>
      <c r="P382" s="418"/>
      <c r="Q382" s="418"/>
      <c r="R382" s="418"/>
      <c r="S382" s="418"/>
      <c r="T382" s="418"/>
      <c r="U382" s="418"/>
      <c r="V382" s="418"/>
      <c r="W382" s="418"/>
      <c r="X382" s="418"/>
      <c r="Y382" s="418"/>
      <c r="Z382" s="63"/>
      <c r="AA382" s="63"/>
    </row>
    <row r="383" spans="1:67" ht="14.25" customHeight="1" x14ac:dyDescent="0.25">
      <c r="A383" s="396" t="s">
        <v>123</v>
      </c>
      <c r="B383" s="396"/>
      <c r="C383" s="396"/>
      <c r="D383" s="396"/>
      <c r="E383" s="396"/>
      <c r="F383" s="396"/>
      <c r="G383" s="396"/>
      <c r="H383" s="396"/>
      <c r="I383" s="396"/>
      <c r="J383" s="396"/>
      <c r="K383" s="396"/>
      <c r="L383" s="396"/>
      <c r="M383" s="396"/>
      <c r="N383" s="396"/>
      <c r="O383" s="396"/>
      <c r="P383" s="396"/>
      <c r="Q383" s="396"/>
      <c r="R383" s="396"/>
      <c r="S383" s="396"/>
      <c r="T383" s="396"/>
      <c r="U383" s="396"/>
      <c r="V383" s="396"/>
      <c r="W383" s="396"/>
      <c r="X383" s="396"/>
      <c r="Y383" s="396"/>
      <c r="Z383" s="64"/>
      <c r="AA383" s="64"/>
    </row>
    <row r="384" spans="1:67" ht="27" customHeight="1" x14ac:dyDescent="0.25">
      <c r="A384" s="61" t="s">
        <v>531</v>
      </c>
      <c r="B384" s="61" t="s">
        <v>532</v>
      </c>
      <c r="C384" s="35">
        <v>4301011428</v>
      </c>
      <c r="D384" s="381">
        <v>4607091389708</v>
      </c>
      <c r="E384" s="381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86</v>
      </c>
      <c r="L384" s="37" t="s">
        <v>118</v>
      </c>
      <c r="M384" s="37"/>
      <c r="N384" s="36">
        <v>50</v>
      </c>
      <c r="O384" s="4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3"/>
      <c r="Q384" s="383"/>
      <c r="R384" s="383"/>
      <c r="S384" s="384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289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customHeight="1" x14ac:dyDescent="0.25">
      <c r="A385" s="61" t="s">
        <v>533</v>
      </c>
      <c r="B385" s="61" t="s">
        <v>534</v>
      </c>
      <c r="C385" s="35">
        <v>4301011427</v>
      </c>
      <c r="D385" s="381">
        <v>4607091389692</v>
      </c>
      <c r="E385" s="381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86</v>
      </c>
      <c r="L385" s="37" t="s">
        <v>118</v>
      </c>
      <c r="M385" s="37"/>
      <c r="N385" s="36">
        <v>50</v>
      </c>
      <c r="O385" s="48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3"/>
      <c r="Q385" s="383"/>
      <c r="R385" s="383"/>
      <c r="S385" s="384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0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x14ac:dyDescent="0.2">
      <c r="A386" s="389"/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90"/>
      <c r="O386" s="386" t="s">
        <v>43</v>
      </c>
      <c r="P386" s="387"/>
      <c r="Q386" s="387"/>
      <c r="R386" s="387"/>
      <c r="S386" s="387"/>
      <c r="T386" s="387"/>
      <c r="U386" s="388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x14ac:dyDescent="0.2">
      <c r="A387" s="389"/>
      <c r="B387" s="389"/>
      <c r="C387" s="389"/>
      <c r="D387" s="389"/>
      <c r="E387" s="389"/>
      <c r="F387" s="389"/>
      <c r="G387" s="389"/>
      <c r="H387" s="389"/>
      <c r="I387" s="389"/>
      <c r="J387" s="389"/>
      <c r="K387" s="389"/>
      <c r="L387" s="389"/>
      <c r="M387" s="389"/>
      <c r="N387" s="390"/>
      <c r="O387" s="386" t="s">
        <v>43</v>
      </c>
      <c r="P387" s="387"/>
      <c r="Q387" s="387"/>
      <c r="R387" s="387"/>
      <c r="S387" s="387"/>
      <c r="T387" s="387"/>
      <c r="U387" s="388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14.25" customHeight="1" x14ac:dyDescent="0.25">
      <c r="A388" s="396" t="s">
        <v>77</v>
      </c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6"/>
      <c r="O388" s="396"/>
      <c r="P388" s="396"/>
      <c r="Q388" s="396"/>
      <c r="R388" s="396"/>
      <c r="S388" s="396"/>
      <c r="T388" s="396"/>
      <c r="U388" s="396"/>
      <c r="V388" s="396"/>
      <c r="W388" s="396"/>
      <c r="X388" s="396"/>
      <c r="Y388" s="396"/>
      <c r="Z388" s="64"/>
      <c r="AA388" s="64"/>
    </row>
    <row r="389" spans="1:67" ht="27" customHeight="1" x14ac:dyDescent="0.25">
      <c r="A389" s="61" t="s">
        <v>535</v>
      </c>
      <c r="B389" s="61" t="s">
        <v>536</v>
      </c>
      <c r="C389" s="35">
        <v>4301031177</v>
      </c>
      <c r="D389" s="381">
        <v>4607091389753</v>
      </c>
      <c r="E389" s="381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86</v>
      </c>
      <c r="L389" s="37" t="s">
        <v>82</v>
      </c>
      <c r="M389" s="37"/>
      <c r="N389" s="36">
        <v>45</v>
      </c>
      <c r="O389" s="4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3"/>
      <c r="Q389" s="383"/>
      <c r="R389" s="383"/>
      <c r="S389" s="384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ref="X389:X401" si="70">IFERROR(IF(W389="",0,CEILING((W389/$H389),1)*$H389),"")</f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77"/>
      <c r="BB389" s="291" t="s">
        <v>67</v>
      </c>
      <c r="BL389" s="77">
        <f t="shared" ref="BL389:BL401" si="71">IFERROR(W389*I389/H389,"0")</f>
        <v>0</v>
      </c>
      <c r="BM389" s="77">
        <f t="shared" ref="BM389:BM401" si="72">IFERROR(X389*I389/H389,"0")</f>
        <v>0</v>
      </c>
      <c r="BN389" s="77">
        <f t="shared" ref="BN389:BN401" si="73">IFERROR(1/J389*(W389/H389),"0")</f>
        <v>0</v>
      </c>
      <c r="BO389" s="77">
        <f t="shared" ref="BO389:BO401" si="74">IFERROR(1/J389*(X389/H389),"0")</f>
        <v>0</v>
      </c>
    </row>
    <row r="390" spans="1:67" ht="27" customHeight="1" x14ac:dyDescent="0.25">
      <c r="A390" s="61" t="s">
        <v>537</v>
      </c>
      <c r="B390" s="61" t="s">
        <v>538</v>
      </c>
      <c r="C390" s="35">
        <v>4301031174</v>
      </c>
      <c r="D390" s="381">
        <v>4607091389760</v>
      </c>
      <c r="E390" s="381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86</v>
      </c>
      <c r="L390" s="37" t="s">
        <v>82</v>
      </c>
      <c r="M390" s="37"/>
      <c r="N390" s="36">
        <v>45</v>
      </c>
      <c r="O390" s="4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3"/>
      <c r="Q390" s="383"/>
      <c r="R390" s="383"/>
      <c r="S390" s="384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70"/>
        <v>0</v>
      </c>
      <c r="Y390" s="40" t="str">
        <f>IFERROR(IF(X390=0,"",ROUNDUP(X390/H390,0)*0.00753),"")</f>
        <v/>
      </c>
      <c r="Z390" s="66" t="s">
        <v>48</v>
      </c>
      <c r="AA390" s="67" t="s">
        <v>48</v>
      </c>
      <c r="AE390" s="77"/>
      <c r="BB390" s="292" t="s">
        <v>67</v>
      </c>
      <c r="BL390" s="77">
        <f t="shared" si="71"/>
        <v>0</v>
      </c>
      <c r="BM390" s="77">
        <f t="shared" si="72"/>
        <v>0</v>
      </c>
      <c r="BN390" s="77">
        <f t="shared" si="73"/>
        <v>0</v>
      </c>
      <c r="BO390" s="77">
        <f t="shared" si="74"/>
        <v>0</v>
      </c>
    </row>
    <row r="391" spans="1:67" ht="27" customHeight="1" x14ac:dyDescent="0.25">
      <c r="A391" s="61" t="s">
        <v>539</v>
      </c>
      <c r="B391" s="61" t="s">
        <v>540</v>
      </c>
      <c r="C391" s="35">
        <v>4301031175</v>
      </c>
      <c r="D391" s="381">
        <v>4607091389746</v>
      </c>
      <c r="E391" s="381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86</v>
      </c>
      <c r="L391" s="37" t="s">
        <v>82</v>
      </c>
      <c r="M391" s="37"/>
      <c r="N391" s="36">
        <v>45</v>
      </c>
      <c r="O391" s="48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3"/>
      <c r="Q391" s="383"/>
      <c r="R391" s="383"/>
      <c r="S391" s="384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70"/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293" t="s">
        <v>67</v>
      </c>
      <c r="BL391" s="77">
        <f t="shared" si="71"/>
        <v>0</v>
      </c>
      <c r="BM391" s="77">
        <f t="shared" si="72"/>
        <v>0</v>
      </c>
      <c r="BN391" s="77">
        <f t="shared" si="73"/>
        <v>0</v>
      </c>
      <c r="BO391" s="77">
        <f t="shared" si="74"/>
        <v>0</v>
      </c>
    </row>
    <row r="392" spans="1:67" ht="37.5" customHeight="1" x14ac:dyDescent="0.25">
      <c r="A392" s="61" t="s">
        <v>541</v>
      </c>
      <c r="B392" s="61" t="s">
        <v>542</v>
      </c>
      <c r="C392" s="35">
        <v>4301031236</v>
      </c>
      <c r="D392" s="381">
        <v>4680115882928</v>
      </c>
      <c r="E392" s="381"/>
      <c r="F392" s="60">
        <v>0.28000000000000003</v>
      </c>
      <c r="G392" s="36">
        <v>6</v>
      </c>
      <c r="H392" s="60">
        <v>1.68</v>
      </c>
      <c r="I392" s="60">
        <v>2.6</v>
      </c>
      <c r="J392" s="36">
        <v>156</v>
      </c>
      <c r="K392" s="36" t="s">
        <v>86</v>
      </c>
      <c r="L392" s="37" t="s">
        <v>82</v>
      </c>
      <c r="M392" s="37"/>
      <c r="N392" s="36">
        <v>35</v>
      </c>
      <c r="O392" s="4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3"/>
      <c r="Q392" s="383"/>
      <c r="R392" s="383"/>
      <c r="S392" s="384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70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294" t="s">
        <v>67</v>
      </c>
      <c r="BL392" s="77">
        <f t="shared" si="71"/>
        <v>0</v>
      </c>
      <c r="BM392" s="77">
        <f t="shared" si="72"/>
        <v>0</v>
      </c>
      <c r="BN392" s="77">
        <f t="shared" si="73"/>
        <v>0</v>
      </c>
      <c r="BO392" s="77">
        <f t="shared" si="74"/>
        <v>0</v>
      </c>
    </row>
    <row r="393" spans="1:67" ht="27" customHeight="1" x14ac:dyDescent="0.25">
      <c r="A393" s="61" t="s">
        <v>543</v>
      </c>
      <c r="B393" s="61" t="s">
        <v>544</v>
      </c>
      <c r="C393" s="35">
        <v>4301031257</v>
      </c>
      <c r="D393" s="381">
        <v>4680115883147</v>
      </c>
      <c r="E393" s="381"/>
      <c r="F393" s="60">
        <v>0.28000000000000003</v>
      </c>
      <c r="G393" s="36">
        <v>6</v>
      </c>
      <c r="H393" s="60">
        <v>1.68</v>
      </c>
      <c r="I393" s="60">
        <v>1.81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47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3"/>
      <c r="Q393" s="383"/>
      <c r="R393" s="383"/>
      <c r="S393" s="384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70"/>
        <v>0</v>
      </c>
      <c r="Y393" s="40" t="str">
        <f t="shared" ref="Y393:Y401" si="75">IFERROR(IF(X393=0,"",ROUNDUP(X393/H393,0)*0.00502),"")</f>
        <v/>
      </c>
      <c r="Z393" s="66" t="s">
        <v>48</v>
      </c>
      <c r="AA393" s="67" t="s">
        <v>48</v>
      </c>
      <c r="AE393" s="77"/>
      <c r="BB393" s="295" t="s">
        <v>67</v>
      </c>
      <c r="BL393" s="77">
        <f t="shared" si="71"/>
        <v>0</v>
      </c>
      <c r="BM393" s="77">
        <f t="shared" si="72"/>
        <v>0</v>
      </c>
      <c r="BN393" s="77">
        <f t="shared" si="73"/>
        <v>0</v>
      </c>
      <c r="BO393" s="77">
        <f t="shared" si="74"/>
        <v>0</v>
      </c>
    </row>
    <row r="394" spans="1:67" ht="27" customHeight="1" x14ac:dyDescent="0.25">
      <c r="A394" s="61" t="s">
        <v>545</v>
      </c>
      <c r="B394" s="61" t="s">
        <v>546</v>
      </c>
      <c r="C394" s="35">
        <v>4301031178</v>
      </c>
      <c r="D394" s="381">
        <v>4607091384338</v>
      </c>
      <c r="E394" s="381"/>
      <c r="F394" s="60">
        <v>0.35</v>
      </c>
      <c r="G394" s="36">
        <v>6</v>
      </c>
      <c r="H394" s="60">
        <v>2.1</v>
      </c>
      <c r="I394" s="60">
        <v>2.23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47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3"/>
      <c r="Q394" s="383"/>
      <c r="R394" s="383"/>
      <c r="S394" s="384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70"/>
        <v>0</v>
      </c>
      <c r="Y394" s="40" t="str">
        <f t="shared" si="75"/>
        <v/>
      </c>
      <c r="Z394" s="66" t="s">
        <v>48</v>
      </c>
      <c r="AA394" s="67" t="s">
        <v>48</v>
      </c>
      <c r="AE394" s="77"/>
      <c r="BB394" s="296" t="s">
        <v>67</v>
      </c>
      <c r="BL394" s="77">
        <f t="shared" si="71"/>
        <v>0</v>
      </c>
      <c r="BM394" s="77">
        <f t="shared" si="72"/>
        <v>0</v>
      </c>
      <c r="BN394" s="77">
        <f t="shared" si="73"/>
        <v>0</v>
      </c>
      <c r="BO394" s="77">
        <f t="shared" si="74"/>
        <v>0</v>
      </c>
    </row>
    <row r="395" spans="1:67" ht="37.5" customHeight="1" x14ac:dyDescent="0.25">
      <c r="A395" s="61" t="s">
        <v>547</v>
      </c>
      <c r="B395" s="61" t="s">
        <v>548</v>
      </c>
      <c r="C395" s="35">
        <v>4301031254</v>
      </c>
      <c r="D395" s="381">
        <v>4680115883154</v>
      </c>
      <c r="E395" s="381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47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3"/>
      <c r="Q395" s="383"/>
      <c r="R395" s="383"/>
      <c r="S395" s="384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0"/>
        <v>0</v>
      </c>
      <c r="Y395" s="40" t="str">
        <f t="shared" si="75"/>
        <v/>
      </c>
      <c r="Z395" s="66" t="s">
        <v>48</v>
      </c>
      <c r="AA395" s="67" t="s">
        <v>48</v>
      </c>
      <c r="AE395" s="77"/>
      <c r="BB395" s="297" t="s">
        <v>67</v>
      </c>
      <c r="BL395" s="77">
        <f t="shared" si="71"/>
        <v>0</v>
      </c>
      <c r="BM395" s="77">
        <f t="shared" si="72"/>
        <v>0</v>
      </c>
      <c r="BN395" s="77">
        <f t="shared" si="73"/>
        <v>0</v>
      </c>
      <c r="BO395" s="77">
        <f t="shared" si="74"/>
        <v>0</v>
      </c>
    </row>
    <row r="396" spans="1:67" ht="37.5" customHeight="1" x14ac:dyDescent="0.25">
      <c r="A396" s="61" t="s">
        <v>549</v>
      </c>
      <c r="B396" s="61" t="s">
        <v>550</v>
      </c>
      <c r="C396" s="35">
        <v>4301031171</v>
      </c>
      <c r="D396" s="381">
        <v>4607091389524</v>
      </c>
      <c r="E396" s="381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4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3"/>
      <c r="Q396" s="383"/>
      <c r="R396" s="383"/>
      <c r="S396" s="384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70"/>
        <v>0</v>
      </c>
      <c r="Y396" s="40" t="str">
        <f t="shared" si="75"/>
        <v/>
      </c>
      <c r="Z396" s="66" t="s">
        <v>48</v>
      </c>
      <c r="AA396" s="67" t="s">
        <v>48</v>
      </c>
      <c r="AE396" s="77"/>
      <c r="BB396" s="298" t="s">
        <v>67</v>
      </c>
      <c r="BL396" s="77">
        <f t="shared" si="71"/>
        <v>0</v>
      </c>
      <c r="BM396" s="77">
        <f t="shared" si="72"/>
        <v>0</v>
      </c>
      <c r="BN396" s="77">
        <f t="shared" si="73"/>
        <v>0</v>
      </c>
      <c r="BO396" s="77">
        <f t="shared" si="74"/>
        <v>0</v>
      </c>
    </row>
    <row r="397" spans="1:67" ht="27" customHeight="1" x14ac:dyDescent="0.25">
      <c r="A397" s="61" t="s">
        <v>551</v>
      </c>
      <c r="B397" s="61" t="s">
        <v>552</v>
      </c>
      <c r="C397" s="35">
        <v>4301031258</v>
      </c>
      <c r="D397" s="381">
        <v>4680115883161</v>
      </c>
      <c r="E397" s="381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4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3"/>
      <c r="Q397" s="383"/>
      <c r="R397" s="383"/>
      <c r="S397" s="384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0"/>
        <v>0</v>
      </c>
      <c r="Y397" s="40" t="str">
        <f t="shared" si="75"/>
        <v/>
      </c>
      <c r="Z397" s="66" t="s">
        <v>48</v>
      </c>
      <c r="AA397" s="67" t="s">
        <v>48</v>
      </c>
      <c r="AE397" s="77"/>
      <c r="BB397" s="299" t="s">
        <v>67</v>
      </c>
      <c r="BL397" s="77">
        <f t="shared" si="71"/>
        <v>0</v>
      </c>
      <c r="BM397" s="77">
        <f t="shared" si="72"/>
        <v>0</v>
      </c>
      <c r="BN397" s="77">
        <f t="shared" si="73"/>
        <v>0</v>
      </c>
      <c r="BO397" s="77">
        <f t="shared" si="74"/>
        <v>0</v>
      </c>
    </row>
    <row r="398" spans="1:67" ht="27" customHeight="1" x14ac:dyDescent="0.25">
      <c r="A398" s="61" t="s">
        <v>553</v>
      </c>
      <c r="B398" s="61" t="s">
        <v>554</v>
      </c>
      <c r="C398" s="35">
        <v>4301031170</v>
      </c>
      <c r="D398" s="381">
        <v>4607091384345</v>
      </c>
      <c r="E398" s="381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46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3"/>
      <c r="Q398" s="383"/>
      <c r="R398" s="383"/>
      <c r="S398" s="384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0"/>
        <v>0</v>
      </c>
      <c r="Y398" s="40" t="str">
        <f t="shared" si="75"/>
        <v/>
      </c>
      <c r="Z398" s="66" t="s">
        <v>48</v>
      </c>
      <c r="AA398" s="67" t="s">
        <v>48</v>
      </c>
      <c r="AE398" s="77"/>
      <c r="BB398" s="300" t="s">
        <v>67</v>
      </c>
      <c r="BL398" s="77">
        <f t="shared" si="71"/>
        <v>0</v>
      </c>
      <c r="BM398" s="77">
        <f t="shared" si="72"/>
        <v>0</v>
      </c>
      <c r="BN398" s="77">
        <f t="shared" si="73"/>
        <v>0</v>
      </c>
      <c r="BO398" s="77">
        <f t="shared" si="74"/>
        <v>0</v>
      </c>
    </row>
    <row r="399" spans="1:67" ht="27" customHeight="1" x14ac:dyDescent="0.25">
      <c r="A399" s="61" t="s">
        <v>555</v>
      </c>
      <c r="B399" s="61" t="s">
        <v>556</v>
      </c>
      <c r="C399" s="35">
        <v>4301031256</v>
      </c>
      <c r="D399" s="381">
        <v>4680115883178</v>
      </c>
      <c r="E399" s="381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83</v>
      </c>
      <c r="L399" s="37" t="s">
        <v>82</v>
      </c>
      <c r="M399" s="37"/>
      <c r="N399" s="36">
        <v>45</v>
      </c>
      <c r="O399" s="47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3"/>
      <c r="Q399" s="383"/>
      <c r="R399" s="383"/>
      <c r="S399" s="384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0"/>
        <v>0</v>
      </c>
      <c r="Y399" s="40" t="str">
        <f t="shared" si="75"/>
        <v/>
      </c>
      <c r="Z399" s="66" t="s">
        <v>48</v>
      </c>
      <c r="AA399" s="67" t="s">
        <v>48</v>
      </c>
      <c r="AE399" s="77"/>
      <c r="BB399" s="301" t="s">
        <v>67</v>
      </c>
      <c r="BL399" s="77">
        <f t="shared" si="71"/>
        <v>0</v>
      </c>
      <c r="BM399" s="77">
        <f t="shared" si="72"/>
        <v>0</v>
      </c>
      <c r="BN399" s="77">
        <f t="shared" si="73"/>
        <v>0</v>
      </c>
      <c r="BO399" s="77">
        <f t="shared" si="74"/>
        <v>0</v>
      </c>
    </row>
    <row r="400" spans="1:67" ht="27" customHeight="1" x14ac:dyDescent="0.25">
      <c r="A400" s="61" t="s">
        <v>557</v>
      </c>
      <c r="B400" s="61" t="s">
        <v>558</v>
      </c>
      <c r="C400" s="35">
        <v>4301031172</v>
      </c>
      <c r="D400" s="381">
        <v>4607091389531</v>
      </c>
      <c r="E400" s="381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83</v>
      </c>
      <c r="L400" s="37" t="s">
        <v>82</v>
      </c>
      <c r="M400" s="37"/>
      <c r="N400" s="36">
        <v>45</v>
      </c>
      <c r="O400" s="4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3"/>
      <c r="Q400" s="383"/>
      <c r="R400" s="383"/>
      <c r="S400" s="384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0"/>
        <v>0</v>
      </c>
      <c r="Y400" s="40" t="str">
        <f t="shared" si="75"/>
        <v/>
      </c>
      <c r="Z400" s="66" t="s">
        <v>48</v>
      </c>
      <c r="AA400" s="67" t="s">
        <v>48</v>
      </c>
      <c r="AE400" s="77"/>
      <c r="BB400" s="302" t="s">
        <v>67</v>
      </c>
      <c r="BL400" s="77">
        <f t="shared" si="71"/>
        <v>0</v>
      </c>
      <c r="BM400" s="77">
        <f t="shared" si="72"/>
        <v>0</v>
      </c>
      <c r="BN400" s="77">
        <f t="shared" si="73"/>
        <v>0</v>
      </c>
      <c r="BO400" s="77">
        <f t="shared" si="74"/>
        <v>0</v>
      </c>
    </row>
    <row r="401" spans="1:67" ht="27" customHeight="1" x14ac:dyDescent="0.25">
      <c r="A401" s="61" t="s">
        <v>559</v>
      </c>
      <c r="B401" s="61" t="s">
        <v>560</v>
      </c>
      <c r="C401" s="35">
        <v>4301031255</v>
      </c>
      <c r="D401" s="381">
        <v>4680115883185</v>
      </c>
      <c r="E401" s="381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83</v>
      </c>
      <c r="L401" s="37" t="s">
        <v>82</v>
      </c>
      <c r="M401" s="37"/>
      <c r="N401" s="36">
        <v>45</v>
      </c>
      <c r="O401" s="4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3"/>
      <c r="Q401" s="383"/>
      <c r="R401" s="383"/>
      <c r="S401" s="384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0"/>
        <v>0</v>
      </c>
      <c r="Y401" s="40" t="str">
        <f t="shared" si="75"/>
        <v/>
      </c>
      <c r="Z401" s="66" t="s">
        <v>48</v>
      </c>
      <c r="AA401" s="67" t="s">
        <v>48</v>
      </c>
      <c r="AE401" s="77"/>
      <c r="BB401" s="303" t="s">
        <v>67</v>
      </c>
      <c r="BL401" s="77">
        <f t="shared" si="71"/>
        <v>0</v>
      </c>
      <c r="BM401" s="77">
        <f t="shared" si="72"/>
        <v>0</v>
      </c>
      <c r="BN401" s="77">
        <f t="shared" si="73"/>
        <v>0</v>
      </c>
      <c r="BO401" s="77">
        <f t="shared" si="74"/>
        <v>0</v>
      </c>
    </row>
    <row r="402" spans="1:67" x14ac:dyDescent="0.2">
      <c r="A402" s="389"/>
      <c r="B402" s="389"/>
      <c r="C402" s="389"/>
      <c r="D402" s="389"/>
      <c r="E402" s="389"/>
      <c r="F402" s="389"/>
      <c r="G402" s="389"/>
      <c r="H402" s="389"/>
      <c r="I402" s="389"/>
      <c r="J402" s="389"/>
      <c r="K402" s="389"/>
      <c r="L402" s="389"/>
      <c r="M402" s="389"/>
      <c r="N402" s="390"/>
      <c r="O402" s="386" t="s">
        <v>43</v>
      </c>
      <c r="P402" s="387"/>
      <c r="Q402" s="387"/>
      <c r="R402" s="387"/>
      <c r="S402" s="387"/>
      <c r="T402" s="387"/>
      <c r="U402" s="388"/>
      <c r="V402" s="41" t="s">
        <v>42</v>
      </c>
      <c r="W40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2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2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65"/>
      <c r="AA402" s="65"/>
    </row>
    <row r="403" spans="1:67" x14ac:dyDescent="0.2">
      <c r="A403" s="389"/>
      <c r="B403" s="389"/>
      <c r="C403" s="389"/>
      <c r="D403" s="389"/>
      <c r="E403" s="389"/>
      <c r="F403" s="389"/>
      <c r="G403" s="389"/>
      <c r="H403" s="389"/>
      <c r="I403" s="389"/>
      <c r="J403" s="389"/>
      <c r="K403" s="389"/>
      <c r="L403" s="389"/>
      <c r="M403" s="389"/>
      <c r="N403" s="390"/>
      <c r="O403" s="386" t="s">
        <v>43</v>
      </c>
      <c r="P403" s="387"/>
      <c r="Q403" s="387"/>
      <c r="R403" s="387"/>
      <c r="S403" s="387"/>
      <c r="T403" s="387"/>
      <c r="U403" s="388"/>
      <c r="V403" s="41" t="s">
        <v>0</v>
      </c>
      <c r="W403" s="42">
        <f>IFERROR(SUM(W389:W401),"0")</f>
        <v>0</v>
      </c>
      <c r="X403" s="42">
        <f>IFERROR(SUM(X389:X401),"0")</f>
        <v>0</v>
      </c>
      <c r="Y403" s="41"/>
      <c r="Z403" s="65"/>
      <c r="AA403" s="65"/>
    </row>
    <row r="404" spans="1:67" ht="14.25" customHeight="1" x14ac:dyDescent="0.25">
      <c r="A404" s="396" t="s">
        <v>87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64"/>
      <c r="AA404" s="64"/>
    </row>
    <row r="405" spans="1:67" ht="27" customHeight="1" x14ac:dyDescent="0.25">
      <c r="A405" s="61" t="s">
        <v>561</v>
      </c>
      <c r="B405" s="61" t="s">
        <v>562</v>
      </c>
      <c r="C405" s="35">
        <v>4301051258</v>
      </c>
      <c r="D405" s="381">
        <v>4607091389685</v>
      </c>
      <c r="E405" s="381"/>
      <c r="F405" s="60">
        <v>1.3</v>
      </c>
      <c r="G405" s="36">
        <v>6</v>
      </c>
      <c r="H405" s="60">
        <v>7.8</v>
      </c>
      <c r="I405" s="60">
        <v>8.3460000000000001</v>
      </c>
      <c r="J405" s="36">
        <v>56</v>
      </c>
      <c r="K405" s="36" t="s">
        <v>119</v>
      </c>
      <c r="L405" s="37" t="s">
        <v>137</v>
      </c>
      <c r="M405" s="37"/>
      <c r="N405" s="36">
        <v>45</v>
      </c>
      <c r="O405" s="46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3"/>
      <c r="Q405" s="383"/>
      <c r="R405" s="383"/>
      <c r="S405" s="384"/>
      <c r="T405" s="38" t="s">
        <v>48</v>
      </c>
      <c r="U405" s="38" t="s">
        <v>48</v>
      </c>
      <c r="V405" s="39" t="s">
        <v>0</v>
      </c>
      <c r="W405" s="57">
        <v>0</v>
      </c>
      <c r="X405" s="54">
        <f>IFERROR(IF(W405="",0,CEILING((W405/$H405),1)*$H405),"")</f>
        <v>0</v>
      </c>
      <c r="Y405" s="40" t="str">
        <f>IFERROR(IF(X405=0,"",ROUNDUP(X405/H405,0)*0.02175),"")</f>
        <v/>
      </c>
      <c r="Z405" s="66" t="s">
        <v>48</v>
      </c>
      <c r="AA405" s="67" t="s">
        <v>48</v>
      </c>
      <c r="AE405" s="77"/>
      <c r="BB405" s="304" t="s">
        <v>67</v>
      </c>
      <c r="BL405" s="77">
        <f>IFERROR(W405*I405/H405,"0")</f>
        <v>0</v>
      </c>
      <c r="BM405" s="77">
        <f>IFERROR(X405*I405/H405,"0")</f>
        <v>0</v>
      </c>
      <c r="BN405" s="77">
        <f>IFERROR(1/J405*(W405/H405),"0")</f>
        <v>0</v>
      </c>
      <c r="BO405" s="77">
        <f>IFERROR(1/J405*(X405/H405),"0")</f>
        <v>0</v>
      </c>
    </row>
    <row r="406" spans="1:67" ht="27" customHeight="1" x14ac:dyDescent="0.25">
      <c r="A406" s="61" t="s">
        <v>563</v>
      </c>
      <c r="B406" s="61" t="s">
        <v>564</v>
      </c>
      <c r="C406" s="35">
        <v>4301051431</v>
      </c>
      <c r="D406" s="381">
        <v>4607091389654</v>
      </c>
      <c r="E406" s="381"/>
      <c r="F406" s="60">
        <v>0.33</v>
      </c>
      <c r="G406" s="36">
        <v>6</v>
      </c>
      <c r="H406" s="60">
        <v>1.98</v>
      </c>
      <c r="I406" s="60">
        <v>2.258</v>
      </c>
      <c r="J406" s="36">
        <v>156</v>
      </c>
      <c r="K406" s="36" t="s">
        <v>86</v>
      </c>
      <c r="L406" s="37" t="s">
        <v>137</v>
      </c>
      <c r="M406" s="37"/>
      <c r="N406" s="36">
        <v>45</v>
      </c>
      <c r="O406" s="4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3"/>
      <c r="Q406" s="383"/>
      <c r="R406" s="383"/>
      <c r="S406" s="384"/>
      <c r="T406" s="38" t="s">
        <v>48</v>
      </c>
      <c r="U406" s="38" t="s">
        <v>48</v>
      </c>
      <c r="V406" s="39" t="s">
        <v>0</v>
      </c>
      <c r="W406" s="57">
        <v>0</v>
      </c>
      <c r="X406" s="54">
        <f>IFERROR(IF(W406="",0,CEILING((W406/$H406),1)*$H406),"")</f>
        <v>0</v>
      </c>
      <c r="Y406" s="40" t="str">
        <f>IFERROR(IF(X406=0,"",ROUNDUP(X406/H406,0)*0.00753),"")</f>
        <v/>
      </c>
      <c r="Z406" s="66" t="s">
        <v>48</v>
      </c>
      <c r="AA406" s="67" t="s">
        <v>48</v>
      </c>
      <c r="AE406" s="77"/>
      <c r="BB406" s="305" t="s">
        <v>67</v>
      </c>
      <c r="BL406" s="77">
        <f>IFERROR(W406*I406/H406,"0")</f>
        <v>0</v>
      </c>
      <c r="BM406" s="77">
        <f>IFERROR(X406*I406/H406,"0")</f>
        <v>0</v>
      </c>
      <c r="BN406" s="77">
        <f>IFERROR(1/J406*(W406/H406),"0")</f>
        <v>0</v>
      </c>
      <c r="BO406" s="77">
        <f>IFERROR(1/J406*(X406/H406),"0")</f>
        <v>0</v>
      </c>
    </row>
    <row r="407" spans="1:67" ht="27" customHeight="1" x14ac:dyDescent="0.25">
      <c r="A407" s="61" t="s">
        <v>565</v>
      </c>
      <c r="B407" s="61" t="s">
        <v>566</v>
      </c>
      <c r="C407" s="35">
        <v>4301051284</v>
      </c>
      <c r="D407" s="381">
        <v>4607091384352</v>
      </c>
      <c r="E407" s="381"/>
      <c r="F407" s="60">
        <v>0.6</v>
      </c>
      <c r="G407" s="36">
        <v>4</v>
      </c>
      <c r="H407" s="60">
        <v>2.4</v>
      </c>
      <c r="I407" s="60">
        <v>2.6459999999999999</v>
      </c>
      <c r="J407" s="36">
        <v>120</v>
      </c>
      <c r="K407" s="36" t="s">
        <v>86</v>
      </c>
      <c r="L407" s="37" t="s">
        <v>137</v>
      </c>
      <c r="M407" s="37"/>
      <c r="N407" s="36">
        <v>45</v>
      </c>
      <c r="O407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3"/>
      <c r="Q407" s="383"/>
      <c r="R407" s="383"/>
      <c r="S407" s="384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IFERROR(IF(X407=0,"",ROUNDUP(X407/H407,0)*0.00937),"")</f>
        <v/>
      </c>
      <c r="Z407" s="66" t="s">
        <v>48</v>
      </c>
      <c r="AA407" s="67" t="s">
        <v>48</v>
      </c>
      <c r="AE407" s="77"/>
      <c r="BB407" s="306" t="s">
        <v>67</v>
      </c>
      <c r="BL407" s="77">
        <f>IFERROR(W407*I407/H407,"0")</f>
        <v>0</v>
      </c>
      <c r="BM407" s="77">
        <f>IFERROR(X407*I407/H407,"0")</f>
        <v>0</v>
      </c>
      <c r="BN407" s="77">
        <f>IFERROR(1/J407*(W407/H407),"0")</f>
        <v>0</v>
      </c>
      <c r="BO407" s="77">
        <f>IFERROR(1/J407*(X407/H407),"0")</f>
        <v>0</v>
      </c>
    </row>
    <row r="408" spans="1:67" x14ac:dyDescent="0.2">
      <c r="A408" s="389"/>
      <c r="B408" s="389"/>
      <c r="C408" s="389"/>
      <c r="D408" s="389"/>
      <c r="E408" s="389"/>
      <c r="F408" s="389"/>
      <c r="G408" s="389"/>
      <c r="H408" s="389"/>
      <c r="I408" s="389"/>
      <c r="J408" s="389"/>
      <c r="K408" s="389"/>
      <c r="L408" s="389"/>
      <c r="M408" s="389"/>
      <c r="N408" s="390"/>
      <c r="O408" s="386" t="s">
        <v>43</v>
      </c>
      <c r="P408" s="387"/>
      <c r="Q408" s="387"/>
      <c r="R408" s="387"/>
      <c r="S408" s="387"/>
      <c r="T408" s="387"/>
      <c r="U408" s="388"/>
      <c r="V408" s="41" t="s">
        <v>42</v>
      </c>
      <c r="W408" s="42">
        <f>IFERROR(W405/H405,"0")+IFERROR(W406/H406,"0")+IFERROR(W407/H407,"0")</f>
        <v>0</v>
      </c>
      <c r="X408" s="42">
        <f>IFERROR(X405/H405,"0")+IFERROR(X406/H406,"0")+IFERROR(X407/H407,"0")</f>
        <v>0</v>
      </c>
      <c r="Y408" s="42">
        <f>IFERROR(IF(Y405="",0,Y405),"0")+IFERROR(IF(Y406="",0,Y406),"0")+IFERROR(IF(Y407="",0,Y407),"0")</f>
        <v>0</v>
      </c>
      <c r="Z408" s="65"/>
      <c r="AA408" s="65"/>
    </row>
    <row r="409" spans="1:67" x14ac:dyDescent="0.2">
      <c r="A409" s="389"/>
      <c r="B409" s="389"/>
      <c r="C409" s="389"/>
      <c r="D409" s="389"/>
      <c r="E409" s="389"/>
      <c r="F409" s="389"/>
      <c r="G409" s="389"/>
      <c r="H409" s="389"/>
      <c r="I409" s="389"/>
      <c r="J409" s="389"/>
      <c r="K409" s="389"/>
      <c r="L409" s="389"/>
      <c r="M409" s="389"/>
      <c r="N409" s="390"/>
      <c r="O409" s="386" t="s">
        <v>43</v>
      </c>
      <c r="P409" s="387"/>
      <c r="Q409" s="387"/>
      <c r="R409" s="387"/>
      <c r="S409" s="387"/>
      <c r="T409" s="387"/>
      <c r="U409" s="388"/>
      <c r="V409" s="41" t="s">
        <v>0</v>
      </c>
      <c r="W409" s="42">
        <f>IFERROR(SUM(W405:W407),"0")</f>
        <v>0</v>
      </c>
      <c r="X409" s="42">
        <f>IFERROR(SUM(X405:X407),"0")</f>
        <v>0</v>
      </c>
      <c r="Y409" s="41"/>
      <c r="Z409" s="65"/>
      <c r="AA409" s="65"/>
    </row>
    <row r="410" spans="1:67" ht="14.25" customHeight="1" x14ac:dyDescent="0.25">
      <c r="A410" s="396" t="s">
        <v>223</v>
      </c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6"/>
      <c r="P410" s="396"/>
      <c r="Q410" s="396"/>
      <c r="R410" s="396"/>
      <c r="S410" s="396"/>
      <c r="T410" s="396"/>
      <c r="U410" s="396"/>
      <c r="V410" s="396"/>
      <c r="W410" s="396"/>
      <c r="X410" s="396"/>
      <c r="Y410" s="396"/>
      <c r="Z410" s="64"/>
      <c r="AA410" s="64"/>
    </row>
    <row r="411" spans="1:67" ht="27" customHeight="1" x14ac:dyDescent="0.25">
      <c r="A411" s="61" t="s">
        <v>567</v>
      </c>
      <c r="B411" s="61" t="s">
        <v>568</v>
      </c>
      <c r="C411" s="35">
        <v>4301060352</v>
      </c>
      <c r="D411" s="381">
        <v>4680115881648</v>
      </c>
      <c r="E411" s="381"/>
      <c r="F411" s="60">
        <v>1</v>
      </c>
      <c r="G411" s="36">
        <v>4</v>
      </c>
      <c r="H411" s="60">
        <v>4</v>
      </c>
      <c r="I411" s="60">
        <v>4.4039999999999999</v>
      </c>
      <c r="J411" s="36">
        <v>104</v>
      </c>
      <c r="K411" s="36" t="s">
        <v>119</v>
      </c>
      <c r="L411" s="37" t="s">
        <v>82</v>
      </c>
      <c r="M411" s="37"/>
      <c r="N411" s="36">
        <v>35</v>
      </c>
      <c r="O411" s="4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3"/>
      <c r="Q411" s="383"/>
      <c r="R411" s="383"/>
      <c r="S411" s="384"/>
      <c r="T411" s="38" t="s">
        <v>48</v>
      </c>
      <c r="U411" s="38" t="s">
        <v>48</v>
      </c>
      <c r="V411" s="39" t="s">
        <v>0</v>
      </c>
      <c r="W411" s="57">
        <v>0</v>
      </c>
      <c r="X411" s="54">
        <f>IFERROR(IF(W411="",0,CEILING((W411/$H411),1)*$H411),"")</f>
        <v>0</v>
      </c>
      <c r="Y411" s="40" t="str">
        <f>IFERROR(IF(X411=0,"",ROUNDUP(X411/H411,0)*0.01196),"")</f>
        <v/>
      </c>
      <c r="Z411" s="66" t="s">
        <v>48</v>
      </c>
      <c r="AA411" s="67" t="s">
        <v>48</v>
      </c>
      <c r="AE411" s="77"/>
      <c r="BB411" s="307" t="s">
        <v>67</v>
      </c>
      <c r="BL411" s="77">
        <f>IFERROR(W411*I411/H411,"0")</f>
        <v>0</v>
      </c>
      <c r="BM411" s="77">
        <f>IFERROR(X411*I411/H411,"0")</f>
        <v>0</v>
      </c>
      <c r="BN411" s="77">
        <f>IFERROR(1/J411*(W411/H411),"0")</f>
        <v>0</v>
      </c>
      <c r="BO411" s="77">
        <f>IFERROR(1/J411*(X411/H411),"0")</f>
        <v>0</v>
      </c>
    </row>
    <row r="412" spans="1:67" x14ac:dyDescent="0.2">
      <c r="A412" s="389"/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90"/>
      <c r="O412" s="386" t="s">
        <v>43</v>
      </c>
      <c r="P412" s="387"/>
      <c r="Q412" s="387"/>
      <c r="R412" s="387"/>
      <c r="S412" s="387"/>
      <c r="T412" s="387"/>
      <c r="U412" s="388"/>
      <c r="V412" s="41" t="s">
        <v>42</v>
      </c>
      <c r="W412" s="42">
        <f>IFERROR(W411/H411,"0")</f>
        <v>0</v>
      </c>
      <c r="X412" s="42">
        <f>IFERROR(X411/H411,"0")</f>
        <v>0</v>
      </c>
      <c r="Y412" s="42">
        <f>IFERROR(IF(Y411="",0,Y411),"0")</f>
        <v>0</v>
      </c>
      <c r="Z412" s="65"/>
      <c r="AA412" s="65"/>
    </row>
    <row r="413" spans="1:67" x14ac:dyDescent="0.2">
      <c r="A413" s="389"/>
      <c r="B413" s="389"/>
      <c r="C413" s="389"/>
      <c r="D413" s="389"/>
      <c r="E413" s="389"/>
      <c r="F413" s="389"/>
      <c r="G413" s="389"/>
      <c r="H413" s="389"/>
      <c r="I413" s="389"/>
      <c r="J413" s="389"/>
      <c r="K413" s="389"/>
      <c r="L413" s="389"/>
      <c r="M413" s="389"/>
      <c r="N413" s="390"/>
      <c r="O413" s="386" t="s">
        <v>43</v>
      </c>
      <c r="P413" s="387"/>
      <c r="Q413" s="387"/>
      <c r="R413" s="387"/>
      <c r="S413" s="387"/>
      <c r="T413" s="387"/>
      <c r="U413" s="388"/>
      <c r="V413" s="41" t="s">
        <v>0</v>
      </c>
      <c r="W413" s="42">
        <f>IFERROR(SUM(W411:W411),"0")</f>
        <v>0</v>
      </c>
      <c r="X413" s="42">
        <f>IFERROR(SUM(X411:X411),"0")</f>
        <v>0</v>
      </c>
      <c r="Y413" s="41"/>
      <c r="Z413" s="65"/>
      <c r="AA413" s="65"/>
    </row>
    <row r="414" spans="1:67" ht="14.25" customHeight="1" x14ac:dyDescent="0.25">
      <c r="A414" s="396" t="s">
        <v>101</v>
      </c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6"/>
      <c r="P414" s="396"/>
      <c r="Q414" s="396"/>
      <c r="R414" s="396"/>
      <c r="S414" s="396"/>
      <c r="T414" s="396"/>
      <c r="U414" s="396"/>
      <c r="V414" s="396"/>
      <c r="W414" s="396"/>
      <c r="X414" s="396"/>
      <c r="Y414" s="396"/>
      <c r="Z414" s="64"/>
      <c r="AA414" s="64"/>
    </row>
    <row r="415" spans="1:67" ht="27" customHeight="1" x14ac:dyDescent="0.25">
      <c r="A415" s="61" t="s">
        <v>569</v>
      </c>
      <c r="B415" s="61" t="s">
        <v>570</v>
      </c>
      <c r="C415" s="35">
        <v>4301032045</v>
      </c>
      <c r="D415" s="381">
        <v>4680115884335</v>
      </c>
      <c r="E415" s="381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572</v>
      </c>
      <c r="L415" s="37" t="s">
        <v>571</v>
      </c>
      <c r="M415" s="37"/>
      <c r="N415" s="36">
        <v>60</v>
      </c>
      <c r="O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3"/>
      <c r="Q415" s="383"/>
      <c r="R415" s="383"/>
      <c r="S415" s="384"/>
      <c r="T415" s="38" t="s">
        <v>48</v>
      </c>
      <c r="U415" s="38" t="s">
        <v>48</v>
      </c>
      <c r="V415" s="39" t="s">
        <v>0</v>
      </c>
      <c r="W415" s="57">
        <v>0</v>
      </c>
      <c r="X415" s="54">
        <f>IFERROR(IF(W415="",0,CEILING((W415/$H415),1)*$H415),"")</f>
        <v>0</v>
      </c>
      <c r="Y415" s="40" t="str">
        <f>IFERROR(IF(X415=0,"",ROUNDUP(X415/H415,0)*0.00627),"")</f>
        <v/>
      </c>
      <c r="Z415" s="66" t="s">
        <v>48</v>
      </c>
      <c r="AA415" s="67" t="s">
        <v>48</v>
      </c>
      <c r="AE415" s="77"/>
      <c r="BB415" s="308" t="s">
        <v>67</v>
      </c>
      <c r="BL415" s="77">
        <f>IFERROR(W415*I415/H415,"0")</f>
        <v>0</v>
      </c>
      <c r="BM415" s="77">
        <f>IFERROR(X415*I415/H415,"0")</f>
        <v>0</v>
      </c>
      <c r="BN415" s="77">
        <f>IFERROR(1/J415*(W415/H415),"0")</f>
        <v>0</v>
      </c>
      <c r="BO415" s="77">
        <f>IFERROR(1/J415*(X415/H415),"0")</f>
        <v>0</v>
      </c>
    </row>
    <row r="416" spans="1:67" ht="27" customHeight="1" x14ac:dyDescent="0.25">
      <c r="A416" s="61" t="s">
        <v>573</v>
      </c>
      <c r="B416" s="61" t="s">
        <v>574</v>
      </c>
      <c r="C416" s="35">
        <v>4301032047</v>
      </c>
      <c r="D416" s="381">
        <v>4680115884342</v>
      </c>
      <c r="E416" s="381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572</v>
      </c>
      <c r="L416" s="37" t="s">
        <v>571</v>
      </c>
      <c r="M416" s="37"/>
      <c r="N416" s="36">
        <v>60</v>
      </c>
      <c r="O416" s="46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3"/>
      <c r="Q416" s="383"/>
      <c r="R416" s="383"/>
      <c r="S416" s="384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IFERROR(IF(X416=0,"",ROUNDUP(X416/H416,0)*0.00627),"")</f>
        <v/>
      </c>
      <c r="Z416" s="66" t="s">
        <v>48</v>
      </c>
      <c r="AA416" s="67" t="s">
        <v>48</v>
      </c>
      <c r="AE416" s="77"/>
      <c r="BB416" s="309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t="27" customHeight="1" x14ac:dyDescent="0.25">
      <c r="A417" s="61" t="s">
        <v>575</v>
      </c>
      <c r="B417" s="61" t="s">
        <v>576</v>
      </c>
      <c r="C417" s="35">
        <v>4301170011</v>
      </c>
      <c r="D417" s="381">
        <v>4680115884113</v>
      </c>
      <c r="E417" s="381"/>
      <c r="F417" s="60">
        <v>0.11</v>
      </c>
      <c r="G417" s="36">
        <v>12</v>
      </c>
      <c r="H417" s="60">
        <v>1.32</v>
      </c>
      <c r="I417" s="60">
        <v>1.88</v>
      </c>
      <c r="J417" s="36">
        <v>200</v>
      </c>
      <c r="K417" s="36" t="s">
        <v>572</v>
      </c>
      <c r="L417" s="37" t="s">
        <v>571</v>
      </c>
      <c r="M417" s="37"/>
      <c r="N417" s="36">
        <v>150</v>
      </c>
      <c r="O417" s="4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3"/>
      <c r="Q417" s="383"/>
      <c r="R417" s="383"/>
      <c r="S417" s="384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77"/>
      <c r="BB417" s="310" t="s">
        <v>67</v>
      </c>
      <c r="BL417" s="77">
        <f>IFERROR(W417*I417/H417,"0")</f>
        <v>0</v>
      </c>
      <c r="BM417" s="77">
        <f>IFERROR(X417*I417/H417,"0")</f>
        <v>0</v>
      </c>
      <c r="BN417" s="77">
        <f>IFERROR(1/J417*(W417/H417),"0")</f>
        <v>0</v>
      </c>
      <c r="BO417" s="77">
        <f>IFERROR(1/J417*(X417/H417),"0")</f>
        <v>0</v>
      </c>
    </row>
    <row r="418" spans="1:67" x14ac:dyDescent="0.2">
      <c r="A418" s="389"/>
      <c r="B418" s="389"/>
      <c r="C418" s="389"/>
      <c r="D418" s="389"/>
      <c r="E418" s="389"/>
      <c r="F418" s="389"/>
      <c r="G418" s="389"/>
      <c r="H418" s="389"/>
      <c r="I418" s="389"/>
      <c r="J418" s="389"/>
      <c r="K418" s="389"/>
      <c r="L418" s="389"/>
      <c r="M418" s="389"/>
      <c r="N418" s="390"/>
      <c r="O418" s="386" t="s">
        <v>43</v>
      </c>
      <c r="P418" s="387"/>
      <c r="Q418" s="387"/>
      <c r="R418" s="387"/>
      <c r="S418" s="387"/>
      <c r="T418" s="387"/>
      <c r="U418" s="388"/>
      <c r="V418" s="41" t="s">
        <v>42</v>
      </c>
      <c r="W418" s="42">
        <f>IFERROR(W415/H415,"0")+IFERROR(W416/H416,"0")+IFERROR(W417/H417,"0")</f>
        <v>0</v>
      </c>
      <c r="X418" s="42">
        <f>IFERROR(X415/H415,"0")+IFERROR(X416/H416,"0")+IFERROR(X417/H417,"0")</f>
        <v>0</v>
      </c>
      <c r="Y418" s="42">
        <f>IFERROR(IF(Y415="",0,Y415),"0")+IFERROR(IF(Y416="",0,Y416),"0")+IFERROR(IF(Y417="",0,Y417),"0")</f>
        <v>0</v>
      </c>
      <c r="Z418" s="65"/>
      <c r="AA418" s="65"/>
    </row>
    <row r="419" spans="1:67" x14ac:dyDescent="0.2">
      <c r="A419" s="389"/>
      <c r="B419" s="389"/>
      <c r="C419" s="389"/>
      <c r="D419" s="389"/>
      <c r="E419" s="389"/>
      <c r="F419" s="389"/>
      <c r="G419" s="389"/>
      <c r="H419" s="389"/>
      <c r="I419" s="389"/>
      <c r="J419" s="389"/>
      <c r="K419" s="389"/>
      <c r="L419" s="389"/>
      <c r="M419" s="389"/>
      <c r="N419" s="390"/>
      <c r="O419" s="386" t="s">
        <v>43</v>
      </c>
      <c r="P419" s="387"/>
      <c r="Q419" s="387"/>
      <c r="R419" s="387"/>
      <c r="S419" s="387"/>
      <c r="T419" s="387"/>
      <c r="U419" s="388"/>
      <c r="V419" s="41" t="s">
        <v>0</v>
      </c>
      <c r="W419" s="42">
        <f>IFERROR(SUM(W415:W417),"0")</f>
        <v>0</v>
      </c>
      <c r="X419" s="42">
        <f>IFERROR(SUM(X415:X417),"0")</f>
        <v>0</v>
      </c>
      <c r="Y419" s="41"/>
      <c r="Z419" s="65"/>
      <c r="AA419" s="65"/>
    </row>
    <row r="420" spans="1:67" ht="16.5" customHeight="1" x14ac:dyDescent="0.25">
      <c r="A420" s="418" t="s">
        <v>577</v>
      </c>
      <c r="B420" s="418"/>
      <c r="C420" s="418"/>
      <c r="D420" s="418"/>
      <c r="E420" s="418"/>
      <c r="F420" s="418"/>
      <c r="G420" s="418"/>
      <c r="H420" s="418"/>
      <c r="I420" s="418"/>
      <c r="J420" s="418"/>
      <c r="K420" s="418"/>
      <c r="L420" s="418"/>
      <c r="M420" s="418"/>
      <c r="N420" s="418"/>
      <c r="O420" s="418"/>
      <c r="P420" s="418"/>
      <c r="Q420" s="418"/>
      <c r="R420" s="418"/>
      <c r="S420" s="418"/>
      <c r="T420" s="418"/>
      <c r="U420" s="418"/>
      <c r="V420" s="418"/>
      <c r="W420" s="418"/>
      <c r="X420" s="418"/>
      <c r="Y420" s="418"/>
      <c r="Z420" s="63"/>
      <c r="AA420" s="63"/>
    </row>
    <row r="421" spans="1:67" ht="14.25" customHeight="1" x14ac:dyDescent="0.25">
      <c r="A421" s="396" t="s">
        <v>115</v>
      </c>
      <c r="B421" s="396"/>
      <c r="C421" s="396"/>
      <c r="D421" s="396"/>
      <c r="E421" s="396"/>
      <c r="F421" s="396"/>
      <c r="G421" s="396"/>
      <c r="H421" s="396"/>
      <c r="I421" s="396"/>
      <c r="J421" s="396"/>
      <c r="K421" s="396"/>
      <c r="L421" s="396"/>
      <c r="M421" s="396"/>
      <c r="N421" s="396"/>
      <c r="O421" s="396"/>
      <c r="P421" s="396"/>
      <c r="Q421" s="396"/>
      <c r="R421" s="396"/>
      <c r="S421" s="396"/>
      <c r="T421" s="396"/>
      <c r="U421" s="396"/>
      <c r="V421" s="396"/>
      <c r="W421" s="396"/>
      <c r="X421" s="396"/>
      <c r="Y421" s="396"/>
      <c r="Z421" s="64"/>
      <c r="AA421" s="64"/>
    </row>
    <row r="422" spans="1:67" ht="27" customHeight="1" x14ac:dyDescent="0.25">
      <c r="A422" s="61" t="s">
        <v>578</v>
      </c>
      <c r="B422" s="61" t="s">
        <v>579</v>
      </c>
      <c r="C422" s="35">
        <v>4301020214</v>
      </c>
      <c r="D422" s="381">
        <v>4607091389388</v>
      </c>
      <c r="E422" s="381"/>
      <c r="F422" s="60">
        <v>1.3</v>
      </c>
      <c r="G422" s="36">
        <v>4</v>
      </c>
      <c r="H422" s="60">
        <v>5.2</v>
      </c>
      <c r="I422" s="60">
        <v>5.6079999999999997</v>
      </c>
      <c r="J422" s="36">
        <v>104</v>
      </c>
      <c r="K422" s="36" t="s">
        <v>119</v>
      </c>
      <c r="L422" s="37" t="s">
        <v>118</v>
      </c>
      <c r="M422" s="37"/>
      <c r="N422" s="36">
        <v>35</v>
      </c>
      <c r="O422" s="4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3"/>
      <c r="Q422" s="383"/>
      <c r="R422" s="383"/>
      <c r="S422" s="384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IFERROR(IF(X422=0,"",ROUNDUP(X422/H422,0)*0.01196),"")</f>
        <v/>
      </c>
      <c r="Z422" s="66" t="s">
        <v>48</v>
      </c>
      <c r="AA422" s="67" t="s">
        <v>48</v>
      </c>
      <c r="AE422" s="77"/>
      <c r="BB422" s="31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t="27" customHeight="1" x14ac:dyDescent="0.25">
      <c r="A423" s="61" t="s">
        <v>580</v>
      </c>
      <c r="B423" s="61" t="s">
        <v>581</v>
      </c>
      <c r="C423" s="35">
        <v>4301020185</v>
      </c>
      <c r="D423" s="381">
        <v>4607091389364</v>
      </c>
      <c r="E423" s="381"/>
      <c r="F423" s="60">
        <v>0.42</v>
      </c>
      <c r="G423" s="36">
        <v>6</v>
      </c>
      <c r="H423" s="60">
        <v>2.52</v>
      </c>
      <c r="I423" s="60">
        <v>2.75</v>
      </c>
      <c r="J423" s="36">
        <v>156</v>
      </c>
      <c r="K423" s="36" t="s">
        <v>86</v>
      </c>
      <c r="L423" s="37" t="s">
        <v>137</v>
      </c>
      <c r="M423" s="37"/>
      <c r="N423" s="36">
        <v>35</v>
      </c>
      <c r="O423" s="4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3"/>
      <c r="Q423" s="383"/>
      <c r="R423" s="383"/>
      <c r="S423" s="384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IFERROR(IF(X423=0,"",ROUNDUP(X423/H423,0)*0.00753),"")</f>
        <v/>
      </c>
      <c r="Z423" s="66" t="s">
        <v>48</v>
      </c>
      <c r="AA423" s="67" t="s">
        <v>48</v>
      </c>
      <c r="AE423" s="77"/>
      <c r="BB423" s="312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x14ac:dyDescent="0.2">
      <c r="A424" s="389"/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90"/>
      <c r="O424" s="386" t="s">
        <v>43</v>
      </c>
      <c r="P424" s="387"/>
      <c r="Q424" s="387"/>
      <c r="R424" s="387"/>
      <c r="S424" s="387"/>
      <c r="T424" s="387"/>
      <c r="U424" s="388"/>
      <c r="V424" s="41" t="s">
        <v>42</v>
      </c>
      <c r="W424" s="42">
        <f>IFERROR(W422/H422,"0")+IFERROR(W423/H423,"0")</f>
        <v>0</v>
      </c>
      <c r="X424" s="42">
        <f>IFERROR(X422/H422,"0")+IFERROR(X423/H423,"0")</f>
        <v>0</v>
      </c>
      <c r="Y424" s="42">
        <f>IFERROR(IF(Y422="",0,Y422),"0")+IFERROR(IF(Y423="",0,Y423),"0")</f>
        <v>0</v>
      </c>
      <c r="Z424" s="65"/>
      <c r="AA424" s="65"/>
    </row>
    <row r="425" spans="1:67" x14ac:dyDescent="0.2">
      <c r="A425" s="389"/>
      <c r="B425" s="389"/>
      <c r="C425" s="389"/>
      <c r="D425" s="389"/>
      <c r="E425" s="389"/>
      <c r="F425" s="389"/>
      <c r="G425" s="389"/>
      <c r="H425" s="389"/>
      <c r="I425" s="389"/>
      <c r="J425" s="389"/>
      <c r="K425" s="389"/>
      <c r="L425" s="389"/>
      <c r="M425" s="389"/>
      <c r="N425" s="390"/>
      <c r="O425" s="386" t="s">
        <v>43</v>
      </c>
      <c r="P425" s="387"/>
      <c r="Q425" s="387"/>
      <c r="R425" s="387"/>
      <c r="S425" s="387"/>
      <c r="T425" s="387"/>
      <c r="U425" s="388"/>
      <c r="V425" s="41" t="s">
        <v>0</v>
      </c>
      <c r="W425" s="42">
        <f>IFERROR(SUM(W422:W423),"0")</f>
        <v>0</v>
      </c>
      <c r="X425" s="42">
        <f>IFERROR(SUM(X422:X423),"0")</f>
        <v>0</v>
      </c>
      <c r="Y425" s="41"/>
      <c r="Z425" s="65"/>
      <c r="AA425" s="65"/>
    </row>
    <row r="426" spans="1:67" ht="14.25" customHeight="1" x14ac:dyDescent="0.25">
      <c r="A426" s="396" t="s">
        <v>77</v>
      </c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6"/>
      <c r="P426" s="396"/>
      <c r="Q426" s="396"/>
      <c r="R426" s="396"/>
      <c r="S426" s="396"/>
      <c r="T426" s="396"/>
      <c r="U426" s="396"/>
      <c r="V426" s="396"/>
      <c r="W426" s="396"/>
      <c r="X426" s="396"/>
      <c r="Y426" s="396"/>
      <c r="Z426" s="64"/>
      <c r="AA426" s="64"/>
    </row>
    <row r="427" spans="1:67" ht="27" customHeight="1" x14ac:dyDescent="0.25">
      <c r="A427" s="61" t="s">
        <v>582</v>
      </c>
      <c r="B427" s="61" t="s">
        <v>583</v>
      </c>
      <c r="C427" s="35">
        <v>4301031212</v>
      </c>
      <c r="D427" s="381">
        <v>4607091389739</v>
      </c>
      <c r="E427" s="381"/>
      <c r="F427" s="60">
        <v>0.7</v>
      </c>
      <c r="G427" s="36">
        <v>6</v>
      </c>
      <c r="H427" s="60">
        <v>4.2</v>
      </c>
      <c r="I427" s="60">
        <v>4.43</v>
      </c>
      <c r="J427" s="36">
        <v>156</v>
      </c>
      <c r="K427" s="36" t="s">
        <v>86</v>
      </c>
      <c r="L427" s="37" t="s">
        <v>118</v>
      </c>
      <c r="M427" s="37"/>
      <c r="N427" s="36">
        <v>45</v>
      </c>
      <c r="O427" s="4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3"/>
      <c r="Q427" s="383"/>
      <c r="R427" s="383"/>
      <c r="S427" s="384"/>
      <c r="T427" s="38" t="s">
        <v>48</v>
      </c>
      <c r="U427" s="38" t="s">
        <v>48</v>
      </c>
      <c r="V427" s="39" t="s">
        <v>0</v>
      </c>
      <c r="W427" s="57">
        <v>0</v>
      </c>
      <c r="X427" s="54">
        <f t="shared" ref="X427:X433" si="76">IFERROR(IF(W427="",0,CEILING((W427/$H427),1)*$H427),"")</f>
        <v>0</v>
      </c>
      <c r="Y427" s="40" t="str">
        <f>IFERROR(IF(X427=0,"",ROUNDUP(X427/H427,0)*0.00753),"")</f>
        <v/>
      </c>
      <c r="Z427" s="66" t="s">
        <v>48</v>
      </c>
      <c r="AA427" s="67" t="s">
        <v>48</v>
      </c>
      <c r="AE427" s="77"/>
      <c r="BB427" s="313" t="s">
        <v>67</v>
      </c>
      <c r="BL427" s="77">
        <f t="shared" ref="BL427:BL433" si="77">IFERROR(W427*I427/H427,"0")</f>
        <v>0</v>
      </c>
      <c r="BM427" s="77">
        <f t="shared" ref="BM427:BM433" si="78">IFERROR(X427*I427/H427,"0")</f>
        <v>0</v>
      </c>
      <c r="BN427" s="77">
        <f t="shared" ref="BN427:BN433" si="79">IFERROR(1/J427*(W427/H427),"0")</f>
        <v>0</v>
      </c>
      <c r="BO427" s="77">
        <f t="shared" ref="BO427:BO433" si="80">IFERROR(1/J427*(X427/H427),"0")</f>
        <v>0</v>
      </c>
    </row>
    <row r="428" spans="1:67" ht="27" customHeight="1" x14ac:dyDescent="0.25">
      <c r="A428" s="61" t="s">
        <v>584</v>
      </c>
      <c r="B428" s="61" t="s">
        <v>585</v>
      </c>
      <c r="C428" s="35">
        <v>4301031247</v>
      </c>
      <c r="D428" s="381">
        <v>4680115883048</v>
      </c>
      <c r="E428" s="381"/>
      <c r="F428" s="60">
        <v>1</v>
      </c>
      <c r="G428" s="36">
        <v>4</v>
      </c>
      <c r="H428" s="60">
        <v>4</v>
      </c>
      <c r="I428" s="60">
        <v>4.21</v>
      </c>
      <c r="J428" s="36">
        <v>120</v>
      </c>
      <c r="K428" s="36" t="s">
        <v>86</v>
      </c>
      <c r="L428" s="37" t="s">
        <v>82</v>
      </c>
      <c r="M428" s="37"/>
      <c r="N428" s="36">
        <v>40</v>
      </c>
      <c r="O428" s="45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3"/>
      <c r="Q428" s="383"/>
      <c r="R428" s="383"/>
      <c r="S428" s="384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76"/>
        <v>0</v>
      </c>
      <c r="Y428" s="40" t="str">
        <f>IFERROR(IF(X428=0,"",ROUNDUP(X428/H428,0)*0.00937),"")</f>
        <v/>
      </c>
      <c r="Z428" s="66" t="s">
        <v>48</v>
      </c>
      <c r="AA428" s="67" t="s">
        <v>48</v>
      </c>
      <c r="AE428" s="77"/>
      <c r="BB428" s="314" t="s">
        <v>67</v>
      </c>
      <c r="BL428" s="77">
        <f t="shared" si="77"/>
        <v>0</v>
      </c>
      <c r="BM428" s="77">
        <f t="shared" si="78"/>
        <v>0</v>
      </c>
      <c r="BN428" s="77">
        <f t="shared" si="79"/>
        <v>0</v>
      </c>
      <c r="BO428" s="77">
        <f t="shared" si="80"/>
        <v>0</v>
      </c>
    </row>
    <row r="429" spans="1:67" ht="27" customHeight="1" x14ac:dyDescent="0.25">
      <c r="A429" s="61" t="s">
        <v>586</v>
      </c>
      <c r="B429" s="61" t="s">
        <v>587</v>
      </c>
      <c r="C429" s="35">
        <v>4301031176</v>
      </c>
      <c r="D429" s="381">
        <v>4607091389425</v>
      </c>
      <c r="E429" s="381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45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3"/>
      <c r="Q429" s="383"/>
      <c r="R429" s="383"/>
      <c r="S429" s="384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76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77"/>
      <c r="BB429" s="315" t="s">
        <v>67</v>
      </c>
      <c r="BL429" s="77">
        <f t="shared" si="77"/>
        <v>0</v>
      </c>
      <c r="BM429" s="77">
        <f t="shared" si="78"/>
        <v>0</v>
      </c>
      <c r="BN429" s="77">
        <f t="shared" si="79"/>
        <v>0</v>
      </c>
      <c r="BO429" s="77">
        <f t="shared" si="80"/>
        <v>0</v>
      </c>
    </row>
    <row r="430" spans="1:67" ht="27" customHeight="1" x14ac:dyDescent="0.25">
      <c r="A430" s="61" t="s">
        <v>588</v>
      </c>
      <c r="B430" s="61" t="s">
        <v>589</v>
      </c>
      <c r="C430" s="35">
        <v>4301031215</v>
      </c>
      <c r="D430" s="381">
        <v>4680115882911</v>
      </c>
      <c r="E430" s="381"/>
      <c r="F430" s="60">
        <v>0.4</v>
      </c>
      <c r="G430" s="36">
        <v>6</v>
      </c>
      <c r="H430" s="60">
        <v>2.4</v>
      </c>
      <c r="I430" s="60">
        <v>2.5299999999999998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45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3"/>
      <c r="Q430" s="383"/>
      <c r="R430" s="383"/>
      <c r="S430" s="384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76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77"/>
      <c r="BB430" s="316" t="s">
        <v>67</v>
      </c>
      <c r="BL430" s="77">
        <f t="shared" si="77"/>
        <v>0</v>
      </c>
      <c r="BM430" s="77">
        <f t="shared" si="78"/>
        <v>0</v>
      </c>
      <c r="BN430" s="77">
        <f t="shared" si="79"/>
        <v>0</v>
      </c>
      <c r="BO430" s="77">
        <f t="shared" si="80"/>
        <v>0</v>
      </c>
    </row>
    <row r="431" spans="1:67" ht="27" customHeight="1" x14ac:dyDescent="0.25">
      <c r="A431" s="61" t="s">
        <v>590</v>
      </c>
      <c r="B431" s="61" t="s">
        <v>591</v>
      </c>
      <c r="C431" s="35">
        <v>4301031167</v>
      </c>
      <c r="D431" s="381">
        <v>4680115880771</v>
      </c>
      <c r="E431" s="381"/>
      <c r="F431" s="60">
        <v>0.28000000000000003</v>
      </c>
      <c r="G431" s="36">
        <v>6</v>
      </c>
      <c r="H431" s="60">
        <v>1.68</v>
      </c>
      <c r="I431" s="60">
        <v>1.81</v>
      </c>
      <c r="J431" s="36">
        <v>234</v>
      </c>
      <c r="K431" s="36" t="s">
        <v>83</v>
      </c>
      <c r="L431" s="37" t="s">
        <v>82</v>
      </c>
      <c r="M431" s="37"/>
      <c r="N431" s="36">
        <v>45</v>
      </c>
      <c r="O431" s="45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3"/>
      <c r="Q431" s="383"/>
      <c r="R431" s="383"/>
      <c r="S431" s="384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76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77"/>
      <c r="BB431" s="317" t="s">
        <v>67</v>
      </c>
      <c r="BL431" s="77">
        <f t="shared" si="77"/>
        <v>0</v>
      </c>
      <c r="BM431" s="77">
        <f t="shared" si="78"/>
        <v>0</v>
      </c>
      <c r="BN431" s="77">
        <f t="shared" si="79"/>
        <v>0</v>
      </c>
      <c r="BO431" s="77">
        <f t="shared" si="80"/>
        <v>0</v>
      </c>
    </row>
    <row r="432" spans="1:67" ht="27" customHeight="1" x14ac:dyDescent="0.25">
      <c r="A432" s="61" t="s">
        <v>592</v>
      </c>
      <c r="B432" s="61" t="s">
        <v>593</v>
      </c>
      <c r="C432" s="35">
        <v>4301031173</v>
      </c>
      <c r="D432" s="381">
        <v>4607091389500</v>
      </c>
      <c r="E432" s="381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83</v>
      </c>
      <c r="L432" s="37" t="s">
        <v>82</v>
      </c>
      <c r="M432" s="37"/>
      <c r="N432" s="36">
        <v>45</v>
      </c>
      <c r="O432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3"/>
      <c r="Q432" s="383"/>
      <c r="R432" s="383"/>
      <c r="S432" s="384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76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77"/>
      <c r="BB432" s="318" t="s">
        <v>67</v>
      </c>
      <c r="BL432" s="77">
        <f t="shared" si="77"/>
        <v>0</v>
      </c>
      <c r="BM432" s="77">
        <f t="shared" si="78"/>
        <v>0</v>
      </c>
      <c r="BN432" s="77">
        <f t="shared" si="79"/>
        <v>0</v>
      </c>
      <c r="BO432" s="77">
        <f t="shared" si="80"/>
        <v>0</v>
      </c>
    </row>
    <row r="433" spans="1:67" ht="27" customHeight="1" x14ac:dyDescent="0.25">
      <c r="A433" s="61" t="s">
        <v>594</v>
      </c>
      <c r="B433" s="61" t="s">
        <v>595</v>
      </c>
      <c r="C433" s="35">
        <v>4301031103</v>
      </c>
      <c r="D433" s="381">
        <v>4680115881983</v>
      </c>
      <c r="E433" s="381"/>
      <c r="F433" s="60">
        <v>0.28000000000000003</v>
      </c>
      <c r="G433" s="36">
        <v>4</v>
      </c>
      <c r="H433" s="60">
        <v>1.1200000000000001</v>
      </c>
      <c r="I433" s="60">
        <v>1.252</v>
      </c>
      <c r="J433" s="36">
        <v>234</v>
      </c>
      <c r="K433" s="36" t="s">
        <v>83</v>
      </c>
      <c r="L433" s="37" t="s">
        <v>82</v>
      </c>
      <c r="M433" s="37"/>
      <c r="N433" s="36">
        <v>40</v>
      </c>
      <c r="O433" s="4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3"/>
      <c r="Q433" s="383"/>
      <c r="R433" s="383"/>
      <c r="S433" s="384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76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19" t="s">
        <v>67</v>
      </c>
      <c r="BL433" s="77">
        <f t="shared" si="77"/>
        <v>0</v>
      </c>
      <c r="BM433" s="77">
        <f t="shared" si="78"/>
        <v>0</v>
      </c>
      <c r="BN433" s="77">
        <f t="shared" si="79"/>
        <v>0</v>
      </c>
      <c r="BO433" s="77">
        <f t="shared" si="80"/>
        <v>0</v>
      </c>
    </row>
    <row r="434" spans="1:67" x14ac:dyDescent="0.2">
      <c r="A434" s="389"/>
      <c r="B434" s="389"/>
      <c r="C434" s="389"/>
      <c r="D434" s="389"/>
      <c r="E434" s="389"/>
      <c r="F434" s="389"/>
      <c r="G434" s="389"/>
      <c r="H434" s="389"/>
      <c r="I434" s="389"/>
      <c r="J434" s="389"/>
      <c r="K434" s="389"/>
      <c r="L434" s="389"/>
      <c r="M434" s="389"/>
      <c r="N434" s="390"/>
      <c r="O434" s="386" t="s">
        <v>43</v>
      </c>
      <c r="P434" s="387"/>
      <c r="Q434" s="387"/>
      <c r="R434" s="387"/>
      <c r="S434" s="387"/>
      <c r="T434" s="387"/>
      <c r="U434" s="388"/>
      <c r="V434" s="41" t="s">
        <v>42</v>
      </c>
      <c r="W434" s="42">
        <f>IFERROR(W427/H427,"0")+IFERROR(W428/H428,"0")+IFERROR(W429/H429,"0")+IFERROR(W430/H430,"0")+IFERROR(W431/H431,"0")+IFERROR(W432/H432,"0")+IFERROR(W433/H433,"0")</f>
        <v>0</v>
      </c>
      <c r="X434" s="42">
        <f>IFERROR(X427/H427,"0")+IFERROR(X428/H428,"0")+IFERROR(X429/H429,"0")+IFERROR(X430/H430,"0")+IFERROR(X431/H431,"0")+IFERROR(X432/H432,"0")+IFERROR(X433/H433,"0")</f>
        <v>0</v>
      </c>
      <c r="Y434" s="42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65"/>
      <c r="AA434" s="65"/>
    </row>
    <row r="435" spans="1:67" x14ac:dyDescent="0.2">
      <c r="A435" s="389"/>
      <c r="B435" s="389"/>
      <c r="C435" s="389"/>
      <c r="D435" s="389"/>
      <c r="E435" s="389"/>
      <c r="F435" s="389"/>
      <c r="G435" s="389"/>
      <c r="H435" s="389"/>
      <c r="I435" s="389"/>
      <c r="J435" s="389"/>
      <c r="K435" s="389"/>
      <c r="L435" s="389"/>
      <c r="M435" s="389"/>
      <c r="N435" s="390"/>
      <c r="O435" s="386" t="s">
        <v>43</v>
      </c>
      <c r="P435" s="387"/>
      <c r="Q435" s="387"/>
      <c r="R435" s="387"/>
      <c r="S435" s="387"/>
      <c r="T435" s="387"/>
      <c r="U435" s="388"/>
      <c r="V435" s="41" t="s">
        <v>0</v>
      </c>
      <c r="W435" s="42">
        <f>IFERROR(SUM(W427:W433),"0")</f>
        <v>0</v>
      </c>
      <c r="X435" s="42">
        <f>IFERROR(SUM(X427:X433),"0")</f>
        <v>0</v>
      </c>
      <c r="Y435" s="41"/>
      <c r="Z435" s="65"/>
      <c r="AA435" s="65"/>
    </row>
    <row r="436" spans="1:67" ht="14.25" customHeight="1" x14ac:dyDescent="0.25">
      <c r="A436" s="396" t="s">
        <v>101</v>
      </c>
      <c r="B436" s="396"/>
      <c r="C436" s="396"/>
      <c r="D436" s="396"/>
      <c r="E436" s="396"/>
      <c r="F436" s="396"/>
      <c r="G436" s="396"/>
      <c r="H436" s="396"/>
      <c r="I436" s="396"/>
      <c r="J436" s="396"/>
      <c r="K436" s="396"/>
      <c r="L436" s="396"/>
      <c r="M436" s="396"/>
      <c r="N436" s="396"/>
      <c r="O436" s="396"/>
      <c r="P436" s="396"/>
      <c r="Q436" s="396"/>
      <c r="R436" s="396"/>
      <c r="S436" s="396"/>
      <c r="T436" s="396"/>
      <c r="U436" s="396"/>
      <c r="V436" s="396"/>
      <c r="W436" s="396"/>
      <c r="X436" s="396"/>
      <c r="Y436" s="396"/>
      <c r="Z436" s="64"/>
      <c r="AA436" s="64"/>
    </row>
    <row r="437" spans="1:67" ht="27" customHeight="1" x14ac:dyDescent="0.25">
      <c r="A437" s="61" t="s">
        <v>596</v>
      </c>
      <c r="B437" s="61" t="s">
        <v>597</v>
      </c>
      <c r="C437" s="35">
        <v>4301032046</v>
      </c>
      <c r="D437" s="381">
        <v>4680115884359</v>
      </c>
      <c r="E437" s="381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572</v>
      </c>
      <c r="L437" s="37" t="s">
        <v>571</v>
      </c>
      <c r="M437" s="37"/>
      <c r="N437" s="36">
        <v>60</v>
      </c>
      <c r="O437" s="45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3"/>
      <c r="Q437" s="383"/>
      <c r="R437" s="383"/>
      <c r="S437" s="384"/>
      <c r="T437" s="38" t="s">
        <v>48</v>
      </c>
      <c r="U437" s="38" t="s">
        <v>48</v>
      </c>
      <c r="V437" s="39" t="s">
        <v>0</v>
      </c>
      <c r="W437" s="57">
        <v>0</v>
      </c>
      <c r="X437" s="54">
        <f>IFERROR(IF(W437="",0,CEILING((W437/$H437),1)*$H437),"")</f>
        <v>0</v>
      </c>
      <c r="Y437" s="40" t="str">
        <f>IFERROR(IF(X437=0,"",ROUNDUP(X437/H437,0)*0.00627),"")</f>
        <v/>
      </c>
      <c r="Z437" s="66" t="s">
        <v>48</v>
      </c>
      <c r="AA437" s="67" t="s">
        <v>48</v>
      </c>
      <c r="AE437" s="77"/>
      <c r="BB437" s="320" t="s">
        <v>67</v>
      </c>
      <c r="BL437" s="77">
        <f>IFERROR(W437*I437/H437,"0")</f>
        <v>0</v>
      </c>
      <c r="BM437" s="77">
        <f>IFERROR(X437*I437/H437,"0")</f>
        <v>0</v>
      </c>
      <c r="BN437" s="77">
        <f>IFERROR(1/J437*(W437/H437),"0")</f>
        <v>0</v>
      </c>
      <c r="BO437" s="77">
        <f>IFERROR(1/J437*(X437/H437),"0")</f>
        <v>0</v>
      </c>
    </row>
    <row r="438" spans="1:67" ht="27" customHeight="1" x14ac:dyDescent="0.25">
      <c r="A438" s="61" t="s">
        <v>598</v>
      </c>
      <c r="B438" s="61" t="s">
        <v>599</v>
      </c>
      <c r="C438" s="35">
        <v>4301040358</v>
      </c>
      <c r="D438" s="381">
        <v>4680115884571</v>
      </c>
      <c r="E438" s="381"/>
      <c r="F438" s="60">
        <v>0.1</v>
      </c>
      <c r="G438" s="36">
        <v>20</v>
      </c>
      <c r="H438" s="60">
        <v>2</v>
      </c>
      <c r="I438" s="60">
        <v>2.6</v>
      </c>
      <c r="J438" s="36">
        <v>200</v>
      </c>
      <c r="K438" s="36" t="s">
        <v>572</v>
      </c>
      <c r="L438" s="37" t="s">
        <v>571</v>
      </c>
      <c r="M438" s="37"/>
      <c r="N438" s="36">
        <v>60</v>
      </c>
      <c r="O438" s="4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3"/>
      <c r="Q438" s="383"/>
      <c r="R438" s="383"/>
      <c r="S438" s="384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21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x14ac:dyDescent="0.2">
      <c r="A439" s="389"/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90"/>
      <c r="O439" s="386" t="s">
        <v>43</v>
      </c>
      <c r="P439" s="387"/>
      <c r="Q439" s="387"/>
      <c r="R439" s="387"/>
      <c r="S439" s="387"/>
      <c r="T439" s="387"/>
      <c r="U439" s="388"/>
      <c r="V439" s="41" t="s">
        <v>42</v>
      </c>
      <c r="W439" s="42">
        <f>IFERROR(W437/H437,"0")+IFERROR(W438/H438,"0")</f>
        <v>0</v>
      </c>
      <c r="X439" s="42">
        <f>IFERROR(X437/H437,"0")+IFERROR(X438/H438,"0")</f>
        <v>0</v>
      </c>
      <c r="Y439" s="42">
        <f>IFERROR(IF(Y437="",0,Y437),"0")+IFERROR(IF(Y438="",0,Y438),"0")</f>
        <v>0</v>
      </c>
      <c r="Z439" s="65"/>
      <c r="AA439" s="65"/>
    </row>
    <row r="440" spans="1:67" x14ac:dyDescent="0.2">
      <c r="A440" s="389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89"/>
      <c r="N440" s="390"/>
      <c r="O440" s="386" t="s">
        <v>43</v>
      </c>
      <c r="P440" s="387"/>
      <c r="Q440" s="387"/>
      <c r="R440" s="387"/>
      <c r="S440" s="387"/>
      <c r="T440" s="387"/>
      <c r="U440" s="388"/>
      <c r="V440" s="41" t="s">
        <v>0</v>
      </c>
      <c r="W440" s="42">
        <f>IFERROR(SUM(W437:W438),"0")</f>
        <v>0</v>
      </c>
      <c r="X440" s="42">
        <f>IFERROR(SUM(X437:X438),"0")</f>
        <v>0</v>
      </c>
      <c r="Y440" s="41"/>
      <c r="Z440" s="65"/>
      <c r="AA440" s="65"/>
    </row>
    <row r="441" spans="1:67" ht="14.25" customHeight="1" x14ac:dyDescent="0.25">
      <c r="A441" s="396" t="s">
        <v>110</v>
      </c>
      <c r="B441" s="396"/>
      <c r="C441" s="396"/>
      <c r="D441" s="396"/>
      <c r="E441" s="396"/>
      <c r="F441" s="396"/>
      <c r="G441" s="396"/>
      <c r="H441" s="396"/>
      <c r="I441" s="396"/>
      <c r="J441" s="396"/>
      <c r="K441" s="396"/>
      <c r="L441" s="396"/>
      <c r="M441" s="396"/>
      <c r="N441" s="396"/>
      <c r="O441" s="396"/>
      <c r="P441" s="396"/>
      <c r="Q441" s="396"/>
      <c r="R441" s="396"/>
      <c r="S441" s="396"/>
      <c r="T441" s="396"/>
      <c r="U441" s="396"/>
      <c r="V441" s="396"/>
      <c r="W441" s="396"/>
      <c r="X441" s="396"/>
      <c r="Y441" s="396"/>
      <c r="Z441" s="64"/>
      <c r="AA441" s="64"/>
    </row>
    <row r="442" spans="1:67" ht="27" customHeight="1" x14ac:dyDescent="0.25">
      <c r="A442" s="61" t="s">
        <v>600</v>
      </c>
      <c r="B442" s="61" t="s">
        <v>601</v>
      </c>
      <c r="C442" s="35">
        <v>4301170010</v>
      </c>
      <c r="D442" s="381">
        <v>4680115884090</v>
      </c>
      <c r="E442" s="381"/>
      <c r="F442" s="60">
        <v>0.11</v>
      </c>
      <c r="G442" s="36">
        <v>12</v>
      </c>
      <c r="H442" s="60">
        <v>1.32</v>
      </c>
      <c r="I442" s="60">
        <v>1.88</v>
      </c>
      <c r="J442" s="36">
        <v>200</v>
      </c>
      <c r="K442" s="36" t="s">
        <v>572</v>
      </c>
      <c r="L442" s="37" t="s">
        <v>571</v>
      </c>
      <c r="M442" s="37"/>
      <c r="N442" s="36">
        <v>150</v>
      </c>
      <c r="O442" s="45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3"/>
      <c r="Q442" s="383"/>
      <c r="R442" s="383"/>
      <c r="S442" s="384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22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x14ac:dyDescent="0.2">
      <c r="A443" s="389"/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90"/>
      <c r="O443" s="386" t="s">
        <v>43</v>
      </c>
      <c r="P443" s="387"/>
      <c r="Q443" s="387"/>
      <c r="R443" s="387"/>
      <c r="S443" s="387"/>
      <c r="T443" s="387"/>
      <c r="U443" s="388"/>
      <c r="V443" s="41" t="s">
        <v>42</v>
      </c>
      <c r="W443" s="42">
        <f>IFERROR(W442/H442,"0")</f>
        <v>0</v>
      </c>
      <c r="X443" s="42">
        <f>IFERROR(X442/H442,"0")</f>
        <v>0</v>
      </c>
      <c r="Y443" s="42">
        <f>IFERROR(IF(Y442="",0,Y442),"0")</f>
        <v>0</v>
      </c>
      <c r="Z443" s="65"/>
      <c r="AA443" s="65"/>
    </row>
    <row r="444" spans="1:67" x14ac:dyDescent="0.2">
      <c r="A444" s="389"/>
      <c r="B444" s="389"/>
      <c r="C444" s="389"/>
      <c r="D444" s="389"/>
      <c r="E444" s="389"/>
      <c r="F444" s="389"/>
      <c r="G444" s="389"/>
      <c r="H444" s="389"/>
      <c r="I444" s="389"/>
      <c r="J444" s="389"/>
      <c r="K444" s="389"/>
      <c r="L444" s="389"/>
      <c r="M444" s="389"/>
      <c r="N444" s="390"/>
      <c r="O444" s="386" t="s">
        <v>43</v>
      </c>
      <c r="P444" s="387"/>
      <c r="Q444" s="387"/>
      <c r="R444" s="387"/>
      <c r="S444" s="387"/>
      <c r="T444" s="387"/>
      <c r="U444" s="388"/>
      <c r="V444" s="41" t="s">
        <v>0</v>
      </c>
      <c r="W444" s="42">
        <f>IFERROR(SUM(W442:W442),"0")</f>
        <v>0</v>
      </c>
      <c r="X444" s="42">
        <f>IFERROR(SUM(X442:X442),"0")</f>
        <v>0</v>
      </c>
      <c r="Y444" s="41"/>
      <c r="Z444" s="65"/>
      <c r="AA444" s="65"/>
    </row>
    <row r="445" spans="1:67" ht="14.25" customHeight="1" x14ac:dyDescent="0.25">
      <c r="A445" s="396" t="s">
        <v>602</v>
      </c>
      <c r="B445" s="396"/>
      <c r="C445" s="396"/>
      <c r="D445" s="396"/>
      <c r="E445" s="396"/>
      <c r="F445" s="396"/>
      <c r="G445" s="396"/>
      <c r="H445" s="396"/>
      <c r="I445" s="396"/>
      <c r="J445" s="396"/>
      <c r="K445" s="396"/>
      <c r="L445" s="396"/>
      <c r="M445" s="396"/>
      <c r="N445" s="396"/>
      <c r="O445" s="396"/>
      <c r="P445" s="396"/>
      <c r="Q445" s="396"/>
      <c r="R445" s="396"/>
      <c r="S445" s="396"/>
      <c r="T445" s="396"/>
      <c r="U445" s="396"/>
      <c r="V445" s="396"/>
      <c r="W445" s="396"/>
      <c r="X445" s="396"/>
      <c r="Y445" s="396"/>
      <c r="Z445" s="64"/>
      <c r="AA445" s="64"/>
    </row>
    <row r="446" spans="1:67" ht="27" customHeight="1" x14ac:dyDescent="0.25">
      <c r="A446" s="61" t="s">
        <v>603</v>
      </c>
      <c r="B446" s="61" t="s">
        <v>604</v>
      </c>
      <c r="C446" s="35">
        <v>4301040357</v>
      </c>
      <c r="D446" s="381">
        <v>4680115884564</v>
      </c>
      <c r="E446" s="381"/>
      <c r="F446" s="60">
        <v>0.15</v>
      </c>
      <c r="G446" s="36">
        <v>20</v>
      </c>
      <c r="H446" s="60">
        <v>3</v>
      </c>
      <c r="I446" s="60">
        <v>3.6</v>
      </c>
      <c r="J446" s="36">
        <v>200</v>
      </c>
      <c r="K446" s="36" t="s">
        <v>572</v>
      </c>
      <c r="L446" s="37" t="s">
        <v>571</v>
      </c>
      <c r="M446" s="37"/>
      <c r="N446" s="36">
        <v>60</v>
      </c>
      <c r="O446" s="44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3"/>
      <c r="Q446" s="383"/>
      <c r="R446" s="383"/>
      <c r="S446" s="384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23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x14ac:dyDescent="0.2">
      <c r="A447" s="389"/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90"/>
      <c r="O447" s="386" t="s">
        <v>43</v>
      </c>
      <c r="P447" s="387"/>
      <c r="Q447" s="387"/>
      <c r="R447" s="387"/>
      <c r="S447" s="387"/>
      <c r="T447" s="387"/>
      <c r="U447" s="388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x14ac:dyDescent="0.2">
      <c r="A448" s="389"/>
      <c r="B448" s="389"/>
      <c r="C448" s="389"/>
      <c r="D448" s="389"/>
      <c r="E448" s="389"/>
      <c r="F448" s="389"/>
      <c r="G448" s="389"/>
      <c r="H448" s="389"/>
      <c r="I448" s="389"/>
      <c r="J448" s="389"/>
      <c r="K448" s="389"/>
      <c r="L448" s="389"/>
      <c r="M448" s="389"/>
      <c r="N448" s="390"/>
      <c r="O448" s="386" t="s">
        <v>43</v>
      </c>
      <c r="P448" s="387"/>
      <c r="Q448" s="387"/>
      <c r="R448" s="387"/>
      <c r="S448" s="387"/>
      <c r="T448" s="387"/>
      <c r="U448" s="388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6.5" customHeight="1" x14ac:dyDescent="0.25">
      <c r="A449" s="418" t="s">
        <v>605</v>
      </c>
      <c r="B449" s="418"/>
      <c r="C449" s="418"/>
      <c r="D449" s="418"/>
      <c r="E449" s="418"/>
      <c r="F449" s="418"/>
      <c r="G449" s="418"/>
      <c r="H449" s="418"/>
      <c r="I449" s="418"/>
      <c r="J449" s="418"/>
      <c r="K449" s="418"/>
      <c r="L449" s="418"/>
      <c r="M449" s="418"/>
      <c r="N449" s="418"/>
      <c r="O449" s="418"/>
      <c r="P449" s="418"/>
      <c r="Q449" s="418"/>
      <c r="R449" s="418"/>
      <c r="S449" s="418"/>
      <c r="T449" s="418"/>
      <c r="U449" s="418"/>
      <c r="V449" s="418"/>
      <c r="W449" s="418"/>
      <c r="X449" s="418"/>
      <c r="Y449" s="418"/>
      <c r="Z449" s="63"/>
      <c r="AA449" s="63"/>
    </row>
    <row r="450" spans="1:67" ht="14.25" customHeight="1" x14ac:dyDescent="0.25">
      <c r="A450" s="396" t="s">
        <v>77</v>
      </c>
      <c r="B450" s="396"/>
      <c r="C450" s="396"/>
      <c r="D450" s="396"/>
      <c r="E450" s="396"/>
      <c r="F450" s="396"/>
      <c r="G450" s="396"/>
      <c r="H450" s="396"/>
      <c r="I450" s="396"/>
      <c r="J450" s="396"/>
      <c r="K450" s="396"/>
      <c r="L450" s="396"/>
      <c r="M450" s="396"/>
      <c r="N450" s="396"/>
      <c r="O450" s="396"/>
      <c r="P450" s="396"/>
      <c r="Q450" s="396"/>
      <c r="R450" s="396"/>
      <c r="S450" s="396"/>
      <c r="T450" s="396"/>
      <c r="U450" s="396"/>
      <c r="V450" s="396"/>
      <c r="W450" s="396"/>
      <c r="X450" s="396"/>
      <c r="Y450" s="396"/>
      <c r="Z450" s="64"/>
      <c r="AA450" s="64"/>
    </row>
    <row r="451" spans="1:67" ht="27" customHeight="1" x14ac:dyDescent="0.25">
      <c r="A451" s="61" t="s">
        <v>606</v>
      </c>
      <c r="B451" s="61" t="s">
        <v>607</v>
      </c>
      <c r="C451" s="35">
        <v>4301031294</v>
      </c>
      <c r="D451" s="381">
        <v>4680115885189</v>
      </c>
      <c r="E451" s="381"/>
      <c r="F451" s="60">
        <v>0.2</v>
      </c>
      <c r="G451" s="36">
        <v>6</v>
      </c>
      <c r="H451" s="60">
        <v>1.2</v>
      </c>
      <c r="I451" s="60">
        <v>1.3720000000000001</v>
      </c>
      <c r="J451" s="36">
        <v>234</v>
      </c>
      <c r="K451" s="36" t="s">
        <v>83</v>
      </c>
      <c r="L451" s="37" t="s">
        <v>82</v>
      </c>
      <c r="M451" s="37"/>
      <c r="N451" s="36">
        <v>40</v>
      </c>
      <c r="O451" s="449" t="s">
        <v>608</v>
      </c>
      <c r="P451" s="383"/>
      <c r="Q451" s="383"/>
      <c r="R451" s="383"/>
      <c r="S451" s="384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77"/>
      <c r="BB451" s="324" t="s">
        <v>67</v>
      </c>
      <c r="BL451" s="77">
        <f>IFERROR(W451*I451/H451,"0")</f>
        <v>0</v>
      </c>
      <c r="BM451" s="77">
        <f>IFERROR(X451*I451/H451,"0")</f>
        <v>0</v>
      </c>
      <c r="BN451" s="77">
        <f>IFERROR(1/J451*(W451/H451),"0")</f>
        <v>0</v>
      </c>
      <c r="BO451" s="77">
        <f>IFERROR(1/J451*(X451/H451),"0")</f>
        <v>0</v>
      </c>
    </row>
    <row r="452" spans="1:67" ht="27" customHeight="1" x14ac:dyDescent="0.25">
      <c r="A452" s="61" t="s">
        <v>609</v>
      </c>
      <c r="B452" s="61" t="s">
        <v>610</v>
      </c>
      <c r="C452" s="35">
        <v>4301031293</v>
      </c>
      <c r="D452" s="381">
        <v>4680115885172</v>
      </c>
      <c r="E452" s="381"/>
      <c r="F452" s="60">
        <v>0.2</v>
      </c>
      <c r="G452" s="36">
        <v>6</v>
      </c>
      <c r="H452" s="60">
        <v>1.2</v>
      </c>
      <c r="I452" s="60">
        <v>1.3</v>
      </c>
      <c r="J452" s="36">
        <v>234</v>
      </c>
      <c r="K452" s="36" t="s">
        <v>83</v>
      </c>
      <c r="L452" s="37" t="s">
        <v>82</v>
      </c>
      <c r="M452" s="37"/>
      <c r="N452" s="36">
        <v>40</v>
      </c>
      <c r="O452" s="446" t="s">
        <v>611</v>
      </c>
      <c r="P452" s="383"/>
      <c r="Q452" s="383"/>
      <c r="R452" s="383"/>
      <c r="S452" s="384"/>
      <c r="T452" s="38" t="s">
        <v>48</v>
      </c>
      <c r="U452" s="38" t="s">
        <v>48</v>
      </c>
      <c r="V452" s="39" t="s">
        <v>0</v>
      </c>
      <c r="W452" s="57">
        <v>0</v>
      </c>
      <c r="X452" s="54">
        <f>IFERROR(IF(W452="",0,CEILING((W452/$H452),1)*$H452),"")</f>
        <v>0</v>
      </c>
      <c r="Y452" s="40" t="str">
        <f>IFERROR(IF(X452=0,"",ROUNDUP(X452/H452,0)*0.00502),"")</f>
        <v/>
      </c>
      <c r="Z452" s="66" t="s">
        <v>48</v>
      </c>
      <c r="AA452" s="67" t="s">
        <v>81</v>
      </c>
      <c r="AE452" s="77"/>
      <c r="BB452" s="325" t="s">
        <v>67</v>
      </c>
      <c r="BL452" s="77">
        <f>IFERROR(W452*I452/H452,"0")</f>
        <v>0</v>
      </c>
      <c r="BM452" s="77">
        <f>IFERROR(X452*I452/H452,"0")</f>
        <v>0</v>
      </c>
      <c r="BN452" s="77">
        <f>IFERROR(1/J452*(W452/H452),"0")</f>
        <v>0</v>
      </c>
      <c r="BO452" s="77">
        <f>IFERROR(1/J452*(X452/H452),"0")</f>
        <v>0</v>
      </c>
    </row>
    <row r="453" spans="1:67" ht="27" customHeight="1" x14ac:dyDescent="0.25">
      <c r="A453" s="61" t="s">
        <v>612</v>
      </c>
      <c r="B453" s="61" t="s">
        <v>613</v>
      </c>
      <c r="C453" s="35">
        <v>4301031291</v>
      </c>
      <c r="D453" s="381">
        <v>4680115885110</v>
      </c>
      <c r="E453" s="381"/>
      <c r="F453" s="60">
        <v>0.2</v>
      </c>
      <c r="G453" s="36">
        <v>6</v>
      </c>
      <c r="H453" s="60">
        <v>1.2</v>
      </c>
      <c r="I453" s="60">
        <v>2.02</v>
      </c>
      <c r="J453" s="36">
        <v>234</v>
      </c>
      <c r="K453" s="36" t="s">
        <v>83</v>
      </c>
      <c r="L453" s="37" t="s">
        <v>82</v>
      </c>
      <c r="M453" s="37"/>
      <c r="N453" s="36">
        <v>35</v>
      </c>
      <c r="O453" s="447" t="s">
        <v>614</v>
      </c>
      <c r="P453" s="383"/>
      <c r="Q453" s="383"/>
      <c r="R453" s="383"/>
      <c r="S453" s="384"/>
      <c r="T453" s="38" t="s">
        <v>48</v>
      </c>
      <c r="U453" s="38" t="s">
        <v>48</v>
      </c>
      <c r="V453" s="39" t="s">
        <v>0</v>
      </c>
      <c r="W453" s="57">
        <v>0</v>
      </c>
      <c r="X453" s="54">
        <f>IFERROR(IF(W453="",0,CEILING((W453/$H453),1)*$H453),"")</f>
        <v>0</v>
      </c>
      <c r="Y453" s="40" t="str">
        <f>IFERROR(IF(X453=0,"",ROUNDUP(X453/H453,0)*0.00502),"")</f>
        <v/>
      </c>
      <c r="Z453" s="66" t="s">
        <v>48</v>
      </c>
      <c r="AA453" s="67" t="s">
        <v>81</v>
      </c>
      <c r="AE453" s="77"/>
      <c r="BB453" s="326" t="s">
        <v>67</v>
      </c>
      <c r="BL453" s="77">
        <f>IFERROR(W453*I453/H453,"0")</f>
        <v>0</v>
      </c>
      <c r="BM453" s="77">
        <f>IFERROR(X453*I453/H453,"0")</f>
        <v>0</v>
      </c>
      <c r="BN453" s="77">
        <f>IFERROR(1/J453*(W453/H453),"0")</f>
        <v>0</v>
      </c>
      <c r="BO453" s="77">
        <f>IFERROR(1/J453*(X453/H453),"0")</f>
        <v>0</v>
      </c>
    </row>
    <row r="454" spans="1:67" x14ac:dyDescent="0.2">
      <c r="A454" s="389"/>
      <c r="B454" s="389"/>
      <c r="C454" s="389"/>
      <c r="D454" s="389"/>
      <c r="E454" s="389"/>
      <c r="F454" s="389"/>
      <c r="G454" s="389"/>
      <c r="H454" s="389"/>
      <c r="I454" s="389"/>
      <c r="J454" s="389"/>
      <c r="K454" s="389"/>
      <c r="L454" s="389"/>
      <c r="M454" s="389"/>
      <c r="N454" s="390"/>
      <c r="O454" s="386" t="s">
        <v>43</v>
      </c>
      <c r="P454" s="387"/>
      <c r="Q454" s="387"/>
      <c r="R454" s="387"/>
      <c r="S454" s="387"/>
      <c r="T454" s="387"/>
      <c r="U454" s="388"/>
      <c r="V454" s="41" t="s">
        <v>42</v>
      </c>
      <c r="W454" s="42">
        <f>IFERROR(W451/H451,"0")+IFERROR(W452/H452,"0")+IFERROR(W453/H453,"0")</f>
        <v>0</v>
      </c>
      <c r="X454" s="42">
        <f>IFERROR(X451/H451,"0")+IFERROR(X452/H452,"0")+IFERROR(X453/H453,"0")</f>
        <v>0</v>
      </c>
      <c r="Y454" s="42">
        <f>IFERROR(IF(Y451="",0,Y451),"0")+IFERROR(IF(Y452="",0,Y452),"0")+IFERROR(IF(Y453="",0,Y453),"0")</f>
        <v>0</v>
      </c>
      <c r="Z454" s="65"/>
      <c r="AA454" s="65"/>
    </row>
    <row r="455" spans="1:67" x14ac:dyDescent="0.2">
      <c r="A455" s="389"/>
      <c r="B455" s="389"/>
      <c r="C455" s="389"/>
      <c r="D455" s="389"/>
      <c r="E455" s="389"/>
      <c r="F455" s="389"/>
      <c r="G455" s="389"/>
      <c r="H455" s="389"/>
      <c r="I455" s="389"/>
      <c r="J455" s="389"/>
      <c r="K455" s="389"/>
      <c r="L455" s="389"/>
      <c r="M455" s="389"/>
      <c r="N455" s="390"/>
      <c r="O455" s="386" t="s">
        <v>43</v>
      </c>
      <c r="P455" s="387"/>
      <c r="Q455" s="387"/>
      <c r="R455" s="387"/>
      <c r="S455" s="387"/>
      <c r="T455" s="387"/>
      <c r="U455" s="388"/>
      <c r="V455" s="41" t="s">
        <v>0</v>
      </c>
      <c r="W455" s="42">
        <f>IFERROR(SUM(W451:W453),"0")</f>
        <v>0</v>
      </c>
      <c r="X455" s="42">
        <f>IFERROR(SUM(X451:X453),"0")</f>
        <v>0</v>
      </c>
      <c r="Y455" s="41"/>
      <c r="Z455" s="65"/>
      <c r="AA455" s="65"/>
    </row>
    <row r="456" spans="1:67" ht="27.75" customHeight="1" x14ac:dyDescent="0.2">
      <c r="A456" s="417" t="s">
        <v>615</v>
      </c>
      <c r="B456" s="417"/>
      <c r="C456" s="417"/>
      <c r="D456" s="417"/>
      <c r="E456" s="417"/>
      <c r="F456" s="417"/>
      <c r="G456" s="417"/>
      <c r="H456" s="417"/>
      <c r="I456" s="417"/>
      <c r="J456" s="417"/>
      <c r="K456" s="417"/>
      <c r="L456" s="417"/>
      <c r="M456" s="417"/>
      <c r="N456" s="417"/>
      <c r="O456" s="417"/>
      <c r="P456" s="417"/>
      <c r="Q456" s="417"/>
      <c r="R456" s="417"/>
      <c r="S456" s="417"/>
      <c r="T456" s="417"/>
      <c r="U456" s="417"/>
      <c r="V456" s="417"/>
      <c r="W456" s="417"/>
      <c r="X456" s="417"/>
      <c r="Y456" s="417"/>
      <c r="Z456" s="53"/>
      <c r="AA456" s="53"/>
    </row>
    <row r="457" spans="1:67" ht="16.5" customHeight="1" x14ac:dyDescent="0.25">
      <c r="A457" s="418" t="s">
        <v>615</v>
      </c>
      <c r="B457" s="418"/>
      <c r="C457" s="418"/>
      <c r="D457" s="418"/>
      <c r="E457" s="418"/>
      <c r="F457" s="418"/>
      <c r="G457" s="418"/>
      <c r="H457" s="418"/>
      <c r="I457" s="418"/>
      <c r="J457" s="418"/>
      <c r="K457" s="418"/>
      <c r="L457" s="418"/>
      <c r="M457" s="418"/>
      <c r="N457" s="418"/>
      <c r="O457" s="418"/>
      <c r="P457" s="418"/>
      <c r="Q457" s="418"/>
      <c r="R457" s="418"/>
      <c r="S457" s="418"/>
      <c r="T457" s="418"/>
      <c r="U457" s="418"/>
      <c r="V457" s="418"/>
      <c r="W457" s="418"/>
      <c r="X457" s="418"/>
      <c r="Y457" s="418"/>
      <c r="Z457" s="63"/>
      <c r="AA457" s="63"/>
    </row>
    <row r="458" spans="1:67" ht="14.25" customHeight="1" x14ac:dyDescent="0.25">
      <c r="A458" s="396" t="s">
        <v>123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64"/>
      <c r="AA458" s="64"/>
    </row>
    <row r="459" spans="1:67" ht="27" customHeight="1" x14ac:dyDescent="0.25">
      <c r="A459" s="61" t="s">
        <v>616</v>
      </c>
      <c r="B459" s="61" t="s">
        <v>617</v>
      </c>
      <c r="C459" s="35">
        <v>4301011795</v>
      </c>
      <c r="D459" s="381">
        <v>4607091389067</v>
      </c>
      <c r="E459" s="381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4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3"/>
      <c r="Q459" s="383"/>
      <c r="R459" s="383"/>
      <c r="S459" s="384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ref="X459:X470" si="81">IFERROR(IF(W459="",0,CEILING((W459/$H459),1)*$H459),"")</f>
        <v>0</v>
      </c>
      <c r="Y459" s="40" t="str">
        <f t="shared" ref="Y459:Y465" si="82">IFERROR(IF(X459=0,"",ROUNDUP(X459/H459,0)*0.01196),"")</f>
        <v/>
      </c>
      <c r="Z459" s="66" t="s">
        <v>48</v>
      </c>
      <c r="AA459" s="67" t="s">
        <v>48</v>
      </c>
      <c r="AE459" s="77"/>
      <c r="BB459" s="327" t="s">
        <v>67</v>
      </c>
      <c r="BL459" s="77">
        <f t="shared" ref="BL459:BL470" si="83">IFERROR(W459*I459/H459,"0")</f>
        <v>0</v>
      </c>
      <c r="BM459" s="77">
        <f t="shared" ref="BM459:BM470" si="84">IFERROR(X459*I459/H459,"0")</f>
        <v>0</v>
      </c>
      <c r="BN459" s="77">
        <f t="shared" ref="BN459:BN470" si="85">IFERROR(1/J459*(W459/H459),"0")</f>
        <v>0</v>
      </c>
      <c r="BO459" s="77">
        <f t="shared" ref="BO459:BO470" si="86">IFERROR(1/J459*(X459/H459),"0")</f>
        <v>0</v>
      </c>
    </row>
    <row r="460" spans="1:67" ht="27" customHeight="1" x14ac:dyDescent="0.25">
      <c r="A460" s="61" t="s">
        <v>618</v>
      </c>
      <c r="B460" s="61" t="s">
        <v>619</v>
      </c>
      <c r="C460" s="35">
        <v>4301011369</v>
      </c>
      <c r="D460" s="381">
        <v>4680115885226</v>
      </c>
      <c r="E460" s="381"/>
      <c r="F460" s="60">
        <v>0.85</v>
      </c>
      <c r="G460" s="36">
        <v>6</v>
      </c>
      <c r="H460" s="60">
        <v>5.0999999999999996</v>
      </c>
      <c r="I460" s="60">
        <v>5.46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443" t="s">
        <v>620</v>
      </c>
      <c r="P460" s="383"/>
      <c r="Q460" s="383"/>
      <c r="R460" s="383"/>
      <c r="S460" s="384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81"/>
        <v>0</v>
      </c>
      <c r="Y460" s="40" t="str">
        <f t="shared" si="82"/>
        <v/>
      </c>
      <c r="Z460" s="66" t="s">
        <v>48</v>
      </c>
      <c r="AA460" s="67" t="s">
        <v>48</v>
      </c>
      <c r="AE460" s="77"/>
      <c r="BB460" s="328" t="s">
        <v>67</v>
      </c>
      <c r="BL460" s="77">
        <f t="shared" si="83"/>
        <v>0</v>
      </c>
      <c r="BM460" s="77">
        <f t="shared" si="84"/>
        <v>0</v>
      </c>
      <c r="BN460" s="77">
        <f t="shared" si="85"/>
        <v>0</v>
      </c>
      <c r="BO460" s="77">
        <f t="shared" si="86"/>
        <v>0</v>
      </c>
    </row>
    <row r="461" spans="1:67" ht="27" customHeight="1" x14ac:dyDescent="0.25">
      <c r="A461" s="61" t="s">
        <v>621</v>
      </c>
      <c r="B461" s="61" t="s">
        <v>622</v>
      </c>
      <c r="C461" s="35">
        <v>4301011779</v>
      </c>
      <c r="D461" s="381">
        <v>4607091383522</v>
      </c>
      <c r="E461" s="381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44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3"/>
      <c r="Q461" s="383"/>
      <c r="R461" s="383"/>
      <c r="S461" s="384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81"/>
        <v>0</v>
      </c>
      <c r="Y461" s="40" t="str">
        <f t="shared" si="82"/>
        <v/>
      </c>
      <c r="Z461" s="66" t="s">
        <v>48</v>
      </c>
      <c r="AA461" s="67" t="s">
        <v>48</v>
      </c>
      <c r="AE461" s="77"/>
      <c r="BB461" s="329" t="s">
        <v>67</v>
      </c>
      <c r="BL461" s="77">
        <f t="shared" si="83"/>
        <v>0</v>
      </c>
      <c r="BM461" s="77">
        <f t="shared" si="84"/>
        <v>0</v>
      </c>
      <c r="BN461" s="77">
        <f t="shared" si="85"/>
        <v>0</v>
      </c>
      <c r="BO461" s="77">
        <f t="shared" si="86"/>
        <v>0</v>
      </c>
    </row>
    <row r="462" spans="1:67" ht="27" customHeight="1" x14ac:dyDescent="0.25">
      <c r="A462" s="61" t="s">
        <v>623</v>
      </c>
      <c r="B462" s="61" t="s">
        <v>624</v>
      </c>
      <c r="C462" s="35">
        <v>4301011785</v>
      </c>
      <c r="D462" s="381">
        <v>4607091384437</v>
      </c>
      <c r="E462" s="381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118</v>
      </c>
      <c r="M462" s="37"/>
      <c r="N462" s="36">
        <v>60</v>
      </c>
      <c r="O462" s="44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3"/>
      <c r="Q462" s="383"/>
      <c r="R462" s="383"/>
      <c r="S462" s="384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81"/>
        <v>0</v>
      </c>
      <c r="Y462" s="40" t="str">
        <f t="shared" si="82"/>
        <v/>
      </c>
      <c r="Z462" s="66" t="s">
        <v>48</v>
      </c>
      <c r="AA462" s="67" t="s">
        <v>48</v>
      </c>
      <c r="AE462" s="77"/>
      <c r="BB462" s="330" t="s">
        <v>67</v>
      </c>
      <c r="BL462" s="77">
        <f t="shared" si="83"/>
        <v>0</v>
      </c>
      <c r="BM462" s="77">
        <f t="shared" si="84"/>
        <v>0</v>
      </c>
      <c r="BN462" s="77">
        <f t="shared" si="85"/>
        <v>0</v>
      </c>
      <c r="BO462" s="77">
        <f t="shared" si="86"/>
        <v>0</v>
      </c>
    </row>
    <row r="463" spans="1:67" ht="16.5" customHeight="1" x14ac:dyDescent="0.25">
      <c r="A463" s="61" t="s">
        <v>625</v>
      </c>
      <c r="B463" s="61" t="s">
        <v>626</v>
      </c>
      <c r="C463" s="35">
        <v>4301011774</v>
      </c>
      <c r="D463" s="381">
        <v>4680115884502</v>
      </c>
      <c r="E463" s="381"/>
      <c r="F463" s="60">
        <v>0.88</v>
      </c>
      <c r="G463" s="36">
        <v>6</v>
      </c>
      <c r="H463" s="60">
        <v>5.28</v>
      </c>
      <c r="I463" s="60">
        <v>5.64</v>
      </c>
      <c r="J463" s="36">
        <v>104</v>
      </c>
      <c r="K463" s="36" t="s">
        <v>119</v>
      </c>
      <c r="L463" s="37" t="s">
        <v>118</v>
      </c>
      <c r="M463" s="37"/>
      <c r="N463" s="36">
        <v>60</v>
      </c>
      <c r="O463" s="4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3"/>
      <c r="Q463" s="383"/>
      <c r="R463" s="383"/>
      <c r="S463" s="384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81"/>
        <v>0</v>
      </c>
      <c r="Y463" s="40" t="str">
        <f t="shared" si="82"/>
        <v/>
      </c>
      <c r="Z463" s="66" t="s">
        <v>48</v>
      </c>
      <c r="AA463" s="67" t="s">
        <v>48</v>
      </c>
      <c r="AE463" s="77"/>
      <c r="BB463" s="331" t="s">
        <v>67</v>
      </c>
      <c r="BL463" s="77">
        <f t="shared" si="83"/>
        <v>0</v>
      </c>
      <c r="BM463" s="77">
        <f t="shared" si="84"/>
        <v>0</v>
      </c>
      <c r="BN463" s="77">
        <f t="shared" si="85"/>
        <v>0</v>
      </c>
      <c r="BO463" s="77">
        <f t="shared" si="86"/>
        <v>0</v>
      </c>
    </row>
    <row r="464" spans="1:67" ht="27" customHeight="1" x14ac:dyDescent="0.25">
      <c r="A464" s="61" t="s">
        <v>627</v>
      </c>
      <c r="B464" s="61" t="s">
        <v>628</v>
      </c>
      <c r="C464" s="35">
        <v>4301011771</v>
      </c>
      <c r="D464" s="381">
        <v>4607091389104</v>
      </c>
      <c r="E464" s="381"/>
      <c r="F464" s="60">
        <v>0.88</v>
      </c>
      <c r="G464" s="36">
        <v>6</v>
      </c>
      <c r="H464" s="60">
        <v>5.28</v>
      </c>
      <c r="I464" s="60">
        <v>5.64</v>
      </c>
      <c r="J464" s="36">
        <v>104</v>
      </c>
      <c r="K464" s="36" t="s">
        <v>119</v>
      </c>
      <c r="L464" s="37" t="s">
        <v>118</v>
      </c>
      <c r="M464" s="37"/>
      <c r="N464" s="36">
        <v>60</v>
      </c>
      <c r="O464" s="43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3"/>
      <c r="Q464" s="383"/>
      <c r="R464" s="383"/>
      <c r="S464" s="384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81"/>
        <v>0</v>
      </c>
      <c r="Y464" s="40" t="str">
        <f t="shared" si="82"/>
        <v/>
      </c>
      <c r="Z464" s="66" t="s">
        <v>48</v>
      </c>
      <c r="AA464" s="67" t="s">
        <v>48</v>
      </c>
      <c r="AE464" s="77"/>
      <c r="BB464" s="332" t="s">
        <v>67</v>
      </c>
      <c r="BL464" s="77">
        <f t="shared" si="83"/>
        <v>0</v>
      </c>
      <c r="BM464" s="77">
        <f t="shared" si="84"/>
        <v>0</v>
      </c>
      <c r="BN464" s="77">
        <f t="shared" si="85"/>
        <v>0</v>
      </c>
      <c r="BO464" s="77">
        <f t="shared" si="86"/>
        <v>0</v>
      </c>
    </row>
    <row r="465" spans="1:67" ht="16.5" customHeight="1" x14ac:dyDescent="0.25">
      <c r="A465" s="61" t="s">
        <v>629</v>
      </c>
      <c r="B465" s="61" t="s">
        <v>630</v>
      </c>
      <c r="C465" s="35">
        <v>4301011799</v>
      </c>
      <c r="D465" s="381">
        <v>4680115884519</v>
      </c>
      <c r="E465" s="381"/>
      <c r="F465" s="60">
        <v>0.88</v>
      </c>
      <c r="G465" s="36">
        <v>6</v>
      </c>
      <c r="H465" s="60">
        <v>5.28</v>
      </c>
      <c r="I465" s="60">
        <v>5.64</v>
      </c>
      <c r="J465" s="36">
        <v>104</v>
      </c>
      <c r="K465" s="36" t="s">
        <v>119</v>
      </c>
      <c r="L465" s="37" t="s">
        <v>137</v>
      </c>
      <c r="M465" s="37"/>
      <c r="N465" s="36">
        <v>60</v>
      </c>
      <c r="O465" s="4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3"/>
      <c r="Q465" s="383"/>
      <c r="R465" s="383"/>
      <c r="S465" s="384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81"/>
        <v>0</v>
      </c>
      <c r="Y465" s="40" t="str">
        <f t="shared" si="82"/>
        <v/>
      </c>
      <c r="Z465" s="66" t="s">
        <v>48</v>
      </c>
      <c r="AA465" s="67" t="s">
        <v>48</v>
      </c>
      <c r="AE465" s="77"/>
      <c r="BB465" s="333" t="s">
        <v>67</v>
      </c>
      <c r="BL465" s="77">
        <f t="shared" si="83"/>
        <v>0</v>
      </c>
      <c r="BM465" s="77">
        <f t="shared" si="84"/>
        <v>0</v>
      </c>
      <c r="BN465" s="77">
        <f t="shared" si="85"/>
        <v>0</v>
      </c>
      <c r="BO465" s="77">
        <f t="shared" si="86"/>
        <v>0</v>
      </c>
    </row>
    <row r="466" spans="1:67" ht="27" customHeight="1" x14ac:dyDescent="0.25">
      <c r="A466" s="61" t="s">
        <v>631</v>
      </c>
      <c r="B466" s="61" t="s">
        <v>632</v>
      </c>
      <c r="C466" s="35">
        <v>4301011778</v>
      </c>
      <c r="D466" s="381">
        <v>4680115880603</v>
      </c>
      <c r="E466" s="381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86</v>
      </c>
      <c r="L466" s="37" t="s">
        <v>118</v>
      </c>
      <c r="M466" s="37"/>
      <c r="N466" s="36">
        <v>60</v>
      </c>
      <c r="O466" s="4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3"/>
      <c r="Q466" s="383"/>
      <c r="R466" s="383"/>
      <c r="S466" s="384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81"/>
        <v>0</v>
      </c>
      <c r="Y466" s="40" t="str">
        <f>IFERROR(IF(X466=0,"",ROUNDUP(X466/H466,0)*0.00937),"")</f>
        <v/>
      </c>
      <c r="Z466" s="66" t="s">
        <v>48</v>
      </c>
      <c r="AA466" s="67" t="s">
        <v>48</v>
      </c>
      <c r="AE466" s="77"/>
      <c r="BB466" s="334" t="s">
        <v>67</v>
      </c>
      <c r="BL466" s="77">
        <f t="shared" si="83"/>
        <v>0</v>
      </c>
      <c r="BM466" s="77">
        <f t="shared" si="84"/>
        <v>0</v>
      </c>
      <c r="BN466" s="77">
        <f t="shared" si="85"/>
        <v>0</v>
      </c>
      <c r="BO466" s="77">
        <f t="shared" si="86"/>
        <v>0</v>
      </c>
    </row>
    <row r="467" spans="1:67" ht="27" customHeight="1" x14ac:dyDescent="0.25">
      <c r="A467" s="61" t="s">
        <v>633</v>
      </c>
      <c r="B467" s="61" t="s">
        <v>634</v>
      </c>
      <c r="C467" s="35">
        <v>4301011775</v>
      </c>
      <c r="D467" s="381">
        <v>4607091389999</v>
      </c>
      <c r="E467" s="381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44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3"/>
      <c r="Q467" s="383"/>
      <c r="R467" s="383"/>
      <c r="S467" s="384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8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77"/>
      <c r="BB467" s="335" t="s">
        <v>67</v>
      </c>
      <c r="BL467" s="77">
        <f t="shared" si="83"/>
        <v>0</v>
      </c>
      <c r="BM467" s="77">
        <f t="shared" si="84"/>
        <v>0</v>
      </c>
      <c r="BN467" s="77">
        <f t="shared" si="85"/>
        <v>0</v>
      </c>
      <c r="BO467" s="77">
        <f t="shared" si="86"/>
        <v>0</v>
      </c>
    </row>
    <row r="468" spans="1:67" ht="27" customHeight="1" x14ac:dyDescent="0.25">
      <c r="A468" s="61" t="s">
        <v>635</v>
      </c>
      <c r="B468" s="61" t="s">
        <v>636</v>
      </c>
      <c r="C468" s="35">
        <v>4301011770</v>
      </c>
      <c r="D468" s="381">
        <v>4680115882782</v>
      </c>
      <c r="E468" s="381"/>
      <c r="F468" s="60">
        <v>0.6</v>
      </c>
      <c r="G468" s="36">
        <v>6</v>
      </c>
      <c r="H468" s="60">
        <v>3.6</v>
      </c>
      <c r="I468" s="60">
        <v>3.84</v>
      </c>
      <c r="J468" s="36">
        <v>120</v>
      </c>
      <c r="K468" s="36" t="s">
        <v>86</v>
      </c>
      <c r="L468" s="37" t="s">
        <v>118</v>
      </c>
      <c r="M468" s="37"/>
      <c r="N468" s="36">
        <v>60</v>
      </c>
      <c r="O468" s="43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3"/>
      <c r="Q468" s="383"/>
      <c r="R468" s="383"/>
      <c r="S468" s="384"/>
      <c r="T468" s="38" t="s">
        <v>48</v>
      </c>
      <c r="U468" s="38" t="s">
        <v>48</v>
      </c>
      <c r="V468" s="39" t="s">
        <v>0</v>
      </c>
      <c r="W468" s="57">
        <v>0</v>
      </c>
      <c r="X468" s="54">
        <f t="shared" si="81"/>
        <v>0</v>
      </c>
      <c r="Y468" s="40" t="str">
        <f>IFERROR(IF(X468=0,"",ROUNDUP(X468/H468,0)*0.00937),"")</f>
        <v/>
      </c>
      <c r="Z468" s="66" t="s">
        <v>48</v>
      </c>
      <c r="AA468" s="67" t="s">
        <v>48</v>
      </c>
      <c r="AE468" s="77"/>
      <c r="BB468" s="336" t="s">
        <v>67</v>
      </c>
      <c r="BL468" s="77">
        <f t="shared" si="83"/>
        <v>0</v>
      </c>
      <c r="BM468" s="77">
        <f t="shared" si="84"/>
        <v>0</v>
      </c>
      <c r="BN468" s="77">
        <f t="shared" si="85"/>
        <v>0</v>
      </c>
      <c r="BO468" s="77">
        <f t="shared" si="86"/>
        <v>0</v>
      </c>
    </row>
    <row r="469" spans="1:67" ht="27" customHeight="1" x14ac:dyDescent="0.25">
      <c r="A469" s="61" t="s">
        <v>637</v>
      </c>
      <c r="B469" s="61" t="s">
        <v>638</v>
      </c>
      <c r="C469" s="35">
        <v>4301011190</v>
      </c>
      <c r="D469" s="381">
        <v>4607091389098</v>
      </c>
      <c r="E469" s="381"/>
      <c r="F469" s="60">
        <v>0.4</v>
      </c>
      <c r="G469" s="36">
        <v>6</v>
      </c>
      <c r="H469" s="60">
        <v>2.4</v>
      </c>
      <c r="I469" s="60">
        <v>2.6</v>
      </c>
      <c r="J469" s="36">
        <v>156</v>
      </c>
      <c r="K469" s="36" t="s">
        <v>86</v>
      </c>
      <c r="L469" s="37" t="s">
        <v>137</v>
      </c>
      <c r="M469" s="37"/>
      <c r="N469" s="36">
        <v>50</v>
      </c>
      <c r="O469" s="43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3"/>
      <c r="Q469" s="383"/>
      <c r="R469" s="383"/>
      <c r="S469" s="384"/>
      <c r="T469" s="38" t="s">
        <v>48</v>
      </c>
      <c r="U469" s="38" t="s">
        <v>48</v>
      </c>
      <c r="V469" s="39" t="s">
        <v>0</v>
      </c>
      <c r="W469" s="57">
        <v>0</v>
      </c>
      <c r="X469" s="54">
        <f t="shared" si="81"/>
        <v>0</v>
      </c>
      <c r="Y469" s="40" t="str">
        <f>IFERROR(IF(X469=0,"",ROUNDUP(X469/H469,0)*0.00753),"")</f>
        <v/>
      </c>
      <c r="Z469" s="66" t="s">
        <v>48</v>
      </c>
      <c r="AA469" s="67" t="s">
        <v>48</v>
      </c>
      <c r="AE469" s="77"/>
      <c r="BB469" s="337" t="s">
        <v>67</v>
      </c>
      <c r="BL469" s="77">
        <f t="shared" si="83"/>
        <v>0</v>
      </c>
      <c r="BM469" s="77">
        <f t="shared" si="84"/>
        <v>0</v>
      </c>
      <c r="BN469" s="77">
        <f t="shared" si="85"/>
        <v>0</v>
      </c>
      <c r="BO469" s="77">
        <f t="shared" si="86"/>
        <v>0</v>
      </c>
    </row>
    <row r="470" spans="1:67" ht="27" customHeight="1" x14ac:dyDescent="0.25">
      <c r="A470" s="61" t="s">
        <v>639</v>
      </c>
      <c r="B470" s="61" t="s">
        <v>640</v>
      </c>
      <c r="C470" s="35">
        <v>4301011784</v>
      </c>
      <c r="D470" s="381">
        <v>4607091389982</v>
      </c>
      <c r="E470" s="381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86</v>
      </c>
      <c r="L470" s="37" t="s">
        <v>118</v>
      </c>
      <c r="M470" s="37"/>
      <c r="N470" s="36">
        <v>60</v>
      </c>
      <c r="O470" s="43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3"/>
      <c r="Q470" s="383"/>
      <c r="R470" s="383"/>
      <c r="S470" s="384"/>
      <c r="T470" s="38" t="s">
        <v>48</v>
      </c>
      <c r="U470" s="38" t="s">
        <v>48</v>
      </c>
      <c r="V470" s="39" t="s">
        <v>0</v>
      </c>
      <c r="W470" s="57">
        <v>0</v>
      </c>
      <c r="X470" s="54">
        <f t="shared" si="81"/>
        <v>0</v>
      </c>
      <c r="Y470" s="40" t="str">
        <f>IFERROR(IF(X470=0,"",ROUNDUP(X470/H470,0)*0.00937),"")</f>
        <v/>
      </c>
      <c r="Z470" s="66" t="s">
        <v>48</v>
      </c>
      <c r="AA470" s="67" t="s">
        <v>48</v>
      </c>
      <c r="AE470" s="77"/>
      <c r="BB470" s="338" t="s">
        <v>67</v>
      </c>
      <c r="BL470" s="77">
        <f t="shared" si="83"/>
        <v>0</v>
      </c>
      <c r="BM470" s="77">
        <f t="shared" si="84"/>
        <v>0</v>
      </c>
      <c r="BN470" s="77">
        <f t="shared" si="85"/>
        <v>0</v>
      </c>
      <c r="BO470" s="77">
        <f t="shared" si="86"/>
        <v>0</v>
      </c>
    </row>
    <row r="471" spans="1:67" x14ac:dyDescent="0.2">
      <c r="A471" s="389"/>
      <c r="B471" s="389"/>
      <c r="C471" s="389"/>
      <c r="D471" s="389"/>
      <c r="E471" s="389"/>
      <c r="F471" s="389"/>
      <c r="G471" s="389"/>
      <c r="H471" s="389"/>
      <c r="I471" s="389"/>
      <c r="J471" s="389"/>
      <c r="K471" s="389"/>
      <c r="L471" s="389"/>
      <c r="M471" s="389"/>
      <c r="N471" s="390"/>
      <c r="O471" s="386" t="s">
        <v>43</v>
      </c>
      <c r="P471" s="387"/>
      <c r="Q471" s="387"/>
      <c r="R471" s="387"/>
      <c r="S471" s="387"/>
      <c r="T471" s="387"/>
      <c r="U471" s="388"/>
      <c r="V471" s="41" t="s">
        <v>42</v>
      </c>
      <c r="W471" s="42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42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42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65"/>
      <c r="AA471" s="65"/>
    </row>
    <row r="472" spans="1:67" x14ac:dyDescent="0.2">
      <c r="A472" s="389"/>
      <c r="B472" s="389"/>
      <c r="C472" s="389"/>
      <c r="D472" s="389"/>
      <c r="E472" s="389"/>
      <c r="F472" s="389"/>
      <c r="G472" s="389"/>
      <c r="H472" s="389"/>
      <c r="I472" s="389"/>
      <c r="J472" s="389"/>
      <c r="K472" s="389"/>
      <c r="L472" s="389"/>
      <c r="M472" s="389"/>
      <c r="N472" s="390"/>
      <c r="O472" s="386" t="s">
        <v>43</v>
      </c>
      <c r="P472" s="387"/>
      <c r="Q472" s="387"/>
      <c r="R472" s="387"/>
      <c r="S472" s="387"/>
      <c r="T472" s="387"/>
      <c r="U472" s="388"/>
      <c r="V472" s="41" t="s">
        <v>0</v>
      </c>
      <c r="W472" s="42">
        <f>IFERROR(SUM(W459:W470),"0")</f>
        <v>0</v>
      </c>
      <c r="X472" s="42">
        <f>IFERROR(SUM(X459:X470),"0")</f>
        <v>0</v>
      </c>
      <c r="Y472" s="41"/>
      <c r="Z472" s="65"/>
      <c r="AA472" s="65"/>
    </row>
    <row r="473" spans="1:67" ht="14.25" customHeight="1" x14ac:dyDescent="0.25">
      <c r="A473" s="396" t="s">
        <v>115</v>
      </c>
      <c r="B473" s="396"/>
      <c r="C473" s="396"/>
      <c r="D473" s="396"/>
      <c r="E473" s="396"/>
      <c r="F473" s="396"/>
      <c r="G473" s="396"/>
      <c r="H473" s="396"/>
      <c r="I473" s="396"/>
      <c r="J473" s="396"/>
      <c r="K473" s="396"/>
      <c r="L473" s="396"/>
      <c r="M473" s="396"/>
      <c r="N473" s="396"/>
      <c r="O473" s="396"/>
      <c r="P473" s="396"/>
      <c r="Q473" s="396"/>
      <c r="R473" s="396"/>
      <c r="S473" s="396"/>
      <c r="T473" s="396"/>
      <c r="U473" s="396"/>
      <c r="V473" s="396"/>
      <c r="W473" s="396"/>
      <c r="X473" s="396"/>
      <c r="Y473" s="396"/>
      <c r="Z473" s="64"/>
      <c r="AA473" s="64"/>
    </row>
    <row r="474" spans="1:67" ht="16.5" customHeight="1" x14ac:dyDescent="0.25">
      <c r="A474" s="61" t="s">
        <v>641</v>
      </c>
      <c r="B474" s="61" t="s">
        <v>642</v>
      </c>
      <c r="C474" s="35">
        <v>4301020222</v>
      </c>
      <c r="D474" s="381">
        <v>4607091388930</v>
      </c>
      <c r="E474" s="381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119</v>
      </c>
      <c r="L474" s="37" t="s">
        <v>118</v>
      </c>
      <c r="M474" s="37"/>
      <c r="N474" s="36">
        <v>55</v>
      </c>
      <c r="O474" s="4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3"/>
      <c r="Q474" s="383"/>
      <c r="R474" s="383"/>
      <c r="S474" s="384"/>
      <c r="T474" s="38" t="s">
        <v>48</v>
      </c>
      <c r="U474" s="38" t="s">
        <v>48</v>
      </c>
      <c r="V474" s="39" t="s">
        <v>0</v>
      </c>
      <c r="W474" s="57">
        <v>0</v>
      </c>
      <c r="X474" s="54">
        <f>IFERROR(IF(W474="",0,CEILING((W474/$H474),1)*$H474),"")</f>
        <v>0</v>
      </c>
      <c r="Y474" s="40" t="str">
        <f>IFERROR(IF(X474=0,"",ROUNDUP(X474/H474,0)*0.01196),"")</f>
        <v/>
      </c>
      <c r="Z474" s="66" t="s">
        <v>48</v>
      </c>
      <c r="AA474" s="67" t="s">
        <v>48</v>
      </c>
      <c r="AE474" s="77"/>
      <c r="BB474" s="339" t="s">
        <v>67</v>
      </c>
      <c r="BL474" s="77">
        <f>IFERROR(W474*I474/H474,"0")</f>
        <v>0</v>
      </c>
      <c r="BM474" s="77">
        <f>IFERROR(X474*I474/H474,"0")</f>
        <v>0</v>
      </c>
      <c r="BN474" s="77">
        <f>IFERROR(1/J474*(W474/H474),"0")</f>
        <v>0</v>
      </c>
      <c r="BO474" s="77">
        <f>IFERROR(1/J474*(X474/H474),"0")</f>
        <v>0</v>
      </c>
    </row>
    <row r="475" spans="1:67" ht="16.5" customHeight="1" x14ac:dyDescent="0.25">
      <c r="A475" s="61" t="s">
        <v>643</v>
      </c>
      <c r="B475" s="61" t="s">
        <v>644</v>
      </c>
      <c r="C475" s="35">
        <v>4301020206</v>
      </c>
      <c r="D475" s="381">
        <v>4680115880054</v>
      </c>
      <c r="E475" s="381"/>
      <c r="F475" s="60">
        <v>0.6</v>
      </c>
      <c r="G475" s="36">
        <v>6</v>
      </c>
      <c r="H475" s="60">
        <v>3.6</v>
      </c>
      <c r="I475" s="60">
        <v>3.84</v>
      </c>
      <c r="J475" s="36">
        <v>120</v>
      </c>
      <c r="K475" s="36" t="s">
        <v>86</v>
      </c>
      <c r="L475" s="37" t="s">
        <v>118</v>
      </c>
      <c r="M475" s="37"/>
      <c r="N475" s="36">
        <v>55</v>
      </c>
      <c r="O475" s="4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3"/>
      <c r="Q475" s="383"/>
      <c r="R475" s="383"/>
      <c r="S475" s="384"/>
      <c r="T475" s="38" t="s">
        <v>48</v>
      </c>
      <c r="U475" s="38" t="s">
        <v>48</v>
      </c>
      <c r="V475" s="39" t="s">
        <v>0</v>
      </c>
      <c r="W475" s="57">
        <v>0</v>
      </c>
      <c r="X475" s="54">
        <f>IFERROR(IF(W475="",0,CEILING((W475/$H475),1)*$H475),"")</f>
        <v>0</v>
      </c>
      <c r="Y475" s="40" t="str">
        <f>IFERROR(IF(X475=0,"",ROUNDUP(X475/H475,0)*0.00937),"")</f>
        <v/>
      </c>
      <c r="Z475" s="66" t="s">
        <v>48</v>
      </c>
      <c r="AA475" s="67" t="s">
        <v>48</v>
      </c>
      <c r="AE475" s="77"/>
      <c r="BB475" s="340" t="s">
        <v>67</v>
      </c>
      <c r="BL475" s="77">
        <f>IFERROR(W475*I475/H475,"0")</f>
        <v>0</v>
      </c>
      <c r="BM475" s="77">
        <f>IFERROR(X475*I475/H475,"0")</f>
        <v>0</v>
      </c>
      <c r="BN475" s="77">
        <f>IFERROR(1/J475*(W475/H475),"0")</f>
        <v>0</v>
      </c>
      <c r="BO475" s="77">
        <f>IFERROR(1/J475*(X475/H475),"0")</f>
        <v>0</v>
      </c>
    </row>
    <row r="476" spans="1:67" x14ac:dyDescent="0.2">
      <c r="A476" s="389"/>
      <c r="B476" s="389"/>
      <c r="C476" s="389"/>
      <c r="D476" s="389"/>
      <c r="E476" s="389"/>
      <c r="F476" s="389"/>
      <c r="G476" s="389"/>
      <c r="H476" s="389"/>
      <c r="I476" s="389"/>
      <c r="J476" s="389"/>
      <c r="K476" s="389"/>
      <c r="L476" s="389"/>
      <c r="M476" s="389"/>
      <c r="N476" s="390"/>
      <c r="O476" s="386" t="s">
        <v>43</v>
      </c>
      <c r="P476" s="387"/>
      <c r="Q476" s="387"/>
      <c r="R476" s="387"/>
      <c r="S476" s="387"/>
      <c r="T476" s="387"/>
      <c r="U476" s="388"/>
      <c r="V476" s="41" t="s">
        <v>42</v>
      </c>
      <c r="W476" s="42">
        <f>IFERROR(W474/H474,"0")+IFERROR(W475/H475,"0")</f>
        <v>0</v>
      </c>
      <c r="X476" s="42">
        <f>IFERROR(X474/H474,"0")+IFERROR(X475/H475,"0")</f>
        <v>0</v>
      </c>
      <c r="Y476" s="42">
        <f>IFERROR(IF(Y474="",0,Y474),"0")+IFERROR(IF(Y475="",0,Y475),"0")</f>
        <v>0</v>
      </c>
      <c r="Z476" s="65"/>
      <c r="AA476" s="65"/>
    </row>
    <row r="477" spans="1:67" x14ac:dyDescent="0.2">
      <c r="A477" s="389"/>
      <c r="B477" s="389"/>
      <c r="C477" s="389"/>
      <c r="D477" s="389"/>
      <c r="E477" s="389"/>
      <c r="F477" s="389"/>
      <c r="G477" s="389"/>
      <c r="H477" s="389"/>
      <c r="I477" s="389"/>
      <c r="J477" s="389"/>
      <c r="K477" s="389"/>
      <c r="L477" s="389"/>
      <c r="M477" s="389"/>
      <c r="N477" s="390"/>
      <c r="O477" s="386" t="s">
        <v>43</v>
      </c>
      <c r="P477" s="387"/>
      <c r="Q477" s="387"/>
      <c r="R477" s="387"/>
      <c r="S477" s="387"/>
      <c r="T477" s="387"/>
      <c r="U477" s="388"/>
      <c r="V477" s="41" t="s">
        <v>0</v>
      </c>
      <c r="W477" s="42">
        <f>IFERROR(SUM(W474:W475),"0")</f>
        <v>0</v>
      </c>
      <c r="X477" s="42">
        <f>IFERROR(SUM(X474:X475),"0")</f>
        <v>0</v>
      </c>
      <c r="Y477" s="41"/>
      <c r="Z477" s="65"/>
      <c r="AA477" s="65"/>
    </row>
    <row r="478" spans="1:67" ht="14.25" customHeight="1" x14ac:dyDescent="0.25">
      <c r="A478" s="396" t="s">
        <v>77</v>
      </c>
      <c r="B478" s="396"/>
      <c r="C478" s="396"/>
      <c r="D478" s="396"/>
      <c r="E478" s="396"/>
      <c r="F478" s="396"/>
      <c r="G478" s="396"/>
      <c r="H478" s="396"/>
      <c r="I478" s="396"/>
      <c r="J478" s="396"/>
      <c r="K478" s="396"/>
      <c r="L478" s="396"/>
      <c r="M478" s="396"/>
      <c r="N478" s="396"/>
      <c r="O478" s="396"/>
      <c r="P478" s="396"/>
      <c r="Q478" s="396"/>
      <c r="R478" s="396"/>
      <c r="S478" s="396"/>
      <c r="T478" s="396"/>
      <c r="U478" s="396"/>
      <c r="V478" s="396"/>
      <c r="W478" s="396"/>
      <c r="X478" s="396"/>
      <c r="Y478" s="396"/>
      <c r="Z478" s="64"/>
      <c r="AA478" s="64"/>
    </row>
    <row r="479" spans="1:67" ht="27" customHeight="1" x14ac:dyDescent="0.25">
      <c r="A479" s="61" t="s">
        <v>645</v>
      </c>
      <c r="B479" s="61" t="s">
        <v>646</v>
      </c>
      <c r="C479" s="35">
        <v>4301031252</v>
      </c>
      <c r="D479" s="381">
        <v>4680115883116</v>
      </c>
      <c r="E479" s="381"/>
      <c r="F479" s="60">
        <v>0.88</v>
      </c>
      <c r="G479" s="36">
        <v>6</v>
      </c>
      <c r="H479" s="60">
        <v>5.28</v>
      </c>
      <c r="I479" s="60">
        <v>5.64</v>
      </c>
      <c r="J479" s="36">
        <v>104</v>
      </c>
      <c r="K479" s="36" t="s">
        <v>119</v>
      </c>
      <c r="L479" s="37" t="s">
        <v>118</v>
      </c>
      <c r="M479" s="37"/>
      <c r="N479" s="36">
        <v>60</v>
      </c>
      <c r="O479" s="4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3"/>
      <c r="Q479" s="383"/>
      <c r="R479" s="383"/>
      <c r="S479" s="384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ref="X479:X484" si="87">IFERROR(IF(W479="",0,CEILING((W479/$H479),1)*$H479),"")</f>
        <v>0</v>
      </c>
      <c r="Y479" s="40" t="str">
        <f>IFERROR(IF(X479=0,"",ROUNDUP(X479/H479,0)*0.01196),"")</f>
        <v/>
      </c>
      <c r="Z479" s="66" t="s">
        <v>48</v>
      </c>
      <c r="AA479" s="67" t="s">
        <v>48</v>
      </c>
      <c r="AE479" s="77"/>
      <c r="BB479" s="341" t="s">
        <v>67</v>
      </c>
      <c r="BL479" s="77">
        <f t="shared" ref="BL479:BL484" si="88">IFERROR(W479*I479/H479,"0")</f>
        <v>0</v>
      </c>
      <c r="BM479" s="77">
        <f t="shared" ref="BM479:BM484" si="89">IFERROR(X479*I479/H479,"0")</f>
        <v>0</v>
      </c>
      <c r="BN479" s="77">
        <f t="shared" ref="BN479:BN484" si="90">IFERROR(1/J479*(W479/H479),"0")</f>
        <v>0</v>
      </c>
      <c r="BO479" s="77">
        <f t="shared" ref="BO479:BO484" si="91">IFERROR(1/J479*(X479/H479),"0")</f>
        <v>0</v>
      </c>
    </row>
    <row r="480" spans="1:67" ht="27" customHeight="1" x14ac:dyDescent="0.25">
      <c r="A480" s="61" t="s">
        <v>647</v>
      </c>
      <c r="B480" s="61" t="s">
        <v>648</v>
      </c>
      <c r="C480" s="35">
        <v>4301031248</v>
      </c>
      <c r="D480" s="381">
        <v>4680115883093</v>
      </c>
      <c r="E480" s="381"/>
      <c r="F480" s="60">
        <v>0.88</v>
      </c>
      <c r="G480" s="36">
        <v>6</v>
      </c>
      <c r="H480" s="60">
        <v>5.28</v>
      </c>
      <c r="I480" s="60">
        <v>5.64</v>
      </c>
      <c r="J480" s="36">
        <v>104</v>
      </c>
      <c r="K480" s="36" t="s">
        <v>119</v>
      </c>
      <c r="L480" s="37" t="s">
        <v>82</v>
      </c>
      <c r="M480" s="37"/>
      <c r="N480" s="36">
        <v>60</v>
      </c>
      <c r="O480" s="4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3"/>
      <c r="Q480" s="383"/>
      <c r="R480" s="383"/>
      <c r="S480" s="384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87"/>
        <v>0</v>
      </c>
      <c r="Y480" s="40" t="str">
        <f>IFERROR(IF(X480=0,"",ROUNDUP(X480/H480,0)*0.01196),"")</f>
        <v/>
      </c>
      <c r="Z480" s="66" t="s">
        <v>48</v>
      </c>
      <c r="AA480" s="67" t="s">
        <v>48</v>
      </c>
      <c r="AE480" s="77"/>
      <c r="BB480" s="342" t="s">
        <v>67</v>
      </c>
      <c r="BL480" s="77">
        <f t="shared" si="88"/>
        <v>0</v>
      </c>
      <c r="BM480" s="77">
        <f t="shared" si="89"/>
        <v>0</v>
      </c>
      <c r="BN480" s="77">
        <f t="shared" si="90"/>
        <v>0</v>
      </c>
      <c r="BO480" s="77">
        <f t="shared" si="91"/>
        <v>0</v>
      </c>
    </row>
    <row r="481" spans="1:67" ht="27" customHeight="1" x14ac:dyDescent="0.25">
      <c r="A481" s="61" t="s">
        <v>649</v>
      </c>
      <c r="B481" s="61" t="s">
        <v>650</v>
      </c>
      <c r="C481" s="35">
        <v>4301031250</v>
      </c>
      <c r="D481" s="381">
        <v>4680115883109</v>
      </c>
      <c r="E481" s="381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119</v>
      </c>
      <c r="L481" s="37" t="s">
        <v>82</v>
      </c>
      <c r="M481" s="37"/>
      <c r="N481" s="36">
        <v>60</v>
      </c>
      <c r="O48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3"/>
      <c r="Q481" s="383"/>
      <c r="R481" s="383"/>
      <c r="S481" s="384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87"/>
        <v>0</v>
      </c>
      <c r="Y481" s="40" t="str">
        <f>IFERROR(IF(X481=0,"",ROUNDUP(X481/H481,0)*0.01196),"")</f>
        <v/>
      </c>
      <c r="Z481" s="66" t="s">
        <v>48</v>
      </c>
      <c r="AA481" s="67" t="s">
        <v>48</v>
      </c>
      <c r="AE481" s="77"/>
      <c r="BB481" s="343" t="s">
        <v>67</v>
      </c>
      <c r="BL481" s="77">
        <f t="shared" si="88"/>
        <v>0</v>
      </c>
      <c r="BM481" s="77">
        <f t="shared" si="89"/>
        <v>0</v>
      </c>
      <c r="BN481" s="77">
        <f t="shared" si="90"/>
        <v>0</v>
      </c>
      <c r="BO481" s="77">
        <f t="shared" si="91"/>
        <v>0</v>
      </c>
    </row>
    <row r="482" spans="1:67" ht="27" customHeight="1" x14ac:dyDescent="0.25">
      <c r="A482" s="61" t="s">
        <v>651</v>
      </c>
      <c r="B482" s="61" t="s">
        <v>652</v>
      </c>
      <c r="C482" s="35">
        <v>4301031249</v>
      </c>
      <c r="D482" s="381">
        <v>4680115882072</v>
      </c>
      <c r="E482" s="381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86</v>
      </c>
      <c r="L482" s="37" t="s">
        <v>118</v>
      </c>
      <c r="M482" s="37"/>
      <c r="N482" s="36">
        <v>60</v>
      </c>
      <c r="O482" s="4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3"/>
      <c r="Q482" s="383"/>
      <c r="R482" s="383"/>
      <c r="S482" s="384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87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4" t="s">
        <v>67</v>
      </c>
      <c r="BL482" s="77">
        <f t="shared" si="88"/>
        <v>0</v>
      </c>
      <c r="BM482" s="77">
        <f t="shared" si="89"/>
        <v>0</v>
      </c>
      <c r="BN482" s="77">
        <f t="shared" si="90"/>
        <v>0</v>
      </c>
      <c r="BO482" s="77">
        <f t="shared" si="91"/>
        <v>0</v>
      </c>
    </row>
    <row r="483" spans="1:67" ht="27" customHeight="1" x14ac:dyDescent="0.25">
      <c r="A483" s="61" t="s">
        <v>653</v>
      </c>
      <c r="B483" s="61" t="s">
        <v>654</v>
      </c>
      <c r="C483" s="35">
        <v>4301031251</v>
      </c>
      <c r="D483" s="381">
        <v>4680115882102</v>
      </c>
      <c r="E483" s="381"/>
      <c r="F483" s="60">
        <v>0.6</v>
      </c>
      <c r="G483" s="36">
        <v>6</v>
      </c>
      <c r="H483" s="60">
        <v>3.6</v>
      </c>
      <c r="I483" s="60">
        <v>3.81</v>
      </c>
      <c r="J483" s="36">
        <v>120</v>
      </c>
      <c r="K483" s="36" t="s">
        <v>86</v>
      </c>
      <c r="L483" s="37" t="s">
        <v>82</v>
      </c>
      <c r="M483" s="37"/>
      <c r="N483" s="36">
        <v>60</v>
      </c>
      <c r="O483" s="4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3"/>
      <c r="Q483" s="383"/>
      <c r="R483" s="383"/>
      <c r="S483" s="384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87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45" t="s">
        <v>67</v>
      </c>
      <c r="BL483" s="77">
        <f t="shared" si="88"/>
        <v>0</v>
      </c>
      <c r="BM483" s="77">
        <f t="shared" si="89"/>
        <v>0</v>
      </c>
      <c r="BN483" s="77">
        <f t="shared" si="90"/>
        <v>0</v>
      </c>
      <c r="BO483" s="77">
        <f t="shared" si="91"/>
        <v>0</v>
      </c>
    </row>
    <row r="484" spans="1:67" ht="27" customHeight="1" x14ac:dyDescent="0.25">
      <c r="A484" s="61" t="s">
        <v>655</v>
      </c>
      <c r="B484" s="61" t="s">
        <v>656</v>
      </c>
      <c r="C484" s="35">
        <v>4301031253</v>
      </c>
      <c r="D484" s="381">
        <v>4680115882096</v>
      </c>
      <c r="E484" s="381"/>
      <c r="F484" s="60">
        <v>0.6</v>
      </c>
      <c r="G484" s="36">
        <v>6</v>
      </c>
      <c r="H484" s="60">
        <v>3.6</v>
      </c>
      <c r="I484" s="60">
        <v>3.81</v>
      </c>
      <c r="J484" s="36">
        <v>120</v>
      </c>
      <c r="K484" s="36" t="s">
        <v>86</v>
      </c>
      <c r="L484" s="37" t="s">
        <v>82</v>
      </c>
      <c r="M484" s="37"/>
      <c r="N484" s="36">
        <v>60</v>
      </c>
      <c r="O484" s="4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3"/>
      <c r="Q484" s="383"/>
      <c r="R484" s="383"/>
      <c r="S484" s="384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87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46" t="s">
        <v>67</v>
      </c>
      <c r="BL484" s="77">
        <f t="shared" si="88"/>
        <v>0</v>
      </c>
      <c r="BM484" s="77">
        <f t="shared" si="89"/>
        <v>0</v>
      </c>
      <c r="BN484" s="77">
        <f t="shared" si="90"/>
        <v>0</v>
      </c>
      <c r="BO484" s="77">
        <f t="shared" si="91"/>
        <v>0</v>
      </c>
    </row>
    <row r="485" spans="1:67" x14ac:dyDescent="0.2">
      <c r="A485" s="389"/>
      <c r="B485" s="389"/>
      <c r="C485" s="389"/>
      <c r="D485" s="389"/>
      <c r="E485" s="389"/>
      <c r="F485" s="389"/>
      <c r="G485" s="389"/>
      <c r="H485" s="389"/>
      <c r="I485" s="389"/>
      <c r="J485" s="389"/>
      <c r="K485" s="389"/>
      <c r="L485" s="389"/>
      <c r="M485" s="389"/>
      <c r="N485" s="390"/>
      <c r="O485" s="386" t="s">
        <v>43</v>
      </c>
      <c r="P485" s="387"/>
      <c r="Q485" s="387"/>
      <c r="R485" s="387"/>
      <c r="S485" s="387"/>
      <c r="T485" s="387"/>
      <c r="U485" s="388"/>
      <c r="V485" s="41" t="s">
        <v>42</v>
      </c>
      <c r="W485" s="42">
        <f>IFERROR(W479/H479,"0")+IFERROR(W480/H480,"0")+IFERROR(W481/H481,"0")+IFERROR(W482/H482,"0")+IFERROR(W483/H483,"0")+IFERROR(W484/H484,"0")</f>
        <v>0</v>
      </c>
      <c r="X485" s="42">
        <f>IFERROR(X479/H479,"0")+IFERROR(X480/H480,"0")+IFERROR(X481/H481,"0")+IFERROR(X482/H482,"0")+IFERROR(X483/H483,"0")+IFERROR(X484/H484,"0")</f>
        <v>0</v>
      </c>
      <c r="Y485" s="42">
        <f>IFERROR(IF(Y479="",0,Y479),"0")+IFERROR(IF(Y480="",0,Y480),"0")+IFERROR(IF(Y481="",0,Y481),"0")+IFERROR(IF(Y482="",0,Y482),"0")+IFERROR(IF(Y483="",0,Y483),"0")+IFERROR(IF(Y484="",0,Y484),"0")</f>
        <v>0</v>
      </c>
      <c r="Z485" s="65"/>
      <c r="AA485" s="65"/>
    </row>
    <row r="486" spans="1:67" x14ac:dyDescent="0.2">
      <c r="A486" s="389"/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90"/>
      <c r="O486" s="386" t="s">
        <v>43</v>
      </c>
      <c r="P486" s="387"/>
      <c r="Q486" s="387"/>
      <c r="R486" s="387"/>
      <c r="S486" s="387"/>
      <c r="T486" s="387"/>
      <c r="U486" s="388"/>
      <c r="V486" s="41" t="s">
        <v>0</v>
      </c>
      <c r="W486" s="42">
        <f>IFERROR(SUM(W479:W484),"0")</f>
        <v>0</v>
      </c>
      <c r="X486" s="42">
        <f>IFERROR(SUM(X479:X484),"0")</f>
        <v>0</v>
      </c>
      <c r="Y486" s="41"/>
      <c r="Z486" s="65"/>
      <c r="AA486" s="65"/>
    </row>
    <row r="487" spans="1:67" ht="14.25" customHeight="1" x14ac:dyDescent="0.25">
      <c r="A487" s="396" t="s">
        <v>87</v>
      </c>
      <c r="B487" s="396"/>
      <c r="C487" s="396"/>
      <c r="D487" s="396"/>
      <c r="E487" s="396"/>
      <c r="F487" s="396"/>
      <c r="G487" s="396"/>
      <c r="H487" s="396"/>
      <c r="I487" s="396"/>
      <c r="J487" s="396"/>
      <c r="K487" s="396"/>
      <c r="L487" s="396"/>
      <c r="M487" s="396"/>
      <c r="N487" s="396"/>
      <c r="O487" s="396"/>
      <c r="P487" s="396"/>
      <c r="Q487" s="396"/>
      <c r="R487" s="396"/>
      <c r="S487" s="396"/>
      <c r="T487" s="396"/>
      <c r="U487" s="396"/>
      <c r="V487" s="396"/>
      <c r="W487" s="396"/>
      <c r="X487" s="396"/>
      <c r="Y487" s="396"/>
      <c r="Z487" s="64"/>
      <c r="AA487" s="64"/>
    </row>
    <row r="488" spans="1:67" ht="16.5" customHeight="1" x14ac:dyDescent="0.25">
      <c r="A488" s="61" t="s">
        <v>657</v>
      </c>
      <c r="B488" s="61" t="s">
        <v>658</v>
      </c>
      <c r="C488" s="35">
        <v>4301051230</v>
      </c>
      <c r="D488" s="381">
        <v>4607091383409</v>
      </c>
      <c r="E488" s="381"/>
      <c r="F488" s="60">
        <v>1.3</v>
      </c>
      <c r="G488" s="36">
        <v>6</v>
      </c>
      <c r="H488" s="60">
        <v>7.8</v>
      </c>
      <c r="I488" s="60">
        <v>8.3460000000000001</v>
      </c>
      <c r="J488" s="36">
        <v>56</v>
      </c>
      <c r="K488" s="36" t="s">
        <v>119</v>
      </c>
      <c r="L488" s="37" t="s">
        <v>82</v>
      </c>
      <c r="M488" s="37"/>
      <c r="N488" s="36">
        <v>45</v>
      </c>
      <c r="O488" s="4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3"/>
      <c r="Q488" s="383"/>
      <c r="R488" s="383"/>
      <c r="S488" s="384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IFERROR(IF(X488=0,"",ROUNDUP(X488/H488,0)*0.02175),"")</f>
        <v/>
      </c>
      <c r="Z488" s="66" t="s">
        <v>48</v>
      </c>
      <c r="AA488" s="67" t="s">
        <v>48</v>
      </c>
      <c r="AE488" s="77"/>
      <c r="BB488" s="347" t="s">
        <v>67</v>
      </c>
      <c r="BL488" s="77">
        <f>IFERROR(W488*I488/H488,"0")</f>
        <v>0</v>
      </c>
      <c r="BM488" s="77">
        <f>IFERROR(X488*I488/H488,"0")</f>
        <v>0</v>
      </c>
      <c r="BN488" s="77">
        <f>IFERROR(1/J488*(W488/H488),"0")</f>
        <v>0</v>
      </c>
      <c r="BO488" s="77">
        <f>IFERROR(1/J488*(X488/H488),"0")</f>
        <v>0</v>
      </c>
    </row>
    <row r="489" spans="1:67" ht="16.5" customHeight="1" x14ac:dyDescent="0.25">
      <c r="A489" s="61" t="s">
        <v>659</v>
      </c>
      <c r="B489" s="61" t="s">
        <v>660</v>
      </c>
      <c r="C489" s="35">
        <v>4301051231</v>
      </c>
      <c r="D489" s="381">
        <v>4607091383416</v>
      </c>
      <c r="E489" s="381"/>
      <c r="F489" s="60">
        <v>1.3</v>
      </c>
      <c r="G489" s="36">
        <v>6</v>
      </c>
      <c r="H489" s="60">
        <v>7.8</v>
      </c>
      <c r="I489" s="60">
        <v>8.3460000000000001</v>
      </c>
      <c r="J489" s="36">
        <v>56</v>
      </c>
      <c r="K489" s="36" t="s">
        <v>119</v>
      </c>
      <c r="L489" s="37" t="s">
        <v>82</v>
      </c>
      <c r="M489" s="37"/>
      <c r="N489" s="36">
        <v>45</v>
      </c>
      <c r="O489" s="4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3"/>
      <c r="Q489" s="383"/>
      <c r="R489" s="383"/>
      <c r="S489" s="384"/>
      <c r="T489" s="38" t="s">
        <v>48</v>
      </c>
      <c r="U489" s="38" t="s">
        <v>48</v>
      </c>
      <c r="V489" s="39" t="s">
        <v>0</v>
      </c>
      <c r="W489" s="57">
        <v>0</v>
      </c>
      <c r="X489" s="54">
        <f>IFERROR(IF(W489="",0,CEILING((W489/$H489),1)*$H489),"")</f>
        <v>0</v>
      </c>
      <c r="Y489" s="40" t="str">
        <f>IFERROR(IF(X489=0,"",ROUNDUP(X489/H489,0)*0.02175),"")</f>
        <v/>
      </c>
      <c r="Z489" s="66" t="s">
        <v>48</v>
      </c>
      <c r="AA489" s="67" t="s">
        <v>48</v>
      </c>
      <c r="AE489" s="77"/>
      <c r="BB489" s="348" t="s">
        <v>67</v>
      </c>
      <c r="BL489" s="77">
        <f>IFERROR(W489*I489/H489,"0")</f>
        <v>0</v>
      </c>
      <c r="BM489" s="77">
        <f>IFERROR(X489*I489/H489,"0")</f>
        <v>0</v>
      </c>
      <c r="BN489" s="77">
        <f>IFERROR(1/J489*(W489/H489),"0")</f>
        <v>0</v>
      </c>
      <c r="BO489" s="77">
        <f>IFERROR(1/J489*(X489/H489),"0")</f>
        <v>0</v>
      </c>
    </row>
    <row r="490" spans="1:67" ht="27" customHeight="1" x14ac:dyDescent="0.25">
      <c r="A490" s="61" t="s">
        <v>661</v>
      </c>
      <c r="B490" s="61" t="s">
        <v>662</v>
      </c>
      <c r="C490" s="35">
        <v>4301051058</v>
      </c>
      <c r="D490" s="381">
        <v>4680115883536</v>
      </c>
      <c r="E490" s="381"/>
      <c r="F490" s="60">
        <v>0.3</v>
      </c>
      <c r="G490" s="36">
        <v>6</v>
      </c>
      <c r="H490" s="60">
        <v>1.8</v>
      </c>
      <c r="I490" s="60">
        <v>2.0659999999999998</v>
      </c>
      <c r="J490" s="36">
        <v>156</v>
      </c>
      <c r="K490" s="36" t="s">
        <v>86</v>
      </c>
      <c r="L490" s="37" t="s">
        <v>82</v>
      </c>
      <c r="M490" s="37"/>
      <c r="N490" s="36">
        <v>45</v>
      </c>
      <c r="O490" s="4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3"/>
      <c r="Q490" s="383"/>
      <c r="R490" s="383"/>
      <c r="S490" s="384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IFERROR(IF(X490=0,"",ROUNDUP(X490/H490,0)*0.00753),"")</f>
        <v/>
      </c>
      <c r="Z490" s="66" t="s">
        <v>48</v>
      </c>
      <c r="AA490" s="67" t="s">
        <v>48</v>
      </c>
      <c r="AE490" s="77"/>
      <c r="BB490" s="349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x14ac:dyDescent="0.2">
      <c r="A491" s="389"/>
      <c r="B491" s="389"/>
      <c r="C491" s="389"/>
      <c r="D491" s="389"/>
      <c r="E491" s="389"/>
      <c r="F491" s="389"/>
      <c r="G491" s="389"/>
      <c r="H491" s="389"/>
      <c r="I491" s="389"/>
      <c r="J491" s="389"/>
      <c r="K491" s="389"/>
      <c r="L491" s="389"/>
      <c r="M491" s="389"/>
      <c r="N491" s="390"/>
      <c r="O491" s="386" t="s">
        <v>43</v>
      </c>
      <c r="P491" s="387"/>
      <c r="Q491" s="387"/>
      <c r="R491" s="387"/>
      <c r="S491" s="387"/>
      <c r="T491" s="387"/>
      <c r="U491" s="388"/>
      <c r="V491" s="41" t="s">
        <v>42</v>
      </c>
      <c r="W491" s="42">
        <f>IFERROR(W488/H488,"0")+IFERROR(W489/H489,"0")+IFERROR(W490/H490,"0")</f>
        <v>0</v>
      </c>
      <c r="X491" s="42">
        <f>IFERROR(X488/H488,"0")+IFERROR(X489/H489,"0")+IFERROR(X490/H490,"0")</f>
        <v>0</v>
      </c>
      <c r="Y491" s="42">
        <f>IFERROR(IF(Y488="",0,Y488),"0")+IFERROR(IF(Y489="",0,Y489),"0")+IFERROR(IF(Y490="",0,Y490),"0")</f>
        <v>0</v>
      </c>
      <c r="Z491" s="65"/>
      <c r="AA491" s="65"/>
    </row>
    <row r="492" spans="1:67" x14ac:dyDescent="0.2">
      <c r="A492" s="389"/>
      <c r="B492" s="389"/>
      <c r="C492" s="389"/>
      <c r="D492" s="389"/>
      <c r="E492" s="389"/>
      <c r="F492" s="389"/>
      <c r="G492" s="389"/>
      <c r="H492" s="389"/>
      <c r="I492" s="389"/>
      <c r="J492" s="389"/>
      <c r="K492" s="389"/>
      <c r="L492" s="389"/>
      <c r="M492" s="389"/>
      <c r="N492" s="390"/>
      <c r="O492" s="386" t="s">
        <v>43</v>
      </c>
      <c r="P492" s="387"/>
      <c r="Q492" s="387"/>
      <c r="R492" s="387"/>
      <c r="S492" s="387"/>
      <c r="T492" s="387"/>
      <c r="U492" s="388"/>
      <c r="V492" s="41" t="s">
        <v>0</v>
      </c>
      <c r="W492" s="42">
        <f>IFERROR(SUM(W488:W490),"0")</f>
        <v>0</v>
      </c>
      <c r="X492" s="42">
        <f>IFERROR(SUM(X488:X490),"0")</f>
        <v>0</v>
      </c>
      <c r="Y492" s="41"/>
      <c r="Z492" s="65"/>
      <c r="AA492" s="65"/>
    </row>
    <row r="493" spans="1:67" ht="14.25" customHeight="1" x14ac:dyDescent="0.25">
      <c r="A493" s="396" t="s">
        <v>223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64"/>
      <c r="AA493" s="64"/>
    </row>
    <row r="494" spans="1:67" ht="16.5" customHeight="1" x14ac:dyDescent="0.25">
      <c r="A494" s="61" t="s">
        <v>663</v>
      </c>
      <c r="B494" s="61" t="s">
        <v>664</v>
      </c>
      <c r="C494" s="35">
        <v>4301060363</v>
      </c>
      <c r="D494" s="381">
        <v>4680115885035</v>
      </c>
      <c r="E494" s="381"/>
      <c r="F494" s="60">
        <v>1</v>
      </c>
      <c r="G494" s="36">
        <v>4</v>
      </c>
      <c r="H494" s="60">
        <v>4</v>
      </c>
      <c r="I494" s="60">
        <v>4.4160000000000004</v>
      </c>
      <c r="J494" s="36">
        <v>104</v>
      </c>
      <c r="K494" s="36" t="s">
        <v>119</v>
      </c>
      <c r="L494" s="37" t="s">
        <v>82</v>
      </c>
      <c r="M494" s="37"/>
      <c r="N494" s="36">
        <v>35</v>
      </c>
      <c r="O494" s="4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3"/>
      <c r="Q494" s="383"/>
      <c r="R494" s="383"/>
      <c r="S494" s="384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IFERROR(IF(X494=0,"",ROUNDUP(X494/H494,0)*0.01196),"")</f>
        <v/>
      </c>
      <c r="Z494" s="66" t="s">
        <v>48</v>
      </c>
      <c r="AA494" s="67" t="s">
        <v>48</v>
      </c>
      <c r="AE494" s="77"/>
      <c r="BB494" s="350" t="s">
        <v>67</v>
      </c>
      <c r="BL494" s="77">
        <f>IFERROR(W494*I494/H494,"0")</f>
        <v>0</v>
      </c>
      <c r="BM494" s="77">
        <f>IFERROR(X494*I494/H494,"0")</f>
        <v>0</v>
      </c>
      <c r="BN494" s="77">
        <f>IFERROR(1/J494*(W494/H494),"0")</f>
        <v>0</v>
      </c>
      <c r="BO494" s="77">
        <f>IFERROR(1/J494*(X494/H494),"0")</f>
        <v>0</v>
      </c>
    </row>
    <row r="495" spans="1:67" x14ac:dyDescent="0.2">
      <c r="A495" s="389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90"/>
      <c r="O495" s="386" t="s">
        <v>43</v>
      </c>
      <c r="P495" s="387"/>
      <c r="Q495" s="387"/>
      <c r="R495" s="387"/>
      <c r="S495" s="387"/>
      <c r="T495" s="387"/>
      <c r="U495" s="388"/>
      <c r="V495" s="41" t="s">
        <v>42</v>
      </c>
      <c r="W495" s="42">
        <f>IFERROR(W494/H494,"0")</f>
        <v>0</v>
      </c>
      <c r="X495" s="42">
        <f>IFERROR(X494/H494,"0")</f>
        <v>0</v>
      </c>
      <c r="Y495" s="42">
        <f>IFERROR(IF(Y494="",0,Y494),"0")</f>
        <v>0</v>
      </c>
      <c r="Z495" s="65"/>
      <c r="AA495" s="65"/>
    </row>
    <row r="496" spans="1:67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90"/>
      <c r="O496" s="386" t="s">
        <v>43</v>
      </c>
      <c r="P496" s="387"/>
      <c r="Q496" s="387"/>
      <c r="R496" s="387"/>
      <c r="S496" s="387"/>
      <c r="T496" s="387"/>
      <c r="U496" s="388"/>
      <c r="V496" s="41" t="s">
        <v>0</v>
      </c>
      <c r="W496" s="42">
        <f>IFERROR(SUM(W494:W494),"0")</f>
        <v>0</v>
      </c>
      <c r="X496" s="42">
        <f>IFERROR(SUM(X494:X494),"0")</f>
        <v>0</v>
      </c>
      <c r="Y496" s="41"/>
      <c r="Z496" s="65"/>
      <c r="AA496" s="65"/>
    </row>
    <row r="497" spans="1:67" ht="27.75" customHeight="1" x14ac:dyDescent="0.2">
      <c r="A497" s="417" t="s">
        <v>665</v>
      </c>
      <c r="B497" s="417"/>
      <c r="C497" s="417"/>
      <c r="D497" s="417"/>
      <c r="E497" s="417"/>
      <c r="F497" s="417"/>
      <c r="G497" s="417"/>
      <c r="H497" s="417"/>
      <c r="I497" s="417"/>
      <c r="J497" s="417"/>
      <c r="K497" s="417"/>
      <c r="L497" s="417"/>
      <c r="M497" s="417"/>
      <c r="N497" s="417"/>
      <c r="O497" s="417"/>
      <c r="P497" s="417"/>
      <c r="Q497" s="417"/>
      <c r="R497" s="417"/>
      <c r="S497" s="417"/>
      <c r="T497" s="417"/>
      <c r="U497" s="417"/>
      <c r="V497" s="417"/>
      <c r="W497" s="417"/>
      <c r="X497" s="417"/>
      <c r="Y497" s="417"/>
      <c r="Z497" s="53"/>
      <c r="AA497" s="53"/>
    </row>
    <row r="498" spans="1:67" ht="16.5" customHeight="1" x14ac:dyDescent="0.25">
      <c r="A498" s="418" t="s">
        <v>666</v>
      </c>
      <c r="B498" s="418"/>
      <c r="C498" s="418"/>
      <c r="D498" s="418"/>
      <c r="E498" s="418"/>
      <c r="F498" s="418"/>
      <c r="G498" s="418"/>
      <c r="H498" s="418"/>
      <c r="I498" s="418"/>
      <c r="J498" s="418"/>
      <c r="K498" s="418"/>
      <c r="L498" s="418"/>
      <c r="M498" s="418"/>
      <c r="N498" s="418"/>
      <c r="O498" s="418"/>
      <c r="P498" s="418"/>
      <c r="Q498" s="418"/>
      <c r="R498" s="418"/>
      <c r="S498" s="418"/>
      <c r="T498" s="418"/>
      <c r="U498" s="418"/>
      <c r="V498" s="418"/>
      <c r="W498" s="418"/>
      <c r="X498" s="418"/>
      <c r="Y498" s="418"/>
      <c r="Z498" s="63"/>
      <c r="AA498" s="63"/>
    </row>
    <row r="499" spans="1:67" ht="14.25" customHeight="1" x14ac:dyDescent="0.25">
      <c r="A499" s="396" t="s">
        <v>123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64"/>
      <c r="AA499" s="64"/>
    </row>
    <row r="500" spans="1:67" ht="27" customHeight="1" x14ac:dyDescent="0.25">
      <c r="A500" s="61" t="s">
        <v>667</v>
      </c>
      <c r="B500" s="61" t="s">
        <v>668</v>
      </c>
      <c r="C500" s="35">
        <v>4301011763</v>
      </c>
      <c r="D500" s="381">
        <v>4640242181011</v>
      </c>
      <c r="E500" s="381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137</v>
      </c>
      <c r="M500" s="37"/>
      <c r="N500" s="36">
        <v>55</v>
      </c>
      <c r="O500" s="419" t="s">
        <v>669</v>
      </c>
      <c r="P500" s="383"/>
      <c r="Q500" s="383"/>
      <c r="R500" s="383"/>
      <c r="S500" s="384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ref="X500:X506" si="92">IFERROR(IF(W500="",0,CEILING((W500/$H500),1)*$H500),"")</f>
        <v>0</v>
      </c>
      <c r="Y500" s="40" t="str">
        <f t="shared" ref="Y500:Y505" si="93">IFERROR(IF(X500=0,"",ROUNDUP(X500/H500,0)*0.02175),"")</f>
        <v/>
      </c>
      <c r="Z500" s="66" t="s">
        <v>48</v>
      </c>
      <c r="AA500" s="67" t="s">
        <v>48</v>
      </c>
      <c r="AE500" s="77"/>
      <c r="BB500" s="351" t="s">
        <v>67</v>
      </c>
      <c r="BL500" s="77">
        <f t="shared" ref="BL500:BL506" si="94">IFERROR(W500*I500/H500,"0")</f>
        <v>0</v>
      </c>
      <c r="BM500" s="77">
        <f t="shared" ref="BM500:BM506" si="95">IFERROR(X500*I500/H500,"0")</f>
        <v>0</v>
      </c>
      <c r="BN500" s="77">
        <f t="shared" ref="BN500:BN506" si="96">IFERROR(1/J500*(W500/H500),"0")</f>
        <v>0</v>
      </c>
      <c r="BO500" s="77">
        <f t="shared" ref="BO500:BO506" si="97">IFERROR(1/J500*(X500/H500),"0")</f>
        <v>0</v>
      </c>
    </row>
    <row r="501" spans="1:67" ht="27" customHeight="1" x14ac:dyDescent="0.25">
      <c r="A501" s="61" t="s">
        <v>670</v>
      </c>
      <c r="B501" s="61" t="s">
        <v>671</v>
      </c>
      <c r="C501" s="35">
        <v>4301011951</v>
      </c>
      <c r="D501" s="381">
        <v>4640242180045</v>
      </c>
      <c r="E501" s="381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119</v>
      </c>
      <c r="L501" s="37" t="s">
        <v>118</v>
      </c>
      <c r="M501" s="37"/>
      <c r="N501" s="36">
        <v>55</v>
      </c>
      <c r="O501" s="420" t="s">
        <v>672</v>
      </c>
      <c r="P501" s="383"/>
      <c r="Q501" s="383"/>
      <c r="R501" s="383"/>
      <c r="S501" s="384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92"/>
        <v>0</v>
      </c>
      <c r="Y501" s="40" t="str">
        <f t="shared" si="93"/>
        <v/>
      </c>
      <c r="Z501" s="66" t="s">
        <v>48</v>
      </c>
      <c r="AA501" s="67" t="s">
        <v>48</v>
      </c>
      <c r="AE501" s="77"/>
      <c r="BB501" s="352" t="s">
        <v>67</v>
      </c>
      <c r="BL501" s="77">
        <f t="shared" si="94"/>
        <v>0</v>
      </c>
      <c r="BM501" s="77">
        <f t="shared" si="95"/>
        <v>0</v>
      </c>
      <c r="BN501" s="77">
        <f t="shared" si="96"/>
        <v>0</v>
      </c>
      <c r="BO501" s="77">
        <f t="shared" si="97"/>
        <v>0</v>
      </c>
    </row>
    <row r="502" spans="1:67" ht="27" customHeight="1" x14ac:dyDescent="0.25">
      <c r="A502" s="61" t="s">
        <v>673</v>
      </c>
      <c r="B502" s="61" t="s">
        <v>674</v>
      </c>
      <c r="C502" s="35">
        <v>4301011585</v>
      </c>
      <c r="D502" s="381">
        <v>4640242180441</v>
      </c>
      <c r="E502" s="381"/>
      <c r="F502" s="60">
        <v>1.5</v>
      </c>
      <c r="G502" s="36">
        <v>8</v>
      </c>
      <c r="H502" s="60">
        <v>12</v>
      </c>
      <c r="I502" s="60">
        <v>12.48</v>
      </c>
      <c r="J502" s="36">
        <v>56</v>
      </c>
      <c r="K502" s="36" t="s">
        <v>119</v>
      </c>
      <c r="L502" s="37" t="s">
        <v>118</v>
      </c>
      <c r="M502" s="37"/>
      <c r="N502" s="36">
        <v>50</v>
      </c>
      <c r="O502" s="421" t="s">
        <v>675</v>
      </c>
      <c r="P502" s="383"/>
      <c r="Q502" s="383"/>
      <c r="R502" s="383"/>
      <c r="S502" s="384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92"/>
        <v>0</v>
      </c>
      <c r="Y502" s="40" t="str">
        <f t="shared" si="93"/>
        <v/>
      </c>
      <c r="Z502" s="66" t="s">
        <v>48</v>
      </c>
      <c r="AA502" s="67" t="s">
        <v>48</v>
      </c>
      <c r="AE502" s="77"/>
      <c r="BB502" s="353" t="s">
        <v>67</v>
      </c>
      <c r="BL502" s="77">
        <f t="shared" si="94"/>
        <v>0</v>
      </c>
      <c r="BM502" s="77">
        <f t="shared" si="95"/>
        <v>0</v>
      </c>
      <c r="BN502" s="77">
        <f t="shared" si="96"/>
        <v>0</v>
      </c>
      <c r="BO502" s="77">
        <f t="shared" si="97"/>
        <v>0</v>
      </c>
    </row>
    <row r="503" spans="1:67" ht="27" customHeight="1" x14ac:dyDescent="0.25">
      <c r="A503" s="61" t="s">
        <v>676</v>
      </c>
      <c r="B503" s="61" t="s">
        <v>677</v>
      </c>
      <c r="C503" s="35">
        <v>4301011950</v>
      </c>
      <c r="D503" s="381">
        <v>4640242180601</v>
      </c>
      <c r="E503" s="381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119</v>
      </c>
      <c r="L503" s="37" t="s">
        <v>118</v>
      </c>
      <c r="M503" s="37"/>
      <c r="N503" s="36">
        <v>55</v>
      </c>
      <c r="O503" s="413" t="s">
        <v>678</v>
      </c>
      <c r="P503" s="383"/>
      <c r="Q503" s="383"/>
      <c r="R503" s="383"/>
      <c r="S503" s="384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92"/>
        <v>0</v>
      </c>
      <c r="Y503" s="40" t="str">
        <f t="shared" si="93"/>
        <v/>
      </c>
      <c r="Z503" s="66" t="s">
        <v>48</v>
      </c>
      <c r="AA503" s="67" t="s">
        <v>48</v>
      </c>
      <c r="AE503" s="77"/>
      <c r="BB503" s="354" t="s">
        <v>67</v>
      </c>
      <c r="BL503" s="77">
        <f t="shared" si="94"/>
        <v>0</v>
      </c>
      <c r="BM503" s="77">
        <f t="shared" si="95"/>
        <v>0</v>
      </c>
      <c r="BN503" s="77">
        <f t="shared" si="96"/>
        <v>0</v>
      </c>
      <c r="BO503" s="77">
        <f t="shared" si="97"/>
        <v>0</v>
      </c>
    </row>
    <row r="504" spans="1:67" ht="27" customHeight="1" x14ac:dyDescent="0.25">
      <c r="A504" s="61" t="s">
        <v>679</v>
      </c>
      <c r="B504" s="61" t="s">
        <v>680</v>
      </c>
      <c r="C504" s="35">
        <v>4301011584</v>
      </c>
      <c r="D504" s="381">
        <v>4640242180564</v>
      </c>
      <c r="E504" s="381"/>
      <c r="F504" s="60">
        <v>1.5</v>
      </c>
      <c r="G504" s="36">
        <v>8</v>
      </c>
      <c r="H504" s="60">
        <v>12</v>
      </c>
      <c r="I504" s="60">
        <v>12.48</v>
      </c>
      <c r="J504" s="36">
        <v>56</v>
      </c>
      <c r="K504" s="36" t="s">
        <v>119</v>
      </c>
      <c r="L504" s="37" t="s">
        <v>118</v>
      </c>
      <c r="M504" s="37"/>
      <c r="N504" s="36">
        <v>50</v>
      </c>
      <c r="O504" s="414" t="s">
        <v>681</v>
      </c>
      <c r="P504" s="383"/>
      <c r="Q504" s="383"/>
      <c r="R504" s="383"/>
      <c r="S504" s="384"/>
      <c r="T504" s="38" t="s">
        <v>48</v>
      </c>
      <c r="U504" s="38" t="s">
        <v>48</v>
      </c>
      <c r="V504" s="39" t="s">
        <v>0</v>
      </c>
      <c r="W504" s="57">
        <v>0</v>
      </c>
      <c r="X504" s="54">
        <f t="shared" si="92"/>
        <v>0</v>
      </c>
      <c r="Y504" s="40" t="str">
        <f t="shared" si="93"/>
        <v/>
      </c>
      <c r="Z504" s="66" t="s">
        <v>48</v>
      </c>
      <c r="AA504" s="67" t="s">
        <v>48</v>
      </c>
      <c r="AE504" s="77"/>
      <c r="BB504" s="355" t="s">
        <v>67</v>
      </c>
      <c r="BL504" s="77">
        <f t="shared" si="94"/>
        <v>0</v>
      </c>
      <c r="BM504" s="77">
        <f t="shared" si="95"/>
        <v>0</v>
      </c>
      <c r="BN504" s="77">
        <f t="shared" si="96"/>
        <v>0</v>
      </c>
      <c r="BO504" s="77">
        <f t="shared" si="97"/>
        <v>0</v>
      </c>
    </row>
    <row r="505" spans="1:67" ht="27" customHeight="1" x14ac:dyDescent="0.25">
      <c r="A505" s="61" t="s">
        <v>682</v>
      </c>
      <c r="B505" s="61" t="s">
        <v>683</v>
      </c>
      <c r="C505" s="35">
        <v>4301011762</v>
      </c>
      <c r="D505" s="381">
        <v>4640242180922</v>
      </c>
      <c r="E505" s="381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119</v>
      </c>
      <c r="L505" s="37" t="s">
        <v>118</v>
      </c>
      <c r="M505" s="37"/>
      <c r="N505" s="36">
        <v>55</v>
      </c>
      <c r="O505" s="415" t="s">
        <v>684</v>
      </c>
      <c r="P505" s="383"/>
      <c r="Q505" s="383"/>
      <c r="R505" s="383"/>
      <c r="S505" s="384"/>
      <c r="T505" s="38" t="s">
        <v>48</v>
      </c>
      <c r="U505" s="38" t="s">
        <v>48</v>
      </c>
      <c r="V505" s="39" t="s">
        <v>0</v>
      </c>
      <c r="W505" s="57">
        <v>0</v>
      </c>
      <c r="X505" s="54">
        <f t="shared" si="92"/>
        <v>0</v>
      </c>
      <c r="Y505" s="40" t="str">
        <f t="shared" si="93"/>
        <v/>
      </c>
      <c r="Z505" s="66" t="s">
        <v>48</v>
      </c>
      <c r="AA505" s="67" t="s">
        <v>48</v>
      </c>
      <c r="AE505" s="77"/>
      <c r="BB505" s="356" t="s">
        <v>67</v>
      </c>
      <c r="BL505" s="77">
        <f t="shared" si="94"/>
        <v>0</v>
      </c>
      <c r="BM505" s="77">
        <f t="shared" si="95"/>
        <v>0</v>
      </c>
      <c r="BN505" s="77">
        <f t="shared" si="96"/>
        <v>0</v>
      </c>
      <c r="BO505" s="77">
        <f t="shared" si="97"/>
        <v>0</v>
      </c>
    </row>
    <row r="506" spans="1:67" ht="27" customHeight="1" x14ac:dyDescent="0.25">
      <c r="A506" s="61" t="s">
        <v>685</v>
      </c>
      <c r="B506" s="61" t="s">
        <v>686</v>
      </c>
      <c r="C506" s="35">
        <v>4301011551</v>
      </c>
      <c r="D506" s="381">
        <v>4640242180038</v>
      </c>
      <c r="E506" s="381"/>
      <c r="F506" s="60">
        <v>0.4</v>
      </c>
      <c r="G506" s="36">
        <v>10</v>
      </c>
      <c r="H506" s="60">
        <v>4</v>
      </c>
      <c r="I506" s="60">
        <v>4.24</v>
      </c>
      <c r="J506" s="36">
        <v>120</v>
      </c>
      <c r="K506" s="36" t="s">
        <v>86</v>
      </c>
      <c r="L506" s="37" t="s">
        <v>118</v>
      </c>
      <c r="M506" s="37"/>
      <c r="N506" s="36">
        <v>50</v>
      </c>
      <c r="O506" s="416" t="s">
        <v>687</v>
      </c>
      <c r="P506" s="383"/>
      <c r="Q506" s="383"/>
      <c r="R506" s="383"/>
      <c r="S506" s="384"/>
      <c r="T506" s="38" t="s">
        <v>48</v>
      </c>
      <c r="U506" s="38" t="s">
        <v>48</v>
      </c>
      <c r="V506" s="39" t="s">
        <v>0</v>
      </c>
      <c r="W506" s="57">
        <v>0</v>
      </c>
      <c r="X506" s="54">
        <f t="shared" si="92"/>
        <v>0</v>
      </c>
      <c r="Y506" s="40" t="str">
        <f>IFERROR(IF(X506=0,"",ROUNDUP(X506/H506,0)*0.00937),"")</f>
        <v/>
      </c>
      <c r="Z506" s="66" t="s">
        <v>48</v>
      </c>
      <c r="AA506" s="67" t="s">
        <v>48</v>
      </c>
      <c r="AE506" s="77"/>
      <c r="BB506" s="357" t="s">
        <v>67</v>
      </c>
      <c r="BL506" s="77">
        <f t="shared" si="94"/>
        <v>0</v>
      </c>
      <c r="BM506" s="77">
        <f t="shared" si="95"/>
        <v>0</v>
      </c>
      <c r="BN506" s="77">
        <f t="shared" si="96"/>
        <v>0</v>
      </c>
      <c r="BO506" s="77">
        <f t="shared" si="97"/>
        <v>0</v>
      </c>
    </row>
    <row r="507" spans="1:67" x14ac:dyDescent="0.2">
      <c r="A507" s="389"/>
      <c r="B507" s="389"/>
      <c r="C507" s="389"/>
      <c r="D507" s="389"/>
      <c r="E507" s="389"/>
      <c r="F507" s="389"/>
      <c r="G507" s="389"/>
      <c r="H507" s="389"/>
      <c r="I507" s="389"/>
      <c r="J507" s="389"/>
      <c r="K507" s="389"/>
      <c r="L507" s="389"/>
      <c r="M507" s="389"/>
      <c r="N507" s="390"/>
      <c r="O507" s="386" t="s">
        <v>43</v>
      </c>
      <c r="P507" s="387"/>
      <c r="Q507" s="387"/>
      <c r="R507" s="387"/>
      <c r="S507" s="387"/>
      <c r="T507" s="387"/>
      <c r="U507" s="388"/>
      <c r="V507" s="41" t="s">
        <v>42</v>
      </c>
      <c r="W507" s="42">
        <f>IFERROR(W500/H500,"0")+IFERROR(W501/H501,"0")+IFERROR(W502/H502,"0")+IFERROR(W503/H503,"0")+IFERROR(W504/H504,"0")+IFERROR(W505/H505,"0")+IFERROR(W506/H506,"0")</f>
        <v>0</v>
      </c>
      <c r="X507" s="42">
        <f>IFERROR(X500/H500,"0")+IFERROR(X501/H501,"0")+IFERROR(X502/H502,"0")+IFERROR(X503/H503,"0")+IFERROR(X504/H504,"0")+IFERROR(X505/H505,"0")+IFERROR(X506/H506,"0")</f>
        <v>0</v>
      </c>
      <c r="Y507" s="42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65"/>
      <c r="AA507" s="65"/>
    </row>
    <row r="508" spans="1:67" x14ac:dyDescent="0.2">
      <c r="A508" s="389"/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90"/>
      <c r="O508" s="386" t="s">
        <v>43</v>
      </c>
      <c r="P508" s="387"/>
      <c r="Q508" s="387"/>
      <c r="R508" s="387"/>
      <c r="S508" s="387"/>
      <c r="T508" s="387"/>
      <c r="U508" s="388"/>
      <c r="V508" s="41" t="s">
        <v>0</v>
      </c>
      <c r="W508" s="42">
        <f>IFERROR(SUM(W500:W506),"0")</f>
        <v>0</v>
      </c>
      <c r="X508" s="42">
        <f>IFERROR(SUM(X500:X506),"0")</f>
        <v>0</v>
      </c>
      <c r="Y508" s="41"/>
      <c r="Z508" s="65"/>
      <c r="AA508" s="65"/>
    </row>
    <row r="509" spans="1:67" ht="14.25" customHeight="1" x14ac:dyDescent="0.25">
      <c r="A509" s="396" t="s">
        <v>115</v>
      </c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6"/>
      <c r="P509" s="396"/>
      <c r="Q509" s="396"/>
      <c r="R509" s="396"/>
      <c r="S509" s="396"/>
      <c r="T509" s="396"/>
      <c r="U509" s="396"/>
      <c r="V509" s="396"/>
      <c r="W509" s="396"/>
      <c r="X509" s="396"/>
      <c r="Y509" s="396"/>
      <c r="Z509" s="64"/>
      <c r="AA509" s="64"/>
    </row>
    <row r="510" spans="1:67" ht="27" customHeight="1" x14ac:dyDescent="0.25">
      <c r="A510" s="61" t="s">
        <v>688</v>
      </c>
      <c r="B510" s="61" t="s">
        <v>689</v>
      </c>
      <c r="C510" s="35">
        <v>4301020260</v>
      </c>
      <c r="D510" s="381">
        <v>4640242180526</v>
      </c>
      <c r="E510" s="381"/>
      <c r="F510" s="60">
        <v>1.8</v>
      </c>
      <c r="G510" s="36">
        <v>6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409" t="s">
        <v>690</v>
      </c>
      <c r="P510" s="383"/>
      <c r="Q510" s="383"/>
      <c r="R510" s="383"/>
      <c r="S510" s="384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77"/>
      <c r="BB510" s="358" t="s">
        <v>67</v>
      </c>
      <c r="BL510" s="77">
        <f>IFERROR(W510*I510/H510,"0")</f>
        <v>0</v>
      </c>
      <c r="BM510" s="77">
        <f>IFERROR(X510*I510/H510,"0")</f>
        <v>0</v>
      </c>
      <c r="BN510" s="77">
        <f>IFERROR(1/J510*(W510/H510),"0")</f>
        <v>0</v>
      </c>
      <c r="BO510" s="77">
        <f>IFERROR(1/J510*(X510/H510),"0")</f>
        <v>0</v>
      </c>
    </row>
    <row r="511" spans="1:67" ht="16.5" customHeight="1" x14ac:dyDescent="0.25">
      <c r="A511" s="61" t="s">
        <v>691</v>
      </c>
      <c r="B511" s="61" t="s">
        <v>692</v>
      </c>
      <c r="C511" s="35">
        <v>4301020269</v>
      </c>
      <c r="D511" s="381">
        <v>4640242180519</v>
      </c>
      <c r="E511" s="381"/>
      <c r="F511" s="60">
        <v>1.35</v>
      </c>
      <c r="G511" s="36">
        <v>8</v>
      </c>
      <c r="H511" s="60">
        <v>10.8</v>
      </c>
      <c r="I511" s="60">
        <v>11.28</v>
      </c>
      <c r="J511" s="36">
        <v>56</v>
      </c>
      <c r="K511" s="36" t="s">
        <v>119</v>
      </c>
      <c r="L511" s="37" t="s">
        <v>137</v>
      </c>
      <c r="M511" s="37"/>
      <c r="N511" s="36">
        <v>50</v>
      </c>
      <c r="O511" s="410" t="s">
        <v>693</v>
      </c>
      <c r="P511" s="383"/>
      <c r="Q511" s="383"/>
      <c r="R511" s="383"/>
      <c r="S511" s="384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IFERROR(IF(X511=0,"",ROUNDUP(X511/H511,0)*0.02175),"")</f>
        <v/>
      </c>
      <c r="Z511" s="66" t="s">
        <v>48</v>
      </c>
      <c r="AA511" s="67" t="s">
        <v>48</v>
      </c>
      <c r="AE511" s="77"/>
      <c r="BB511" s="359" t="s">
        <v>67</v>
      </c>
      <c r="BL511" s="77">
        <f>IFERROR(W511*I511/H511,"0")</f>
        <v>0</v>
      </c>
      <c r="BM511" s="77">
        <f>IFERROR(X511*I511/H511,"0")</f>
        <v>0</v>
      </c>
      <c r="BN511" s="77">
        <f>IFERROR(1/J511*(W511/H511),"0")</f>
        <v>0</v>
      </c>
      <c r="BO511" s="77">
        <f>IFERROR(1/J511*(X511/H511),"0")</f>
        <v>0</v>
      </c>
    </row>
    <row r="512" spans="1:67" ht="27" customHeight="1" x14ac:dyDescent="0.25">
      <c r="A512" s="61" t="s">
        <v>694</v>
      </c>
      <c r="B512" s="61" t="s">
        <v>695</v>
      </c>
      <c r="C512" s="35">
        <v>4301020309</v>
      </c>
      <c r="D512" s="381">
        <v>4640242180090</v>
      </c>
      <c r="E512" s="381"/>
      <c r="F512" s="60">
        <v>1.35</v>
      </c>
      <c r="G512" s="36">
        <v>8</v>
      </c>
      <c r="H512" s="60">
        <v>10.8</v>
      </c>
      <c r="I512" s="60">
        <v>11.28</v>
      </c>
      <c r="J512" s="36">
        <v>56</v>
      </c>
      <c r="K512" s="36" t="s">
        <v>119</v>
      </c>
      <c r="L512" s="37" t="s">
        <v>118</v>
      </c>
      <c r="M512" s="37"/>
      <c r="N512" s="36">
        <v>50</v>
      </c>
      <c r="O512" s="411" t="s">
        <v>696</v>
      </c>
      <c r="P512" s="383"/>
      <c r="Q512" s="383"/>
      <c r="R512" s="383"/>
      <c r="S512" s="384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IFERROR(IF(X512=0,"",ROUNDUP(X512/H512,0)*0.02175),"")</f>
        <v/>
      </c>
      <c r="Z512" s="66" t="s">
        <v>48</v>
      </c>
      <c r="AA512" s="67" t="s">
        <v>48</v>
      </c>
      <c r="AE512" s="77"/>
      <c r="BB512" s="360" t="s">
        <v>67</v>
      </c>
      <c r="BL512" s="77">
        <f>IFERROR(W512*I512/H512,"0")</f>
        <v>0</v>
      </c>
      <c r="BM512" s="77">
        <f>IFERROR(X512*I512/H512,"0")</f>
        <v>0</v>
      </c>
      <c r="BN512" s="77">
        <f>IFERROR(1/J512*(W512/H512),"0")</f>
        <v>0</v>
      </c>
      <c r="BO512" s="77">
        <f>IFERROR(1/J512*(X512/H512),"0")</f>
        <v>0</v>
      </c>
    </row>
    <row r="513" spans="1:67" ht="27" customHeight="1" x14ac:dyDescent="0.25">
      <c r="A513" s="61" t="s">
        <v>697</v>
      </c>
      <c r="B513" s="61" t="s">
        <v>698</v>
      </c>
      <c r="C513" s="35">
        <v>4301020314</v>
      </c>
      <c r="D513" s="381">
        <v>4640242180090</v>
      </c>
      <c r="E513" s="381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119</v>
      </c>
      <c r="L513" s="37" t="s">
        <v>118</v>
      </c>
      <c r="M513" s="37"/>
      <c r="N513" s="36">
        <v>50</v>
      </c>
      <c r="O513" s="412" t="s">
        <v>699</v>
      </c>
      <c r="P513" s="383"/>
      <c r="Q513" s="383"/>
      <c r="R513" s="383"/>
      <c r="S513" s="384"/>
      <c r="T513" s="38" t="s">
        <v>48</v>
      </c>
      <c r="U513" s="38" t="s">
        <v>48</v>
      </c>
      <c r="V513" s="39" t="s">
        <v>0</v>
      </c>
      <c r="W513" s="57">
        <v>0</v>
      </c>
      <c r="X513" s="54">
        <f>IFERROR(IF(W513="",0,CEILING((W513/$H513),1)*$H513),"")</f>
        <v>0</v>
      </c>
      <c r="Y513" s="40" t="str">
        <f>IFERROR(IF(X513=0,"",ROUNDUP(X513/H513,0)*0.02175),"")</f>
        <v/>
      </c>
      <c r="Z513" s="66" t="s">
        <v>48</v>
      </c>
      <c r="AA513" s="67" t="s">
        <v>48</v>
      </c>
      <c r="AE513" s="77"/>
      <c r="BB513" s="361" t="s">
        <v>67</v>
      </c>
      <c r="BL513" s="77">
        <f>IFERROR(W513*I513/H513,"0")</f>
        <v>0</v>
      </c>
      <c r="BM513" s="77">
        <f>IFERROR(X513*I513/H513,"0")</f>
        <v>0</v>
      </c>
      <c r="BN513" s="77">
        <f>IFERROR(1/J513*(W513/H513),"0")</f>
        <v>0</v>
      </c>
      <c r="BO513" s="77">
        <f>IFERROR(1/J513*(X513/H513),"0")</f>
        <v>0</v>
      </c>
    </row>
    <row r="514" spans="1:67" x14ac:dyDescent="0.2">
      <c r="A514" s="389"/>
      <c r="B514" s="389"/>
      <c r="C514" s="389"/>
      <c r="D514" s="389"/>
      <c r="E514" s="389"/>
      <c r="F514" s="389"/>
      <c r="G514" s="389"/>
      <c r="H514" s="389"/>
      <c r="I514" s="389"/>
      <c r="J514" s="389"/>
      <c r="K514" s="389"/>
      <c r="L514" s="389"/>
      <c r="M514" s="389"/>
      <c r="N514" s="390"/>
      <c r="O514" s="386" t="s">
        <v>43</v>
      </c>
      <c r="P514" s="387"/>
      <c r="Q514" s="387"/>
      <c r="R514" s="387"/>
      <c r="S514" s="387"/>
      <c r="T514" s="387"/>
      <c r="U514" s="388"/>
      <c r="V514" s="41" t="s">
        <v>42</v>
      </c>
      <c r="W514" s="42">
        <f>IFERROR(W510/H510,"0")+IFERROR(W511/H511,"0")+IFERROR(W512/H512,"0")+IFERROR(W513/H513,"0")</f>
        <v>0</v>
      </c>
      <c r="X514" s="42">
        <f>IFERROR(X510/H510,"0")+IFERROR(X511/H511,"0")+IFERROR(X512/H512,"0")+IFERROR(X513/H513,"0")</f>
        <v>0</v>
      </c>
      <c r="Y514" s="42">
        <f>IFERROR(IF(Y510="",0,Y510),"0")+IFERROR(IF(Y511="",0,Y511),"0")+IFERROR(IF(Y512="",0,Y512),"0")+IFERROR(IF(Y513="",0,Y513),"0")</f>
        <v>0</v>
      </c>
      <c r="Z514" s="65"/>
      <c r="AA514" s="65"/>
    </row>
    <row r="515" spans="1:67" x14ac:dyDescent="0.2">
      <c r="A515" s="389"/>
      <c r="B515" s="389"/>
      <c r="C515" s="389"/>
      <c r="D515" s="389"/>
      <c r="E515" s="389"/>
      <c r="F515" s="389"/>
      <c r="G515" s="389"/>
      <c r="H515" s="389"/>
      <c r="I515" s="389"/>
      <c r="J515" s="389"/>
      <c r="K515" s="389"/>
      <c r="L515" s="389"/>
      <c r="M515" s="389"/>
      <c r="N515" s="390"/>
      <c r="O515" s="386" t="s">
        <v>43</v>
      </c>
      <c r="P515" s="387"/>
      <c r="Q515" s="387"/>
      <c r="R515" s="387"/>
      <c r="S515" s="387"/>
      <c r="T515" s="387"/>
      <c r="U515" s="388"/>
      <c r="V515" s="41" t="s">
        <v>0</v>
      </c>
      <c r="W515" s="42">
        <f>IFERROR(SUM(W510:W513),"0")</f>
        <v>0</v>
      </c>
      <c r="X515" s="42">
        <f>IFERROR(SUM(X510:X513),"0")</f>
        <v>0</v>
      </c>
      <c r="Y515" s="41"/>
      <c r="Z515" s="65"/>
      <c r="AA515" s="65"/>
    </row>
    <row r="516" spans="1:67" ht="14.25" customHeight="1" x14ac:dyDescent="0.25">
      <c r="A516" s="396" t="s">
        <v>77</v>
      </c>
      <c r="B516" s="396"/>
      <c r="C516" s="396"/>
      <c r="D516" s="396"/>
      <c r="E516" s="396"/>
      <c r="F516" s="396"/>
      <c r="G516" s="396"/>
      <c r="H516" s="396"/>
      <c r="I516" s="396"/>
      <c r="J516" s="396"/>
      <c r="K516" s="396"/>
      <c r="L516" s="396"/>
      <c r="M516" s="396"/>
      <c r="N516" s="396"/>
      <c r="O516" s="396"/>
      <c r="P516" s="396"/>
      <c r="Q516" s="396"/>
      <c r="R516" s="396"/>
      <c r="S516" s="396"/>
      <c r="T516" s="396"/>
      <c r="U516" s="396"/>
      <c r="V516" s="396"/>
      <c r="W516" s="396"/>
      <c r="X516" s="396"/>
      <c r="Y516" s="396"/>
      <c r="Z516" s="64"/>
      <c r="AA516" s="64"/>
    </row>
    <row r="517" spans="1:67" ht="27" customHeight="1" x14ac:dyDescent="0.25">
      <c r="A517" s="61" t="s">
        <v>700</v>
      </c>
      <c r="B517" s="61" t="s">
        <v>701</v>
      </c>
      <c r="C517" s="35">
        <v>4301031280</v>
      </c>
      <c r="D517" s="381">
        <v>4640242180816</v>
      </c>
      <c r="E517" s="381"/>
      <c r="F517" s="60">
        <v>0.7</v>
      </c>
      <c r="G517" s="36">
        <v>6</v>
      </c>
      <c r="H517" s="60">
        <v>4.2</v>
      </c>
      <c r="I517" s="60">
        <v>4.46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406" t="s">
        <v>702</v>
      </c>
      <c r="P517" s="383"/>
      <c r="Q517" s="383"/>
      <c r="R517" s="383"/>
      <c r="S517" s="384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ref="X517:X522" si="98">IFERROR(IF(W517="",0,CEILING((W517/$H517),1)*$H517),"")</f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77"/>
      <c r="BB517" s="362" t="s">
        <v>67</v>
      </c>
      <c r="BL517" s="77">
        <f t="shared" ref="BL517:BL522" si="99">IFERROR(W517*I517/H517,"0")</f>
        <v>0</v>
      </c>
      <c r="BM517" s="77">
        <f t="shared" ref="BM517:BM522" si="100">IFERROR(X517*I517/H517,"0")</f>
        <v>0</v>
      </c>
      <c r="BN517" s="77">
        <f t="shared" ref="BN517:BN522" si="101">IFERROR(1/J517*(W517/H517),"0")</f>
        <v>0</v>
      </c>
      <c r="BO517" s="77">
        <f t="shared" ref="BO517:BO522" si="102">IFERROR(1/J517*(X517/H517),"0")</f>
        <v>0</v>
      </c>
    </row>
    <row r="518" spans="1:67" ht="27" customHeight="1" x14ac:dyDescent="0.25">
      <c r="A518" s="61" t="s">
        <v>703</v>
      </c>
      <c r="B518" s="61" t="s">
        <v>704</v>
      </c>
      <c r="C518" s="35">
        <v>4301031194</v>
      </c>
      <c r="D518" s="381">
        <v>4680115880856</v>
      </c>
      <c r="E518" s="381"/>
      <c r="F518" s="60">
        <v>0.7</v>
      </c>
      <c r="G518" s="36">
        <v>6</v>
      </c>
      <c r="H518" s="60">
        <v>4.2</v>
      </c>
      <c r="I518" s="60">
        <v>4.46</v>
      </c>
      <c r="J518" s="36">
        <v>156</v>
      </c>
      <c r="K518" s="36" t="s">
        <v>86</v>
      </c>
      <c r="L518" s="37" t="s">
        <v>82</v>
      </c>
      <c r="M518" s="37"/>
      <c r="N518" s="36">
        <v>40</v>
      </c>
      <c r="O518" s="40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3"/>
      <c r="Q518" s="383"/>
      <c r="R518" s="383"/>
      <c r="S518" s="384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8"/>
        <v>0</v>
      </c>
      <c r="Y518" s="40" t="str">
        <f>IFERROR(IF(X518=0,"",ROUNDUP(X518/H518,0)*0.00753),"")</f>
        <v/>
      </c>
      <c r="Z518" s="66" t="s">
        <v>48</v>
      </c>
      <c r="AA518" s="67" t="s">
        <v>48</v>
      </c>
      <c r="AE518" s="77"/>
      <c r="BB518" s="363" t="s">
        <v>67</v>
      </c>
      <c r="BL518" s="77">
        <f t="shared" si="99"/>
        <v>0</v>
      </c>
      <c r="BM518" s="77">
        <f t="shared" si="100"/>
        <v>0</v>
      </c>
      <c r="BN518" s="77">
        <f t="shared" si="101"/>
        <v>0</v>
      </c>
      <c r="BO518" s="77">
        <f t="shared" si="102"/>
        <v>0</v>
      </c>
    </row>
    <row r="519" spans="1:67" ht="27" customHeight="1" x14ac:dyDescent="0.25">
      <c r="A519" s="61" t="s">
        <v>705</v>
      </c>
      <c r="B519" s="61" t="s">
        <v>706</v>
      </c>
      <c r="C519" s="35">
        <v>4301031244</v>
      </c>
      <c r="D519" s="381">
        <v>4640242180595</v>
      </c>
      <c r="E519" s="381"/>
      <c r="F519" s="60">
        <v>0.7</v>
      </c>
      <c r="G519" s="36">
        <v>6</v>
      </c>
      <c r="H519" s="60">
        <v>4.2</v>
      </c>
      <c r="I519" s="60">
        <v>4.46</v>
      </c>
      <c r="J519" s="36">
        <v>156</v>
      </c>
      <c r="K519" s="36" t="s">
        <v>86</v>
      </c>
      <c r="L519" s="37" t="s">
        <v>82</v>
      </c>
      <c r="M519" s="37"/>
      <c r="N519" s="36">
        <v>40</v>
      </c>
      <c r="O519" s="408" t="s">
        <v>707</v>
      </c>
      <c r="P519" s="383"/>
      <c r="Q519" s="383"/>
      <c r="R519" s="383"/>
      <c r="S519" s="384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98"/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77"/>
      <c r="BB519" s="364" t="s">
        <v>67</v>
      </c>
      <c r="BL519" s="77">
        <f t="shared" si="99"/>
        <v>0</v>
      </c>
      <c r="BM519" s="77">
        <f t="shared" si="100"/>
        <v>0</v>
      </c>
      <c r="BN519" s="77">
        <f t="shared" si="101"/>
        <v>0</v>
      </c>
      <c r="BO519" s="77">
        <f t="shared" si="102"/>
        <v>0</v>
      </c>
    </row>
    <row r="520" spans="1:67" ht="27" customHeight="1" x14ac:dyDescent="0.25">
      <c r="A520" s="61" t="s">
        <v>708</v>
      </c>
      <c r="B520" s="61" t="s">
        <v>709</v>
      </c>
      <c r="C520" s="35">
        <v>4301031321</v>
      </c>
      <c r="D520" s="381">
        <v>4640242180076</v>
      </c>
      <c r="E520" s="381"/>
      <c r="F520" s="60">
        <v>0.7</v>
      </c>
      <c r="G520" s="36">
        <v>6</v>
      </c>
      <c r="H520" s="60">
        <v>4.2</v>
      </c>
      <c r="I520" s="60">
        <v>4.4000000000000004</v>
      </c>
      <c r="J520" s="36">
        <v>156</v>
      </c>
      <c r="K520" s="36" t="s">
        <v>86</v>
      </c>
      <c r="L520" s="37" t="s">
        <v>82</v>
      </c>
      <c r="M520" s="37"/>
      <c r="N520" s="36">
        <v>40</v>
      </c>
      <c r="O520" s="403" t="s">
        <v>710</v>
      </c>
      <c r="P520" s="383"/>
      <c r="Q520" s="383"/>
      <c r="R520" s="383"/>
      <c r="S520" s="384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98"/>
        <v>0</v>
      </c>
      <c r="Y520" s="40" t="str">
        <f>IFERROR(IF(X520=0,"",ROUNDUP(X520/H520,0)*0.00753),"")</f>
        <v/>
      </c>
      <c r="Z520" s="66" t="s">
        <v>48</v>
      </c>
      <c r="AA520" s="67" t="s">
        <v>48</v>
      </c>
      <c r="AE520" s="77"/>
      <c r="BB520" s="365" t="s">
        <v>67</v>
      </c>
      <c r="BL520" s="77">
        <f t="shared" si="99"/>
        <v>0</v>
      </c>
      <c r="BM520" s="77">
        <f t="shared" si="100"/>
        <v>0</v>
      </c>
      <c r="BN520" s="77">
        <f t="shared" si="101"/>
        <v>0</v>
      </c>
      <c r="BO520" s="77">
        <f t="shared" si="102"/>
        <v>0</v>
      </c>
    </row>
    <row r="521" spans="1:67" ht="27" customHeight="1" x14ac:dyDescent="0.25">
      <c r="A521" s="61" t="s">
        <v>711</v>
      </c>
      <c r="B521" s="61" t="s">
        <v>712</v>
      </c>
      <c r="C521" s="35">
        <v>4301031203</v>
      </c>
      <c r="D521" s="381">
        <v>4640242180908</v>
      </c>
      <c r="E521" s="381"/>
      <c r="F521" s="60">
        <v>0.28000000000000003</v>
      </c>
      <c r="G521" s="36">
        <v>6</v>
      </c>
      <c r="H521" s="60">
        <v>1.68</v>
      </c>
      <c r="I521" s="60">
        <v>1.81</v>
      </c>
      <c r="J521" s="36">
        <v>234</v>
      </c>
      <c r="K521" s="36" t="s">
        <v>83</v>
      </c>
      <c r="L521" s="37" t="s">
        <v>82</v>
      </c>
      <c r="M521" s="37"/>
      <c r="N521" s="36">
        <v>40</v>
      </c>
      <c r="O521" s="404" t="s">
        <v>713</v>
      </c>
      <c r="P521" s="383"/>
      <c r="Q521" s="383"/>
      <c r="R521" s="383"/>
      <c r="S521" s="384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98"/>
        <v>0</v>
      </c>
      <c r="Y521" s="40" t="str">
        <f>IFERROR(IF(X521=0,"",ROUNDUP(X521/H521,0)*0.00502),"")</f>
        <v/>
      </c>
      <c r="Z521" s="66" t="s">
        <v>48</v>
      </c>
      <c r="AA521" s="67" t="s">
        <v>48</v>
      </c>
      <c r="AE521" s="77"/>
      <c r="BB521" s="366" t="s">
        <v>67</v>
      </c>
      <c r="BL521" s="77">
        <f t="shared" si="99"/>
        <v>0</v>
      </c>
      <c r="BM521" s="77">
        <f t="shared" si="100"/>
        <v>0</v>
      </c>
      <c r="BN521" s="77">
        <f t="shared" si="101"/>
        <v>0</v>
      </c>
      <c r="BO521" s="77">
        <f t="shared" si="102"/>
        <v>0</v>
      </c>
    </row>
    <row r="522" spans="1:67" ht="27" customHeight="1" x14ac:dyDescent="0.25">
      <c r="A522" s="61" t="s">
        <v>714</v>
      </c>
      <c r="B522" s="61" t="s">
        <v>715</v>
      </c>
      <c r="C522" s="35">
        <v>4301031200</v>
      </c>
      <c r="D522" s="381">
        <v>4640242180489</v>
      </c>
      <c r="E522" s="381"/>
      <c r="F522" s="60">
        <v>0.28000000000000003</v>
      </c>
      <c r="G522" s="36">
        <v>6</v>
      </c>
      <c r="H522" s="60">
        <v>1.68</v>
      </c>
      <c r="I522" s="60">
        <v>1.84</v>
      </c>
      <c r="J522" s="36">
        <v>234</v>
      </c>
      <c r="K522" s="36" t="s">
        <v>83</v>
      </c>
      <c r="L522" s="37" t="s">
        <v>82</v>
      </c>
      <c r="M522" s="37"/>
      <c r="N522" s="36">
        <v>40</v>
      </c>
      <c r="O522" s="405" t="s">
        <v>716</v>
      </c>
      <c r="P522" s="383"/>
      <c r="Q522" s="383"/>
      <c r="R522" s="383"/>
      <c r="S522" s="384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si="98"/>
        <v>0</v>
      </c>
      <c r="Y522" s="40" t="str">
        <f>IFERROR(IF(X522=0,"",ROUNDUP(X522/H522,0)*0.00502),"")</f>
        <v/>
      </c>
      <c r="Z522" s="66" t="s">
        <v>48</v>
      </c>
      <c r="AA522" s="67" t="s">
        <v>48</v>
      </c>
      <c r="AE522" s="77"/>
      <c r="BB522" s="367" t="s">
        <v>67</v>
      </c>
      <c r="BL522" s="77">
        <f t="shared" si="99"/>
        <v>0</v>
      </c>
      <c r="BM522" s="77">
        <f t="shared" si="100"/>
        <v>0</v>
      </c>
      <c r="BN522" s="77">
        <f t="shared" si="101"/>
        <v>0</v>
      </c>
      <c r="BO522" s="77">
        <f t="shared" si="102"/>
        <v>0</v>
      </c>
    </row>
    <row r="523" spans="1:67" x14ac:dyDescent="0.2">
      <c r="A523" s="389"/>
      <c r="B523" s="389"/>
      <c r="C523" s="389"/>
      <c r="D523" s="389"/>
      <c r="E523" s="389"/>
      <c r="F523" s="389"/>
      <c r="G523" s="389"/>
      <c r="H523" s="389"/>
      <c r="I523" s="389"/>
      <c r="J523" s="389"/>
      <c r="K523" s="389"/>
      <c r="L523" s="389"/>
      <c r="M523" s="389"/>
      <c r="N523" s="390"/>
      <c r="O523" s="386" t="s">
        <v>43</v>
      </c>
      <c r="P523" s="387"/>
      <c r="Q523" s="387"/>
      <c r="R523" s="387"/>
      <c r="S523" s="387"/>
      <c r="T523" s="387"/>
      <c r="U523" s="388"/>
      <c r="V523" s="41" t="s">
        <v>42</v>
      </c>
      <c r="W523" s="42">
        <f>IFERROR(W517/H517,"0")+IFERROR(W518/H518,"0")+IFERROR(W519/H519,"0")+IFERROR(W520/H520,"0")+IFERROR(W521/H521,"0")+IFERROR(W522/H522,"0")</f>
        <v>0</v>
      </c>
      <c r="X523" s="42">
        <f>IFERROR(X517/H517,"0")+IFERROR(X518/H518,"0")+IFERROR(X519/H519,"0")+IFERROR(X520/H520,"0")+IFERROR(X521/H521,"0")+IFERROR(X522/H522,"0")</f>
        <v>0</v>
      </c>
      <c r="Y523" s="42">
        <f>IFERROR(IF(Y517="",0,Y517),"0")+IFERROR(IF(Y518="",0,Y518),"0")+IFERROR(IF(Y519="",0,Y519),"0")+IFERROR(IF(Y520="",0,Y520),"0")+IFERROR(IF(Y521="",0,Y521),"0")+IFERROR(IF(Y522="",0,Y522),"0")</f>
        <v>0</v>
      </c>
      <c r="Z523" s="65"/>
      <c r="AA523" s="65"/>
    </row>
    <row r="524" spans="1:67" x14ac:dyDescent="0.2">
      <c r="A524" s="389"/>
      <c r="B524" s="389"/>
      <c r="C524" s="389"/>
      <c r="D524" s="389"/>
      <c r="E524" s="389"/>
      <c r="F524" s="389"/>
      <c r="G524" s="389"/>
      <c r="H524" s="389"/>
      <c r="I524" s="389"/>
      <c r="J524" s="389"/>
      <c r="K524" s="389"/>
      <c r="L524" s="389"/>
      <c r="M524" s="389"/>
      <c r="N524" s="390"/>
      <c r="O524" s="386" t="s">
        <v>43</v>
      </c>
      <c r="P524" s="387"/>
      <c r="Q524" s="387"/>
      <c r="R524" s="387"/>
      <c r="S524" s="387"/>
      <c r="T524" s="387"/>
      <c r="U524" s="388"/>
      <c r="V524" s="41" t="s">
        <v>0</v>
      </c>
      <c r="W524" s="42">
        <f>IFERROR(SUM(W517:W522),"0")</f>
        <v>0</v>
      </c>
      <c r="X524" s="42">
        <f>IFERROR(SUM(X517:X522),"0")</f>
        <v>0</v>
      </c>
      <c r="Y524" s="41"/>
      <c r="Z524" s="65"/>
      <c r="AA524" s="65"/>
    </row>
    <row r="525" spans="1:67" ht="14.25" customHeight="1" x14ac:dyDescent="0.25">
      <c r="A525" s="396" t="s">
        <v>87</v>
      </c>
      <c r="B525" s="396"/>
      <c r="C525" s="396"/>
      <c r="D525" s="396"/>
      <c r="E525" s="396"/>
      <c r="F525" s="396"/>
      <c r="G525" s="396"/>
      <c r="H525" s="396"/>
      <c r="I525" s="396"/>
      <c r="J525" s="396"/>
      <c r="K525" s="396"/>
      <c r="L525" s="396"/>
      <c r="M525" s="396"/>
      <c r="N525" s="396"/>
      <c r="O525" s="396"/>
      <c r="P525" s="396"/>
      <c r="Q525" s="396"/>
      <c r="R525" s="396"/>
      <c r="S525" s="396"/>
      <c r="T525" s="396"/>
      <c r="U525" s="396"/>
      <c r="V525" s="396"/>
      <c r="W525" s="396"/>
      <c r="X525" s="396"/>
      <c r="Y525" s="396"/>
      <c r="Z525" s="64"/>
      <c r="AA525" s="64"/>
    </row>
    <row r="526" spans="1:67" ht="27" customHeight="1" x14ac:dyDescent="0.25">
      <c r="A526" s="61" t="s">
        <v>717</v>
      </c>
      <c r="B526" s="61" t="s">
        <v>718</v>
      </c>
      <c r="C526" s="35">
        <v>4301051746</v>
      </c>
      <c r="D526" s="381">
        <v>4640242180533</v>
      </c>
      <c r="E526" s="381"/>
      <c r="F526" s="60">
        <v>1.3</v>
      </c>
      <c r="G526" s="36">
        <v>6</v>
      </c>
      <c r="H526" s="60">
        <v>7.8</v>
      </c>
      <c r="I526" s="60">
        <v>8.3640000000000008</v>
      </c>
      <c r="J526" s="36">
        <v>56</v>
      </c>
      <c r="K526" s="36" t="s">
        <v>119</v>
      </c>
      <c r="L526" s="37" t="s">
        <v>137</v>
      </c>
      <c r="M526" s="37"/>
      <c r="N526" s="36">
        <v>40</v>
      </c>
      <c r="O526" s="399" t="s">
        <v>719</v>
      </c>
      <c r="P526" s="383"/>
      <c r="Q526" s="383"/>
      <c r="R526" s="383"/>
      <c r="S526" s="384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68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customHeight="1" x14ac:dyDescent="0.25">
      <c r="A527" s="61" t="s">
        <v>720</v>
      </c>
      <c r="B527" s="61" t="s">
        <v>721</v>
      </c>
      <c r="C527" s="35">
        <v>4301051780</v>
      </c>
      <c r="D527" s="381">
        <v>4640242180106</v>
      </c>
      <c r="E527" s="381"/>
      <c r="F527" s="60">
        <v>1.3</v>
      </c>
      <c r="G527" s="36">
        <v>6</v>
      </c>
      <c r="H527" s="60">
        <v>7.8</v>
      </c>
      <c r="I527" s="60">
        <v>8.2799999999999994</v>
      </c>
      <c r="J527" s="36">
        <v>56</v>
      </c>
      <c r="K527" s="36" t="s">
        <v>119</v>
      </c>
      <c r="L527" s="37" t="s">
        <v>82</v>
      </c>
      <c r="M527" s="37"/>
      <c r="N527" s="36">
        <v>45</v>
      </c>
      <c r="O527" s="400" t="s">
        <v>722</v>
      </c>
      <c r="P527" s="383"/>
      <c r="Q527" s="383"/>
      <c r="R527" s="383"/>
      <c r="S527" s="384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69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customHeight="1" x14ac:dyDescent="0.25">
      <c r="A528" s="61" t="s">
        <v>723</v>
      </c>
      <c r="B528" s="61" t="s">
        <v>724</v>
      </c>
      <c r="C528" s="35">
        <v>4301051510</v>
      </c>
      <c r="D528" s="381">
        <v>4640242180540</v>
      </c>
      <c r="E528" s="381"/>
      <c r="F528" s="60">
        <v>1.3</v>
      </c>
      <c r="G528" s="36">
        <v>6</v>
      </c>
      <c r="H528" s="60">
        <v>7.8</v>
      </c>
      <c r="I528" s="60">
        <v>8.3640000000000008</v>
      </c>
      <c r="J528" s="36">
        <v>56</v>
      </c>
      <c r="K528" s="36" t="s">
        <v>119</v>
      </c>
      <c r="L528" s="37" t="s">
        <v>82</v>
      </c>
      <c r="M528" s="37"/>
      <c r="N528" s="36">
        <v>30</v>
      </c>
      <c r="O528" s="401" t="s">
        <v>725</v>
      </c>
      <c r="P528" s="383"/>
      <c r="Q528" s="383"/>
      <c r="R528" s="383"/>
      <c r="S528" s="384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0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27" customHeight="1" x14ac:dyDescent="0.25">
      <c r="A529" s="61" t="s">
        <v>726</v>
      </c>
      <c r="B529" s="61" t="s">
        <v>727</v>
      </c>
      <c r="C529" s="35">
        <v>4301051390</v>
      </c>
      <c r="D529" s="381">
        <v>4640242181233</v>
      </c>
      <c r="E529" s="381"/>
      <c r="F529" s="60">
        <v>0.3</v>
      </c>
      <c r="G529" s="36">
        <v>6</v>
      </c>
      <c r="H529" s="60">
        <v>1.8</v>
      </c>
      <c r="I529" s="60">
        <v>1.984</v>
      </c>
      <c r="J529" s="36">
        <v>234</v>
      </c>
      <c r="K529" s="36" t="s">
        <v>83</v>
      </c>
      <c r="L529" s="37" t="s">
        <v>82</v>
      </c>
      <c r="M529" s="37"/>
      <c r="N529" s="36">
        <v>40</v>
      </c>
      <c r="O529" s="402" t="s">
        <v>728</v>
      </c>
      <c r="P529" s="383"/>
      <c r="Q529" s="383"/>
      <c r="R529" s="383"/>
      <c r="S529" s="384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IFERROR(IF(X529=0,"",ROUNDUP(X529/H529,0)*0.00502),"")</f>
        <v/>
      </c>
      <c r="Z529" s="66" t="s">
        <v>48</v>
      </c>
      <c r="AA529" s="67" t="s">
        <v>48</v>
      </c>
      <c r="AE529" s="77"/>
      <c r="BB529" s="371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t="27" customHeight="1" x14ac:dyDescent="0.25">
      <c r="A530" s="61" t="s">
        <v>729</v>
      </c>
      <c r="B530" s="61" t="s">
        <v>730</v>
      </c>
      <c r="C530" s="35">
        <v>4301051448</v>
      </c>
      <c r="D530" s="381">
        <v>4640242181226</v>
      </c>
      <c r="E530" s="381"/>
      <c r="F530" s="60">
        <v>0.3</v>
      </c>
      <c r="G530" s="36">
        <v>6</v>
      </c>
      <c r="H530" s="60">
        <v>1.8</v>
      </c>
      <c r="I530" s="60">
        <v>1.972</v>
      </c>
      <c r="J530" s="36">
        <v>234</v>
      </c>
      <c r="K530" s="36" t="s">
        <v>83</v>
      </c>
      <c r="L530" s="37" t="s">
        <v>82</v>
      </c>
      <c r="M530" s="37"/>
      <c r="N530" s="36">
        <v>30</v>
      </c>
      <c r="O530" s="395" t="s">
        <v>731</v>
      </c>
      <c r="P530" s="383"/>
      <c r="Q530" s="383"/>
      <c r="R530" s="383"/>
      <c r="S530" s="384"/>
      <c r="T530" s="38" t="s">
        <v>48</v>
      </c>
      <c r="U530" s="38" t="s">
        <v>48</v>
      </c>
      <c r="V530" s="39" t="s">
        <v>0</v>
      </c>
      <c r="W530" s="57">
        <v>0</v>
      </c>
      <c r="X530" s="54">
        <f>IFERROR(IF(W530="",0,CEILING((W530/$H530),1)*$H530),"")</f>
        <v>0</v>
      </c>
      <c r="Y530" s="40" t="str">
        <f>IFERROR(IF(X530=0,"",ROUNDUP(X530/H530,0)*0.00502),"")</f>
        <v/>
      </c>
      <c r="Z530" s="66" t="s">
        <v>48</v>
      </c>
      <c r="AA530" s="67" t="s">
        <v>48</v>
      </c>
      <c r="AE530" s="77"/>
      <c r="BB530" s="372" t="s">
        <v>67</v>
      </c>
      <c r="BL530" s="77">
        <f>IFERROR(W530*I530/H530,"0")</f>
        <v>0</v>
      </c>
      <c r="BM530" s="77">
        <f>IFERROR(X530*I530/H530,"0")</f>
        <v>0</v>
      </c>
      <c r="BN530" s="77">
        <f>IFERROR(1/J530*(W530/H530),"0")</f>
        <v>0</v>
      </c>
      <c r="BO530" s="77">
        <f>IFERROR(1/J530*(X530/H530),"0")</f>
        <v>0</v>
      </c>
    </row>
    <row r="531" spans="1:67" x14ac:dyDescent="0.2">
      <c r="A531" s="389"/>
      <c r="B531" s="389"/>
      <c r="C531" s="389"/>
      <c r="D531" s="389"/>
      <c r="E531" s="389"/>
      <c r="F531" s="389"/>
      <c r="G531" s="389"/>
      <c r="H531" s="389"/>
      <c r="I531" s="389"/>
      <c r="J531" s="389"/>
      <c r="K531" s="389"/>
      <c r="L531" s="389"/>
      <c r="M531" s="389"/>
      <c r="N531" s="390"/>
      <c r="O531" s="386" t="s">
        <v>43</v>
      </c>
      <c r="P531" s="387"/>
      <c r="Q531" s="387"/>
      <c r="R531" s="387"/>
      <c r="S531" s="387"/>
      <c r="T531" s="387"/>
      <c r="U531" s="388"/>
      <c r="V531" s="41" t="s">
        <v>42</v>
      </c>
      <c r="W531" s="42">
        <f>IFERROR(W526/H526,"0")+IFERROR(W527/H527,"0")+IFERROR(W528/H528,"0")+IFERROR(W529/H529,"0")+IFERROR(W530/H530,"0")</f>
        <v>0</v>
      </c>
      <c r="X531" s="42">
        <f>IFERROR(X526/H526,"0")+IFERROR(X527/H527,"0")+IFERROR(X528/H528,"0")+IFERROR(X529/H529,"0")+IFERROR(X530/H530,"0")</f>
        <v>0</v>
      </c>
      <c r="Y531" s="42">
        <f>IFERROR(IF(Y526="",0,Y526),"0")+IFERROR(IF(Y527="",0,Y527),"0")+IFERROR(IF(Y528="",0,Y528),"0")+IFERROR(IF(Y529="",0,Y529),"0")+IFERROR(IF(Y530="",0,Y530),"0")</f>
        <v>0</v>
      </c>
      <c r="Z531" s="65"/>
      <c r="AA531" s="65"/>
    </row>
    <row r="532" spans="1:67" x14ac:dyDescent="0.2">
      <c r="A532" s="389"/>
      <c r="B532" s="389"/>
      <c r="C532" s="389"/>
      <c r="D532" s="389"/>
      <c r="E532" s="389"/>
      <c r="F532" s="389"/>
      <c r="G532" s="389"/>
      <c r="H532" s="389"/>
      <c r="I532" s="389"/>
      <c r="J532" s="389"/>
      <c r="K532" s="389"/>
      <c r="L532" s="389"/>
      <c r="M532" s="389"/>
      <c r="N532" s="390"/>
      <c r="O532" s="386" t="s">
        <v>43</v>
      </c>
      <c r="P532" s="387"/>
      <c r="Q532" s="387"/>
      <c r="R532" s="387"/>
      <c r="S532" s="387"/>
      <c r="T532" s="387"/>
      <c r="U532" s="388"/>
      <c r="V532" s="41" t="s">
        <v>0</v>
      </c>
      <c r="W532" s="42">
        <f>IFERROR(SUM(W526:W530),"0")</f>
        <v>0</v>
      </c>
      <c r="X532" s="42">
        <f>IFERROR(SUM(X526:X530),"0")</f>
        <v>0</v>
      </c>
      <c r="Y532" s="41"/>
      <c r="Z532" s="65"/>
      <c r="AA532" s="65"/>
    </row>
    <row r="533" spans="1:67" ht="14.25" customHeight="1" x14ac:dyDescent="0.25">
      <c r="A533" s="396" t="s">
        <v>223</v>
      </c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6"/>
      <c r="P533" s="396"/>
      <c r="Q533" s="396"/>
      <c r="R533" s="396"/>
      <c r="S533" s="396"/>
      <c r="T533" s="396"/>
      <c r="U533" s="396"/>
      <c r="V533" s="396"/>
      <c r="W533" s="396"/>
      <c r="X533" s="396"/>
      <c r="Y533" s="396"/>
      <c r="Z533" s="64"/>
      <c r="AA533" s="64"/>
    </row>
    <row r="534" spans="1:67" ht="27" customHeight="1" x14ac:dyDescent="0.25">
      <c r="A534" s="61" t="s">
        <v>732</v>
      </c>
      <c r="B534" s="61" t="s">
        <v>733</v>
      </c>
      <c r="C534" s="35">
        <v>4301060354</v>
      </c>
      <c r="D534" s="381">
        <v>4640242180120</v>
      </c>
      <c r="E534" s="381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397" t="s">
        <v>734</v>
      </c>
      <c r="P534" s="383"/>
      <c r="Q534" s="383"/>
      <c r="R534" s="383"/>
      <c r="S534" s="384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77"/>
      <c r="BB534" s="373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customHeight="1" x14ac:dyDescent="0.25">
      <c r="A535" s="61" t="s">
        <v>732</v>
      </c>
      <c r="B535" s="61" t="s">
        <v>735</v>
      </c>
      <c r="C535" s="35">
        <v>4301060408</v>
      </c>
      <c r="D535" s="381">
        <v>4640242180120</v>
      </c>
      <c r="E535" s="381"/>
      <c r="F535" s="60">
        <v>1.3</v>
      </c>
      <c r="G535" s="36">
        <v>6</v>
      </c>
      <c r="H535" s="60">
        <v>7.8</v>
      </c>
      <c r="I535" s="60">
        <v>8.2799999999999994</v>
      </c>
      <c r="J535" s="36">
        <v>56</v>
      </c>
      <c r="K535" s="36" t="s">
        <v>119</v>
      </c>
      <c r="L535" s="37" t="s">
        <v>82</v>
      </c>
      <c r="M535" s="37"/>
      <c r="N535" s="36">
        <v>40</v>
      </c>
      <c r="O535" s="398" t="s">
        <v>736</v>
      </c>
      <c r="P535" s="383"/>
      <c r="Q535" s="383"/>
      <c r="R535" s="383"/>
      <c r="S535" s="384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IFERROR(IF(X535=0,"",ROUNDUP(X535/H535,0)*0.02175),"")</f>
        <v/>
      </c>
      <c r="Z535" s="66" t="s">
        <v>48</v>
      </c>
      <c r="AA535" s="67" t="s">
        <v>48</v>
      </c>
      <c r="AE535" s="77"/>
      <c r="BB535" s="374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ht="27" customHeight="1" x14ac:dyDescent="0.25">
      <c r="A536" s="61" t="s">
        <v>737</v>
      </c>
      <c r="B536" s="61" t="s">
        <v>738</v>
      </c>
      <c r="C536" s="35">
        <v>4301060355</v>
      </c>
      <c r="D536" s="381">
        <v>4640242180137</v>
      </c>
      <c r="E536" s="381"/>
      <c r="F536" s="60">
        <v>1.3</v>
      </c>
      <c r="G536" s="36">
        <v>6</v>
      </c>
      <c r="H536" s="60">
        <v>7.8</v>
      </c>
      <c r="I536" s="60">
        <v>8.2799999999999994</v>
      </c>
      <c r="J536" s="36">
        <v>56</v>
      </c>
      <c r="K536" s="36" t="s">
        <v>119</v>
      </c>
      <c r="L536" s="37" t="s">
        <v>82</v>
      </c>
      <c r="M536" s="37"/>
      <c r="N536" s="36">
        <v>40</v>
      </c>
      <c r="O536" s="382" t="s">
        <v>739</v>
      </c>
      <c r="P536" s="383"/>
      <c r="Q536" s="383"/>
      <c r="R536" s="383"/>
      <c r="S536" s="384"/>
      <c r="T536" s="38" t="s">
        <v>48</v>
      </c>
      <c r="U536" s="38" t="s">
        <v>48</v>
      </c>
      <c r="V536" s="39" t="s">
        <v>0</v>
      </c>
      <c r="W536" s="57">
        <v>0</v>
      </c>
      <c r="X536" s="54">
        <f>IFERROR(IF(W536="",0,CEILING((W536/$H536),1)*$H536),"")</f>
        <v>0</v>
      </c>
      <c r="Y536" s="40" t="str">
        <f>IFERROR(IF(X536=0,"",ROUNDUP(X536/H536,0)*0.02175),"")</f>
        <v/>
      </c>
      <c r="Z536" s="66" t="s">
        <v>48</v>
      </c>
      <c r="AA536" s="67" t="s">
        <v>48</v>
      </c>
      <c r="AE536" s="77"/>
      <c r="BB536" s="375" t="s">
        <v>67</v>
      </c>
      <c r="BL536" s="77">
        <f>IFERROR(W536*I536/H536,"0")</f>
        <v>0</v>
      </c>
      <c r="BM536" s="77">
        <f>IFERROR(X536*I536/H536,"0")</f>
        <v>0</v>
      </c>
      <c r="BN536" s="77">
        <f>IFERROR(1/J536*(W536/H536),"0")</f>
        <v>0</v>
      </c>
      <c r="BO536" s="77">
        <f>IFERROR(1/J536*(X536/H536),"0")</f>
        <v>0</v>
      </c>
    </row>
    <row r="537" spans="1:67" ht="27" customHeight="1" x14ac:dyDescent="0.25">
      <c r="A537" s="61" t="s">
        <v>737</v>
      </c>
      <c r="B537" s="61" t="s">
        <v>740</v>
      </c>
      <c r="C537" s="35">
        <v>4301060407</v>
      </c>
      <c r="D537" s="381">
        <v>4640242180137</v>
      </c>
      <c r="E537" s="381"/>
      <c r="F537" s="60">
        <v>1.3</v>
      </c>
      <c r="G537" s="36">
        <v>6</v>
      </c>
      <c r="H537" s="60">
        <v>7.8</v>
      </c>
      <c r="I537" s="60">
        <v>8.2799999999999994</v>
      </c>
      <c r="J537" s="36">
        <v>56</v>
      </c>
      <c r="K537" s="36" t="s">
        <v>119</v>
      </c>
      <c r="L537" s="37" t="s">
        <v>82</v>
      </c>
      <c r="M537" s="37"/>
      <c r="N537" s="36">
        <v>40</v>
      </c>
      <c r="O537" s="385" t="s">
        <v>741</v>
      </c>
      <c r="P537" s="383"/>
      <c r="Q537" s="383"/>
      <c r="R537" s="383"/>
      <c r="S537" s="384"/>
      <c r="T537" s="38" t="s">
        <v>48</v>
      </c>
      <c r="U537" s="38" t="s">
        <v>48</v>
      </c>
      <c r="V537" s="39" t="s">
        <v>0</v>
      </c>
      <c r="W537" s="57">
        <v>0</v>
      </c>
      <c r="X537" s="54">
        <f>IFERROR(IF(W537="",0,CEILING((W537/$H537),1)*$H537),"")</f>
        <v>0</v>
      </c>
      <c r="Y537" s="40" t="str">
        <f>IFERROR(IF(X537=0,"",ROUNDUP(X537/H537,0)*0.02175),"")</f>
        <v/>
      </c>
      <c r="Z537" s="66" t="s">
        <v>48</v>
      </c>
      <c r="AA537" s="67" t="s">
        <v>48</v>
      </c>
      <c r="AE537" s="77"/>
      <c r="BB537" s="376" t="s">
        <v>67</v>
      </c>
      <c r="BL537" s="77">
        <f>IFERROR(W537*I537/H537,"0")</f>
        <v>0</v>
      </c>
      <c r="BM537" s="77">
        <f>IFERROR(X537*I537/H537,"0")</f>
        <v>0</v>
      </c>
      <c r="BN537" s="77">
        <f>IFERROR(1/J537*(W537/H537),"0")</f>
        <v>0</v>
      </c>
      <c r="BO537" s="77">
        <f>IFERROR(1/J537*(X537/H537),"0")</f>
        <v>0</v>
      </c>
    </row>
    <row r="538" spans="1:67" x14ac:dyDescent="0.2">
      <c r="A538" s="389"/>
      <c r="B538" s="389"/>
      <c r="C538" s="389"/>
      <c r="D538" s="389"/>
      <c r="E538" s="389"/>
      <c r="F538" s="389"/>
      <c r="G538" s="389"/>
      <c r="H538" s="389"/>
      <c r="I538" s="389"/>
      <c r="J538" s="389"/>
      <c r="K538" s="389"/>
      <c r="L538" s="389"/>
      <c r="M538" s="389"/>
      <c r="N538" s="390"/>
      <c r="O538" s="386" t="s">
        <v>43</v>
      </c>
      <c r="P538" s="387"/>
      <c r="Q538" s="387"/>
      <c r="R538" s="387"/>
      <c r="S538" s="387"/>
      <c r="T538" s="387"/>
      <c r="U538" s="388"/>
      <c r="V538" s="41" t="s">
        <v>42</v>
      </c>
      <c r="W538" s="42">
        <f>IFERROR(W534/H534,"0")+IFERROR(W535/H535,"0")+IFERROR(W536/H536,"0")+IFERROR(W537/H537,"0")</f>
        <v>0</v>
      </c>
      <c r="X538" s="42">
        <f>IFERROR(X534/H534,"0")+IFERROR(X535/H535,"0")+IFERROR(X536/H536,"0")+IFERROR(X537/H537,"0")</f>
        <v>0</v>
      </c>
      <c r="Y538" s="42">
        <f>IFERROR(IF(Y534="",0,Y534),"0")+IFERROR(IF(Y535="",0,Y535),"0")+IFERROR(IF(Y536="",0,Y536),"0")+IFERROR(IF(Y537="",0,Y537),"0")</f>
        <v>0</v>
      </c>
      <c r="Z538" s="65"/>
      <c r="AA538" s="65"/>
    </row>
    <row r="539" spans="1:67" x14ac:dyDescent="0.2">
      <c r="A539" s="389"/>
      <c r="B539" s="389"/>
      <c r="C539" s="389"/>
      <c r="D539" s="389"/>
      <c r="E539" s="389"/>
      <c r="F539" s="389"/>
      <c r="G539" s="389"/>
      <c r="H539" s="389"/>
      <c r="I539" s="389"/>
      <c r="J539" s="389"/>
      <c r="K539" s="389"/>
      <c r="L539" s="389"/>
      <c r="M539" s="389"/>
      <c r="N539" s="390"/>
      <c r="O539" s="386" t="s">
        <v>43</v>
      </c>
      <c r="P539" s="387"/>
      <c r="Q539" s="387"/>
      <c r="R539" s="387"/>
      <c r="S539" s="387"/>
      <c r="T539" s="387"/>
      <c r="U539" s="388"/>
      <c r="V539" s="41" t="s">
        <v>0</v>
      </c>
      <c r="W539" s="42">
        <f>IFERROR(SUM(W534:W537),"0")</f>
        <v>0</v>
      </c>
      <c r="X539" s="42">
        <f>IFERROR(SUM(X534:X537),"0")</f>
        <v>0</v>
      </c>
      <c r="Y539" s="41"/>
      <c r="Z539" s="65"/>
      <c r="AA539" s="65"/>
    </row>
    <row r="540" spans="1:67" ht="15" customHeight="1" x14ac:dyDescent="0.2">
      <c r="A540" s="389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4"/>
      <c r="O540" s="391" t="s">
        <v>36</v>
      </c>
      <c r="P540" s="392"/>
      <c r="Q540" s="392"/>
      <c r="R540" s="392"/>
      <c r="S540" s="392"/>
      <c r="T540" s="392"/>
      <c r="U540" s="393"/>
      <c r="V540" s="41" t="s">
        <v>0</v>
      </c>
      <c r="W540" s="42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17980</v>
      </c>
      <c r="X540" s="42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17986.8</v>
      </c>
      <c r="Y540" s="41"/>
      <c r="Z540" s="65"/>
      <c r="AA540" s="65"/>
    </row>
    <row r="541" spans="1:67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4"/>
      <c r="O541" s="391" t="s">
        <v>37</v>
      </c>
      <c r="P541" s="392"/>
      <c r="Q541" s="392"/>
      <c r="R541" s="392"/>
      <c r="S541" s="392"/>
      <c r="T541" s="392"/>
      <c r="U541" s="393"/>
      <c r="V541" s="41" t="s">
        <v>0</v>
      </c>
      <c r="W541" s="42">
        <f>IFERROR(SUM(BL22:BL537),"0")</f>
        <v>18950.349230769229</v>
      </c>
      <c r="X541" s="42">
        <f>IFERROR(SUM(BM22:BM537),"0")</f>
        <v>18957.438000000002</v>
      </c>
      <c r="Y541" s="41"/>
      <c r="Z541" s="65"/>
      <c r="AA541" s="65"/>
    </row>
    <row r="542" spans="1:67" x14ac:dyDescent="0.2">
      <c r="A542" s="389"/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94"/>
      <c r="O542" s="391" t="s">
        <v>38</v>
      </c>
      <c r="P542" s="392"/>
      <c r="Q542" s="392"/>
      <c r="R542" s="392"/>
      <c r="S542" s="392"/>
      <c r="T542" s="392"/>
      <c r="U542" s="393"/>
      <c r="V542" s="41" t="s">
        <v>23</v>
      </c>
      <c r="W542" s="43">
        <f>ROUNDUP(SUM(BN22:BN537),0)</f>
        <v>34</v>
      </c>
      <c r="X542" s="43">
        <f>ROUNDUP(SUM(BO22:BO537),0)</f>
        <v>34</v>
      </c>
      <c r="Y542" s="41"/>
      <c r="Z542" s="65"/>
      <c r="AA542" s="65"/>
    </row>
    <row r="543" spans="1:67" x14ac:dyDescent="0.2">
      <c r="A543" s="389"/>
      <c r="B543" s="389"/>
      <c r="C543" s="389"/>
      <c r="D543" s="389"/>
      <c r="E543" s="389"/>
      <c r="F543" s="389"/>
      <c r="G543" s="389"/>
      <c r="H543" s="389"/>
      <c r="I543" s="389"/>
      <c r="J543" s="389"/>
      <c r="K543" s="389"/>
      <c r="L543" s="389"/>
      <c r="M543" s="389"/>
      <c r="N543" s="394"/>
      <c r="O543" s="391" t="s">
        <v>39</v>
      </c>
      <c r="P543" s="392"/>
      <c r="Q543" s="392"/>
      <c r="R543" s="392"/>
      <c r="S543" s="392"/>
      <c r="T543" s="392"/>
      <c r="U543" s="393"/>
      <c r="V543" s="41" t="s">
        <v>0</v>
      </c>
      <c r="W543" s="42">
        <f>GrossWeightTotal+PalletQtyTotal*25</f>
        <v>19800.349230769229</v>
      </c>
      <c r="X543" s="42">
        <f>GrossWeightTotalR+PalletQtyTotalR*25</f>
        <v>19807.438000000002</v>
      </c>
      <c r="Y543" s="41"/>
      <c r="Z543" s="65"/>
      <c r="AA543" s="65"/>
    </row>
    <row r="544" spans="1:67" x14ac:dyDescent="0.2">
      <c r="A544" s="389"/>
      <c r="B544" s="389"/>
      <c r="C544" s="389"/>
      <c r="D544" s="389"/>
      <c r="E544" s="389"/>
      <c r="F544" s="389"/>
      <c r="G544" s="389"/>
      <c r="H544" s="389"/>
      <c r="I544" s="389"/>
      <c r="J544" s="389"/>
      <c r="K544" s="389"/>
      <c r="L544" s="389"/>
      <c r="M544" s="389"/>
      <c r="N544" s="394"/>
      <c r="O544" s="391" t="s">
        <v>40</v>
      </c>
      <c r="P544" s="392"/>
      <c r="Q544" s="392"/>
      <c r="R544" s="392"/>
      <c r="S544" s="392"/>
      <c r="T544" s="392"/>
      <c r="U544" s="393"/>
      <c r="V544" s="41" t="s">
        <v>23</v>
      </c>
      <c r="W544" s="42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1813.4358974358975</v>
      </c>
      <c r="X544" s="42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1814</v>
      </c>
      <c r="Y544" s="41"/>
      <c r="Z544" s="65"/>
      <c r="AA544" s="65"/>
    </row>
    <row r="545" spans="1:30" ht="14.25" x14ac:dyDescent="0.2">
      <c r="A545" s="389"/>
      <c r="B545" s="389"/>
      <c r="C545" s="389"/>
      <c r="D545" s="389"/>
      <c r="E545" s="389"/>
      <c r="F545" s="389"/>
      <c r="G545" s="389"/>
      <c r="H545" s="389"/>
      <c r="I545" s="389"/>
      <c r="J545" s="389"/>
      <c r="K545" s="389"/>
      <c r="L545" s="389"/>
      <c r="M545" s="389"/>
      <c r="N545" s="394"/>
      <c r="O545" s="391" t="s">
        <v>41</v>
      </c>
      <c r="P545" s="392"/>
      <c r="Q545" s="392"/>
      <c r="R545" s="392"/>
      <c r="S545" s="392"/>
      <c r="T545" s="392"/>
      <c r="U545" s="393"/>
      <c r="V545" s="44" t="s">
        <v>54</v>
      </c>
      <c r="W545" s="41"/>
      <c r="X545" s="41"/>
      <c r="Y545" s="41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39.454499999999996</v>
      </c>
      <c r="Z545" s="65"/>
      <c r="AA545" s="65"/>
    </row>
    <row r="546" spans="1:30" ht="13.5" thickBot="1" x14ac:dyDescent="0.25"/>
    <row r="547" spans="1:30" ht="27" thickTop="1" thickBot="1" x14ac:dyDescent="0.25">
      <c r="A547" s="45" t="s">
        <v>9</v>
      </c>
      <c r="B547" s="76" t="s">
        <v>76</v>
      </c>
      <c r="C547" s="377" t="s">
        <v>113</v>
      </c>
      <c r="D547" s="377" t="s">
        <v>113</v>
      </c>
      <c r="E547" s="377" t="s">
        <v>113</v>
      </c>
      <c r="F547" s="377" t="s">
        <v>113</v>
      </c>
      <c r="G547" s="377" t="s">
        <v>246</v>
      </c>
      <c r="H547" s="377" t="s">
        <v>246</v>
      </c>
      <c r="I547" s="377" t="s">
        <v>246</v>
      </c>
      <c r="J547" s="377" t="s">
        <v>246</v>
      </c>
      <c r="K547" s="378"/>
      <c r="L547" s="377" t="s">
        <v>246</v>
      </c>
      <c r="M547" s="378"/>
      <c r="N547" s="377" t="s">
        <v>246</v>
      </c>
      <c r="O547" s="377" t="s">
        <v>246</v>
      </c>
      <c r="P547" s="377" t="s">
        <v>246</v>
      </c>
      <c r="Q547" s="377" t="s">
        <v>471</v>
      </c>
      <c r="R547" s="377" t="s">
        <v>471</v>
      </c>
      <c r="S547" s="377" t="s">
        <v>529</v>
      </c>
      <c r="T547" s="377" t="s">
        <v>529</v>
      </c>
      <c r="U547" s="377" t="s">
        <v>529</v>
      </c>
      <c r="V547" s="76" t="s">
        <v>615</v>
      </c>
      <c r="W547" s="76" t="s">
        <v>665</v>
      </c>
      <c r="AA547" s="9"/>
      <c r="AD547" s="1"/>
    </row>
    <row r="548" spans="1:30" ht="14.25" customHeight="1" thickTop="1" x14ac:dyDescent="0.2">
      <c r="A548" s="379" t="s">
        <v>10</v>
      </c>
      <c r="B548" s="377" t="s">
        <v>76</v>
      </c>
      <c r="C548" s="377" t="s">
        <v>114</v>
      </c>
      <c r="D548" s="377" t="s">
        <v>122</v>
      </c>
      <c r="E548" s="377" t="s">
        <v>113</v>
      </c>
      <c r="F548" s="377" t="s">
        <v>236</v>
      </c>
      <c r="G548" s="377" t="s">
        <v>247</v>
      </c>
      <c r="H548" s="377" t="s">
        <v>254</v>
      </c>
      <c r="I548" s="377" t="s">
        <v>273</v>
      </c>
      <c r="J548" s="377" t="s">
        <v>332</v>
      </c>
      <c r="K548" s="1"/>
      <c r="L548" s="377" t="s">
        <v>362</v>
      </c>
      <c r="M548" s="1"/>
      <c r="N548" s="377" t="s">
        <v>362</v>
      </c>
      <c r="O548" s="377" t="s">
        <v>441</v>
      </c>
      <c r="P548" s="377" t="s">
        <v>458</v>
      </c>
      <c r="Q548" s="377" t="s">
        <v>472</v>
      </c>
      <c r="R548" s="377" t="s">
        <v>504</v>
      </c>
      <c r="S548" s="377" t="s">
        <v>530</v>
      </c>
      <c r="T548" s="377" t="s">
        <v>577</v>
      </c>
      <c r="U548" s="377" t="s">
        <v>605</v>
      </c>
      <c r="V548" s="377" t="s">
        <v>615</v>
      </c>
      <c r="W548" s="377" t="s">
        <v>666</v>
      </c>
      <c r="AA548" s="9"/>
      <c r="AD548" s="1"/>
    </row>
    <row r="549" spans="1:30" ht="13.5" thickBot="1" x14ac:dyDescent="0.25">
      <c r="A549" s="380"/>
      <c r="B549" s="377"/>
      <c r="C549" s="377"/>
      <c r="D549" s="377"/>
      <c r="E549" s="377"/>
      <c r="F549" s="377"/>
      <c r="G549" s="377"/>
      <c r="H549" s="377"/>
      <c r="I549" s="377"/>
      <c r="J549" s="377"/>
      <c r="K549" s="1"/>
      <c r="L549" s="377"/>
      <c r="M549" s="1"/>
      <c r="N549" s="377"/>
      <c r="O549" s="377"/>
      <c r="P549" s="377"/>
      <c r="Q549" s="377"/>
      <c r="R549" s="377"/>
      <c r="S549" s="377"/>
      <c r="T549" s="377"/>
      <c r="U549" s="377"/>
      <c r="V549" s="377"/>
      <c r="W549" s="377"/>
      <c r="AA549" s="9"/>
      <c r="AD549" s="1"/>
    </row>
    <row r="550" spans="1:30" ht="18" thickTop="1" thickBot="1" x14ac:dyDescent="0.25">
      <c r="A550" s="45" t="s">
        <v>13</v>
      </c>
      <c r="B550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51">
        <f>IFERROR(X51*1,"0")+IFERROR(X52*1,"0")</f>
        <v>0</v>
      </c>
      <c r="D550" s="51">
        <f>IFERROR(X57*1,"0")+IFERROR(X58*1,"0")+IFERROR(X59*1,"0")+IFERROR(X60*1,"0")</f>
        <v>0</v>
      </c>
      <c r="E550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51">
        <f>IFERROR(X134*1,"0")+IFERROR(X135*1,"0")+IFERROR(X136*1,"0")+IFERROR(X137*1,"0")+IFERROR(X138*1,"0")</f>
        <v>0</v>
      </c>
      <c r="G550" s="51">
        <f>IFERROR(X144*1,"0")+IFERROR(X145*1,"0")+IFERROR(X146*1,"0")</f>
        <v>0</v>
      </c>
      <c r="H550" s="51">
        <f>IFERROR(X151*1,"0")+IFERROR(X152*1,"0")+IFERROR(X153*1,"0")+IFERROR(X154*1,"0")+IFERROR(X155*1,"0")+IFERROR(X156*1,"0")+IFERROR(X157*1,"0")+IFERROR(X158*1,"0")+IFERROR(X159*1,"0")</f>
        <v>0</v>
      </c>
      <c r="I550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51">
        <f>IFERROR(X209*1,"0")+IFERROR(X210*1,"0")+IFERROR(X211*1,"0")+IFERROR(X212*1,"0")+IFERROR(X213*1,"0")+IFERROR(X214*1,"0")+IFERROR(X218*1,"0")+IFERROR(X219*1,"0")</f>
        <v>0</v>
      </c>
      <c r="K550" s="1"/>
      <c r="L550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9991.7999999999993</v>
      </c>
      <c r="M550" s="1"/>
      <c r="N550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9991.7999999999993</v>
      </c>
      <c r="O550" s="51">
        <f>IFERROR(X293*1,"0")+IFERROR(X294*1,"0")+IFERROR(X295*1,"0")+IFERROR(X296*1,"0")+IFERROR(X297*1,"0")+IFERROR(X298*1,"0")+IFERROR(X299*1,"0")+IFERROR(X303*1,"0")+IFERROR(X304*1,"0")</f>
        <v>0</v>
      </c>
      <c r="P550" s="51">
        <f>IFERROR(X309*1,"0")+IFERROR(X313*1,"0")+IFERROR(X314*1,"0")+IFERROR(X315*1,"0")+IFERROR(X319*1,"0")+IFERROR(X323*1,"0")</f>
        <v>0</v>
      </c>
      <c r="Q550" s="51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7995</v>
      </c>
      <c r="R550" s="51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51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51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51">
        <f>IFERROR(X451*1,"0")+IFERROR(X452*1,"0")+IFERROR(X453*1,"0")</f>
        <v>0</v>
      </c>
      <c r="V550" s="51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51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9"/>
      <c r="AD550" s="1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83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O350:U350"/>
    <mergeCell ref="A350:N351"/>
    <mergeCell ref="O351:U351"/>
    <mergeCell ref="A352:Y352"/>
    <mergeCell ref="D353:E353"/>
    <mergeCell ref="O353:S353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D360:E360"/>
    <mergeCell ref="O360:S360"/>
    <mergeCell ref="D361:E361"/>
    <mergeCell ref="O361:S361"/>
    <mergeCell ref="D362:E362"/>
    <mergeCell ref="O362:S362"/>
    <mergeCell ref="O363:U363"/>
    <mergeCell ref="A363:N364"/>
    <mergeCell ref="O364:U364"/>
    <mergeCell ref="A365:Y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D373:E373"/>
    <mergeCell ref="O373:S373"/>
    <mergeCell ref="D374:E374"/>
    <mergeCell ref="O374:S374"/>
    <mergeCell ref="O375:U375"/>
    <mergeCell ref="A375:N376"/>
    <mergeCell ref="O376:U376"/>
    <mergeCell ref="A377:Y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O402:U402"/>
    <mergeCell ref="A402:N403"/>
    <mergeCell ref="O403:U403"/>
    <mergeCell ref="A404:Y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416:E416"/>
    <mergeCell ref="O416:S416"/>
    <mergeCell ref="D417:E417"/>
    <mergeCell ref="O417:S417"/>
    <mergeCell ref="O418:U418"/>
    <mergeCell ref="A418:N419"/>
    <mergeCell ref="O419:U419"/>
    <mergeCell ref="A420:Y420"/>
    <mergeCell ref="A421:Y421"/>
    <mergeCell ref="D422:E422"/>
    <mergeCell ref="O422:S422"/>
    <mergeCell ref="D423:E423"/>
    <mergeCell ref="O423:S423"/>
    <mergeCell ref="O424:U424"/>
    <mergeCell ref="A424:N425"/>
    <mergeCell ref="O425:U425"/>
    <mergeCell ref="A426:Y426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A449:Y449"/>
    <mergeCell ref="A450:Y450"/>
    <mergeCell ref="D451:E451"/>
    <mergeCell ref="O451:S451"/>
    <mergeCell ref="D452:E452"/>
    <mergeCell ref="O452:S452"/>
    <mergeCell ref="D453:E453"/>
    <mergeCell ref="O453:S453"/>
    <mergeCell ref="O454:U454"/>
    <mergeCell ref="A454:N455"/>
    <mergeCell ref="O455:U455"/>
    <mergeCell ref="A456:Y456"/>
    <mergeCell ref="A457:Y457"/>
    <mergeCell ref="A458:Y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O471:U471"/>
    <mergeCell ref="A471:N472"/>
    <mergeCell ref="O472:U472"/>
    <mergeCell ref="A473:Y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D489:E489"/>
    <mergeCell ref="O489:S489"/>
    <mergeCell ref="D490:E490"/>
    <mergeCell ref="O490:S490"/>
    <mergeCell ref="O491:U491"/>
    <mergeCell ref="A491:N492"/>
    <mergeCell ref="O492:U492"/>
    <mergeCell ref="A493:Y493"/>
    <mergeCell ref="D494:E494"/>
    <mergeCell ref="O494:S494"/>
    <mergeCell ref="O495:U495"/>
    <mergeCell ref="A495:N496"/>
    <mergeCell ref="O496:U496"/>
    <mergeCell ref="A497:Y497"/>
    <mergeCell ref="A498:Y498"/>
    <mergeCell ref="A499:Y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O514:U514"/>
    <mergeCell ref="A514:N515"/>
    <mergeCell ref="O515:U515"/>
    <mergeCell ref="A516:Y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A525:Y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D530:E530"/>
    <mergeCell ref="O530:S530"/>
    <mergeCell ref="O531:U531"/>
    <mergeCell ref="A531:N532"/>
    <mergeCell ref="O532:U532"/>
    <mergeCell ref="A533:Y533"/>
    <mergeCell ref="D534:E534"/>
    <mergeCell ref="O534:S534"/>
    <mergeCell ref="D535:E535"/>
    <mergeCell ref="O535:S535"/>
    <mergeCell ref="U548:U549"/>
    <mergeCell ref="D536:E536"/>
    <mergeCell ref="O536:S536"/>
    <mergeCell ref="D537:E537"/>
    <mergeCell ref="O537:S537"/>
    <mergeCell ref="O538:U538"/>
    <mergeCell ref="A538:N539"/>
    <mergeCell ref="O539:U539"/>
    <mergeCell ref="O540:U540"/>
    <mergeCell ref="A540:N545"/>
    <mergeCell ref="O541:U541"/>
    <mergeCell ref="O542:U542"/>
    <mergeCell ref="O543:U543"/>
    <mergeCell ref="O544:U544"/>
    <mergeCell ref="O545:U545"/>
    <mergeCell ref="V548:V549"/>
    <mergeCell ref="W548:W549"/>
    <mergeCell ref="C547:F547"/>
    <mergeCell ref="G547:P547"/>
    <mergeCell ref="Q547:R547"/>
    <mergeCell ref="S547:U547"/>
    <mergeCell ref="A548:A549"/>
    <mergeCell ref="B548:B549"/>
    <mergeCell ref="C548:C549"/>
    <mergeCell ref="D548:D549"/>
    <mergeCell ref="E548:E549"/>
    <mergeCell ref="F548:F549"/>
    <mergeCell ref="G548:G549"/>
    <mergeCell ref="H548:H549"/>
    <mergeCell ref="I548:I549"/>
    <mergeCell ref="J548:J549"/>
    <mergeCell ref="L548:L549"/>
    <mergeCell ref="N548:N549"/>
    <mergeCell ref="O548:O549"/>
    <mergeCell ref="P548:P549"/>
    <mergeCell ref="Q548:Q549"/>
    <mergeCell ref="R548:R549"/>
    <mergeCell ref="S548:S549"/>
    <mergeCell ref="T548:T549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742</v>
      </c>
      <c r="H1" s="9"/>
    </row>
    <row r="3" spans="2:8" x14ac:dyDescent="0.2">
      <c r="B3" s="52" t="s">
        <v>743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744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745</v>
      </c>
      <c r="C6" s="52" t="s">
        <v>746</v>
      </c>
      <c r="D6" s="52" t="s">
        <v>747</v>
      </c>
      <c r="E6" s="52" t="s">
        <v>48</v>
      </c>
    </row>
    <row r="7" spans="2:8" x14ac:dyDescent="0.2">
      <c r="B7" s="52" t="s">
        <v>748</v>
      </c>
      <c r="C7" s="52" t="s">
        <v>749</v>
      </c>
      <c r="D7" s="52" t="s">
        <v>750</v>
      </c>
      <c r="E7" s="52" t="s">
        <v>48</v>
      </c>
    </row>
    <row r="8" spans="2:8" x14ac:dyDescent="0.2">
      <c r="B8" s="52" t="s">
        <v>751</v>
      </c>
      <c r="C8" s="52" t="s">
        <v>752</v>
      </c>
      <c r="D8" s="52" t="s">
        <v>753</v>
      </c>
      <c r="E8" s="52" t="s">
        <v>48</v>
      </c>
    </row>
    <row r="9" spans="2:8" x14ac:dyDescent="0.2">
      <c r="B9" s="52" t="s">
        <v>754</v>
      </c>
      <c r="C9" s="52" t="s">
        <v>755</v>
      </c>
      <c r="D9" s="52" t="s">
        <v>756</v>
      </c>
      <c r="E9" s="52" t="s">
        <v>48</v>
      </c>
    </row>
    <row r="10" spans="2:8" x14ac:dyDescent="0.2">
      <c r="B10" s="52" t="s">
        <v>757</v>
      </c>
      <c r="C10" s="52" t="s">
        <v>758</v>
      </c>
      <c r="D10" s="52" t="s">
        <v>759</v>
      </c>
      <c r="E10" s="52" t="s">
        <v>48</v>
      </c>
    </row>
    <row r="11" spans="2:8" x14ac:dyDescent="0.2">
      <c r="B11" s="52" t="s">
        <v>760</v>
      </c>
      <c r="C11" s="52" t="s">
        <v>761</v>
      </c>
      <c r="D11" s="52" t="s">
        <v>762</v>
      </c>
      <c r="E11" s="52" t="s">
        <v>48</v>
      </c>
    </row>
    <row r="13" spans="2:8" x14ac:dyDescent="0.2">
      <c r="B13" s="52" t="s">
        <v>763</v>
      </c>
      <c r="C13" s="52" t="s">
        <v>746</v>
      </c>
      <c r="D13" s="52" t="s">
        <v>48</v>
      </c>
      <c r="E13" s="52" t="s">
        <v>48</v>
      </c>
    </row>
    <row r="15" spans="2:8" x14ac:dyDescent="0.2">
      <c r="B15" s="52" t="s">
        <v>764</v>
      </c>
      <c r="C15" s="52" t="s">
        <v>749</v>
      </c>
      <c r="D15" s="52" t="s">
        <v>48</v>
      </c>
      <c r="E15" s="52" t="s">
        <v>48</v>
      </c>
    </row>
    <row r="17" spans="2:5" x14ac:dyDescent="0.2">
      <c r="B17" s="52" t="s">
        <v>765</v>
      </c>
      <c r="C17" s="52" t="s">
        <v>752</v>
      </c>
      <c r="D17" s="52" t="s">
        <v>48</v>
      </c>
      <c r="E17" s="52" t="s">
        <v>48</v>
      </c>
    </row>
    <row r="19" spans="2:5" x14ac:dyDescent="0.2">
      <c r="B19" s="52" t="s">
        <v>766</v>
      </c>
      <c r="C19" s="52" t="s">
        <v>755</v>
      </c>
      <c r="D19" s="52" t="s">
        <v>48</v>
      </c>
      <c r="E19" s="52" t="s">
        <v>48</v>
      </c>
    </row>
    <row r="21" spans="2:5" x14ac:dyDescent="0.2">
      <c r="B21" s="52" t="s">
        <v>767</v>
      </c>
      <c r="C21" s="52" t="s">
        <v>758</v>
      </c>
      <c r="D21" s="52" t="s">
        <v>48</v>
      </c>
      <c r="E21" s="52" t="s">
        <v>48</v>
      </c>
    </row>
    <row r="23" spans="2:5" x14ac:dyDescent="0.2">
      <c r="B23" s="52" t="s">
        <v>768</v>
      </c>
      <c r="C23" s="52" t="s">
        <v>761</v>
      </c>
      <c r="D23" s="52" t="s">
        <v>48</v>
      </c>
      <c r="E23" s="52" t="s">
        <v>48</v>
      </c>
    </row>
    <row r="25" spans="2:5" x14ac:dyDescent="0.2">
      <c r="B25" s="52" t="s">
        <v>769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770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771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772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773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774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775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776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777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778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779</v>
      </c>
      <c r="C35" s="52" t="s">
        <v>48</v>
      </c>
      <c r="D35" s="52" t="s">
        <v>48</v>
      </c>
      <c r="E35" s="52" t="s">
        <v>48</v>
      </c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2024-05-28T08:37:43Z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