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70D42D-0525-4428-A8C6-66EC0C13AE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X59" i="1"/>
  <c r="W59" i="1"/>
  <c r="X58" i="1"/>
  <c r="W58" i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X28" i="1"/>
  <c r="W28" i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197" i="1" l="1"/>
  <c r="X272" i="1"/>
  <c r="X345" i="1"/>
  <c r="X93" i="1"/>
  <c r="W375" i="1"/>
  <c r="X33" i="1"/>
  <c r="X284" i="1"/>
  <c r="J9" i="1"/>
  <c r="X86" i="1"/>
  <c r="X249" i="1"/>
  <c r="W464" i="1"/>
  <c r="W483" i="1"/>
  <c r="W60" i="1"/>
  <c r="W408" i="1"/>
  <c r="F9" i="1"/>
  <c r="F10" i="1"/>
  <c r="X22" i="1"/>
  <c r="X23" i="1" s="1"/>
  <c r="W130" i="1"/>
  <c r="J530" i="1"/>
  <c r="X217" i="1"/>
  <c r="X219" i="1" s="1"/>
  <c r="W230" i="1"/>
  <c r="X305" i="1"/>
  <c r="X307" i="1" s="1"/>
  <c r="X348" i="1"/>
  <c r="X350" i="1" s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80" i="1"/>
  <c r="X483" i="1" s="1"/>
  <c r="W34" i="1"/>
  <c r="W41" i="1"/>
  <c r="X40" i="1"/>
  <c r="X41" i="1" s="1"/>
  <c r="W45" i="1"/>
  <c r="X44" i="1"/>
  <c r="X45" i="1" s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37" i="1"/>
  <c r="X36" i="1"/>
  <c r="X37" i="1" s="1"/>
  <c r="W38" i="1"/>
  <c r="W42" i="1"/>
  <c r="W46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U530" i="1"/>
  <c r="W424" i="1"/>
  <c r="W498" i="1"/>
  <c r="X525" i="1" l="1"/>
  <c r="W524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<sst xmlns="http://schemas.openxmlformats.org/spreadsheetml/2006/main" count="2230" uniqueCount="736">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</sst>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97" sqref="Z97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45400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14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Четверг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5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0.5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50</v>
      </c>
      <c r="W97" s="353">
        <f t="shared" si="5"/>
        <v>50.400000000000006</v>
      </c>
      <c r="X97" s="36">
        <f>IFERROR(IF(W97=0,"",ROUNDUP(W97/H97,0)*0.00937),"")</f>
        <v>0.11244</v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11.904761904761905</v>
      </c>
      <c r="W104" s="354">
        <f>IFERROR(W96/H96,"0")+IFERROR(W97/H97,"0")+IFERROR(W98/H98,"0")+IFERROR(W99/H99,"0")+IFERROR(W100/H100,"0")+IFERROR(W101/H101,"0")+IFERROR(W102/H102,"0")+IFERROR(W103/H103,"0")</f>
        <v>12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0.11244</v>
      </c>
      <c r="Y104" s="355"/>
      <c r="Z104" s="355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50</v>
      </c>
      <c r="W105" s="354">
        <f>IFERROR(SUM(W96:W103),"0")</f>
        <v>50.400000000000006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100</v>
      </c>
      <c r="W256" s="353">
        <f>IFERROR(IF(V256="",0,CEILING((V256/$H256),1)*$H256),"")</f>
        <v>100.80000000000001</v>
      </c>
      <c r="X256" s="36">
        <f>IFERROR(IF(W256=0,"",ROUNDUP(W256/H256,0)*0.00753),"")</f>
        <v>0.18071999999999999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2000</v>
      </c>
      <c r="W263" s="353">
        <f t="shared" ref="W263:W271" si="15">IFERROR(IF(V263="",0,CEILING((V263/$H263),1)*$H263),"")</f>
        <v>2004.6</v>
      </c>
      <c r="X263" s="36">
        <f>IFERROR(IF(W263=0,"",ROUNDUP(W263/H263,0)*0.02175),"")</f>
        <v>5.5897499999999996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256.41025641025641</v>
      </c>
      <c r="W272" s="354">
        <f>IFERROR(W263/H263,"0")+IFERROR(W264/H264,"0")+IFERROR(W265/H265,"0")+IFERROR(W266/H266,"0")+IFERROR(W267/H267,"0")+IFERROR(W268/H268,"0")+IFERROR(W269/H269,"0")+IFERROR(W270/H270,"0")+IFERROR(W271/H271,"0")</f>
        <v>257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5.5897499999999996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2000</v>
      </c>
      <c r="W273" s="354">
        <f>IFERROR(SUM(W263:W271),"0")</f>
        <v>2004.6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50</v>
      </c>
      <c r="W275" s="353">
        <f>IFERROR(IF(V275="",0,CEILING((V275/$H275),1)*$H275),"")</f>
        <v>50.400000000000006</v>
      </c>
      <c r="X275" s="36">
        <f>IFERROR(IF(W275=0,"",ROUNDUP(W275/H275,0)*0.02175),"")</f>
        <v>0.1305</v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5.9523809523809526</v>
      </c>
      <c r="W278" s="354">
        <f>IFERROR(W275/H275,"0")+IFERROR(W276/H276,"0")+IFERROR(W277/H277,"0")</f>
        <v>6</v>
      </c>
      <c r="X278" s="354">
        <f>IFERROR(IF(X275="",0,X275),"0")+IFERROR(IF(X276="",0,X276),"0")+IFERROR(IF(X277="",0,X277),"0")</f>
        <v>0.1305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50</v>
      </c>
      <c r="W279" s="354">
        <f>IFERROR(SUM(W275:W277),"0")</f>
        <v>50.400000000000006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2.5499999999999998</v>
      </c>
      <c r="W283" s="353">
        <f>IFERROR(IF(V283="",0,CEILING((V283/$H283),1)*$H283),"")</f>
        <v>2.5499999999999998</v>
      </c>
      <c r="X283" s="36">
        <f>IFERROR(IF(W283=0,"",ROUNDUP(W283/H283,0)*0.00753),"")</f>
        <v>7.5300000000000002E-3</v>
      </c>
      <c r="Y283" s="56"/>
      <c r="Z283" s="57"/>
      <c r="AD283" s="58"/>
      <c r="BA283" s="224" t="s">
        <v>1</v>
      </c>
    </row>
    <row r="284" spans="1:53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</v>
      </c>
      <c r="W284" s="354">
        <f>IFERROR(W281/H281,"0")+IFERROR(W282/H282,"0")+IFERROR(W283/H283,"0")</f>
        <v>1</v>
      </c>
      <c r="X284" s="354">
        <f>IFERROR(IF(X281="",0,X281),"0")+IFERROR(IF(X282="",0,X282),"0")+IFERROR(IF(X283="",0,X283),"0")</f>
        <v>7.5300000000000002E-3</v>
      </c>
      <c r="Y284" s="355"/>
      <c r="Z284" s="355"/>
    </row>
    <row r="285" spans="1:53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2.5499999999999998</v>
      </c>
      <c r="W285" s="354">
        <f>IFERROR(SUM(W281:W283),"0")</f>
        <v>2.5499999999999998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1.8</v>
      </c>
      <c r="W311" s="353">
        <f>IFERROR(IF(V311="",0,CEILING((V311/$H311),1)*$H311),"")</f>
        <v>1.8</v>
      </c>
      <c r="X311" s="36">
        <f>IFERROR(IF(W311=0,"",ROUNDUP(W311/H311,0)*0.00753),"")</f>
        <v>7.5300000000000002E-3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</v>
      </c>
      <c r="W312" s="354">
        <f>IFERROR(W311/H311,"0")</f>
        <v>1</v>
      </c>
      <c r="X312" s="354">
        <f>IFERROR(IF(X311="",0,X311),"0")</f>
        <v>7.5300000000000002E-3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1.8</v>
      </c>
      <c r="W313" s="354">
        <f>IFERROR(SUM(W311:W311),"0")</f>
        <v>1.8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hidden="1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hidden="1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hidden="1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66.666666666666671</v>
      </c>
      <c r="W345" s="354">
        <f>IFERROR(W342/H342,"0")+IFERROR(W343/H343,"0")+IFERROR(W344/H344,"0")</f>
        <v>67</v>
      </c>
      <c r="X345" s="354">
        <f>IFERROR(IF(X342="",0,X342),"0")+IFERROR(IF(X343="",0,X343),"0")+IFERROR(IF(X344="",0,X344),"0")</f>
        <v>1.4572499999999999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1000</v>
      </c>
      <c r="W346" s="354">
        <f>IFERROR(SUM(W342:W344),"0")</f>
        <v>1005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100</v>
      </c>
      <c r="W358" s="353">
        <f>IFERROR(IF(V358="",0,CEILING((V358/$H358),1)*$H358),"")</f>
        <v>108</v>
      </c>
      <c r="X358" s="36">
        <f>IFERROR(IF(W358=0,"",ROUNDUP(W358/H358,0)*0.02175),"")</f>
        <v>0.19574999999999998</v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8.3333333333333339</v>
      </c>
      <c r="W363" s="354">
        <f>IFERROR(W358/H358,"0")+IFERROR(W359/H359,"0")+IFERROR(W360/H360,"0")+IFERROR(W361/H361,"0")+IFERROR(W362/H362,"0")</f>
        <v>9</v>
      </c>
      <c r="X363" s="354">
        <f>IFERROR(IF(X358="",0,X358),"0")+IFERROR(IF(X359="",0,X359),"0")+IFERROR(IF(X360="",0,X360),"0")+IFERROR(IF(X361="",0,X361),"0")+IFERROR(IF(X362="",0,X362),"0")</f>
        <v>0.19574999999999998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100</v>
      </c>
      <c r="W364" s="354">
        <f>IFERROR(SUM(W358:W362),"0")</f>
        <v>108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hidden="1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hidden="1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300</v>
      </c>
      <c r="W507" s="353">
        <f>IFERROR(IF(V507="",0,CEILING((V507/$H507),1)*$H507),"")</f>
        <v>302.40000000000003</v>
      </c>
      <c r="X507" s="36">
        <f>IFERROR(IF(W507=0,"",ROUNDUP(W507/H507,0)*0.00753),"")</f>
        <v>0.54215999999999998</v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71.428571428571431</v>
      </c>
      <c r="W510" s="354">
        <f>IFERROR(W506/H506,"0")+IFERROR(W507/H507,"0")+IFERROR(W508/H508,"0")+IFERROR(W509/H509,"0")</f>
        <v>72</v>
      </c>
      <c r="X510" s="354">
        <f>IFERROR(IF(X506="",0,X506),"0")+IFERROR(IF(X507="",0,X507),"0")+IFERROR(IF(X508="",0,X508),"0")+IFERROR(IF(X509="",0,X509),"0")</f>
        <v>0.54215999999999998</v>
      </c>
      <c r="Y510" s="355"/>
      <c r="Z510" s="355"/>
    </row>
    <row r="511" spans="1:53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300</v>
      </c>
      <c r="W511" s="354">
        <f>IFERROR(SUM(W506:W509),"0")</f>
        <v>302.40000000000003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3604.3500000000004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3625.9500000000003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3815.7153992673989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3838.3780000000002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3990.7153992673989</v>
      </c>
      <c r="W523" s="354">
        <f>GrossWeightTotalR+PalletQtyTotalR*25</f>
        <v>4013.3780000000002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446.50549450549454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449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8.22363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50.400000000000006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2158.3500000000004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1.8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1005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302.40000000000003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,00"/>
        <filter val="1,80"/>
        <filter val="100,00"/>
        <filter val="11,90"/>
        <filter val="2 000,00"/>
        <filter val="2,55"/>
        <filter val="23,81"/>
        <filter val="256,41"/>
        <filter val="3 604,35"/>
        <filter val="3 815,72"/>
        <filter val="3 990,72"/>
        <filter val="300,00"/>
        <filter val="446,51"/>
        <filter val="5,95"/>
        <filter val="50,00"/>
        <filter val="66,67"/>
        <filter val="7"/>
        <filter val="71,43"/>
        <filter val="8,33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2024-04-16T10:30:15Z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