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E923C2B-B3BF-4043-A4CE-680D19537C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23" i="1" s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V483" i="1"/>
  <c r="W482" i="1"/>
  <c r="X482" i="1" s="1"/>
  <c r="N482" i="1"/>
  <c r="W481" i="1"/>
  <c r="X481" i="1" s="1"/>
  <c r="N481" i="1"/>
  <c r="W480" i="1"/>
  <c r="W484" i="1" s="1"/>
  <c r="N480" i="1"/>
  <c r="V478" i="1"/>
  <c r="V477" i="1"/>
  <c r="X476" i="1"/>
  <c r="W476" i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N471" i="1"/>
  <c r="V469" i="1"/>
  <c r="V468" i="1"/>
  <c r="W467" i="1"/>
  <c r="X467" i="1" s="1"/>
  <c r="N467" i="1"/>
  <c r="W466" i="1"/>
  <c r="X466" i="1" s="1"/>
  <c r="X468" i="1" s="1"/>
  <c r="N466" i="1"/>
  <c r="V464" i="1"/>
  <c r="V463" i="1"/>
  <c r="X462" i="1"/>
  <c r="W462" i="1"/>
  <c r="N462" i="1"/>
  <c r="W461" i="1"/>
  <c r="X461" i="1" s="1"/>
  <c r="N461" i="1"/>
  <c r="W460" i="1"/>
  <c r="X460" i="1" s="1"/>
  <c r="N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X454" i="1"/>
  <c r="W454" i="1"/>
  <c r="N454" i="1"/>
  <c r="W453" i="1"/>
  <c r="X453" i="1" s="1"/>
  <c r="N453" i="1"/>
  <c r="W452" i="1"/>
  <c r="N452" i="1"/>
  <c r="V448" i="1"/>
  <c r="V447" i="1"/>
  <c r="W446" i="1"/>
  <c r="W448" i="1" s="1"/>
  <c r="N446" i="1"/>
  <c r="V444" i="1"/>
  <c r="V443" i="1"/>
  <c r="W442" i="1"/>
  <c r="W444" i="1" s="1"/>
  <c r="N442" i="1"/>
  <c r="V440" i="1"/>
  <c r="V439" i="1"/>
  <c r="W438" i="1"/>
  <c r="X438" i="1" s="1"/>
  <c r="N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X430" i="1"/>
  <c r="W430" i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X424" i="1" s="1"/>
  <c r="N422" i="1"/>
  <c r="V419" i="1"/>
  <c r="V418" i="1"/>
  <c r="W417" i="1"/>
  <c r="X417" i="1" s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V408" i="1"/>
  <c r="W407" i="1"/>
  <c r="X407" i="1" s="1"/>
  <c r="N407" i="1"/>
  <c r="W406" i="1"/>
  <c r="X406" i="1" s="1"/>
  <c r="N406" i="1"/>
  <c r="W405" i="1"/>
  <c r="W409" i="1" s="1"/>
  <c r="N405" i="1"/>
  <c r="V403" i="1"/>
  <c r="V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V387" i="1"/>
  <c r="V386" i="1"/>
  <c r="W385" i="1"/>
  <c r="X385" i="1" s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X373" i="1"/>
  <c r="W373" i="1"/>
  <c r="N373" i="1"/>
  <c r="W372" i="1"/>
  <c r="X372" i="1" s="1"/>
  <c r="N372" i="1"/>
  <c r="W371" i="1"/>
  <c r="N371" i="1"/>
  <c r="V369" i="1"/>
  <c r="V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W348" i="1"/>
  <c r="W350" i="1" s="1"/>
  <c r="N348" i="1"/>
  <c r="V346" i="1"/>
  <c r="V345" i="1"/>
  <c r="W344" i="1"/>
  <c r="X344" i="1" s="1"/>
  <c r="N344" i="1"/>
  <c r="W343" i="1"/>
  <c r="X343" i="1" s="1"/>
  <c r="N343" i="1"/>
  <c r="W342" i="1"/>
  <c r="X342" i="1" s="1"/>
  <c r="N342" i="1"/>
  <c r="V340" i="1"/>
  <c r="V339" i="1"/>
  <c r="X338" i="1"/>
  <c r="W338" i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X316" i="1"/>
  <c r="W316" i="1"/>
  <c r="N316" i="1"/>
  <c r="W315" i="1"/>
  <c r="N315" i="1"/>
  <c r="V313" i="1"/>
  <c r="V312" i="1"/>
  <c r="W311" i="1"/>
  <c r="N311" i="1"/>
  <c r="V308" i="1"/>
  <c r="V307" i="1"/>
  <c r="W306" i="1"/>
  <c r="X306" i="1" s="1"/>
  <c r="N306" i="1"/>
  <c r="W305" i="1"/>
  <c r="W307" i="1" s="1"/>
  <c r="N305" i="1"/>
  <c r="V303" i="1"/>
  <c r="V302" i="1"/>
  <c r="W301" i="1"/>
  <c r="X301" i="1" s="1"/>
  <c r="N301" i="1"/>
  <c r="W300" i="1"/>
  <c r="X300" i="1" s="1"/>
  <c r="N300" i="1"/>
  <c r="W299" i="1"/>
  <c r="X299" i="1" s="1"/>
  <c r="N299" i="1"/>
  <c r="W298" i="1"/>
  <c r="X298" i="1" s="1"/>
  <c r="N298" i="1"/>
  <c r="X297" i="1"/>
  <c r="W297" i="1"/>
  <c r="N297" i="1"/>
  <c r="W296" i="1"/>
  <c r="X296" i="1" s="1"/>
  <c r="N296" i="1"/>
  <c r="W295" i="1"/>
  <c r="X295" i="1" s="1"/>
  <c r="N295" i="1"/>
  <c r="W294" i="1"/>
  <c r="N294" i="1"/>
  <c r="V291" i="1"/>
  <c r="V290" i="1"/>
  <c r="W289" i="1"/>
  <c r="X289" i="1" s="1"/>
  <c r="N289" i="1"/>
  <c r="W288" i="1"/>
  <c r="X288" i="1" s="1"/>
  <c r="N288" i="1"/>
  <c r="W287" i="1"/>
  <c r="N287" i="1"/>
  <c r="V285" i="1"/>
  <c r="V284" i="1"/>
  <c r="W283" i="1"/>
  <c r="X283" i="1" s="1"/>
  <c r="N283" i="1"/>
  <c r="W282" i="1"/>
  <c r="X282" i="1" s="1"/>
  <c r="W281" i="1"/>
  <c r="X281" i="1" s="1"/>
  <c r="V279" i="1"/>
  <c r="V278" i="1"/>
  <c r="W277" i="1"/>
  <c r="X277" i="1" s="1"/>
  <c r="N277" i="1"/>
  <c r="W276" i="1"/>
  <c r="X276" i="1" s="1"/>
  <c r="N276" i="1"/>
  <c r="W275" i="1"/>
  <c r="N275" i="1"/>
  <c r="V273" i="1"/>
  <c r="V272" i="1"/>
  <c r="W271" i="1"/>
  <c r="X271" i="1" s="1"/>
  <c r="N271" i="1"/>
  <c r="X270" i="1"/>
  <c r="W270" i="1"/>
  <c r="N270" i="1"/>
  <c r="W269" i="1"/>
  <c r="X269" i="1" s="1"/>
  <c r="N269" i="1"/>
  <c r="W268" i="1"/>
  <c r="X268" i="1" s="1"/>
  <c r="N268" i="1"/>
  <c r="W267" i="1"/>
  <c r="X267" i="1" s="1"/>
  <c r="N267" i="1"/>
  <c r="W266" i="1"/>
  <c r="X266" i="1" s="1"/>
  <c r="W265" i="1"/>
  <c r="X265" i="1" s="1"/>
  <c r="N265" i="1"/>
  <c r="W264" i="1"/>
  <c r="X264" i="1" s="1"/>
  <c r="N264" i="1"/>
  <c r="W263" i="1"/>
  <c r="X263" i="1" s="1"/>
  <c r="N263" i="1"/>
  <c r="V261" i="1"/>
  <c r="V260" i="1"/>
  <c r="X259" i="1"/>
  <c r="W259" i="1"/>
  <c r="N259" i="1"/>
  <c r="W258" i="1"/>
  <c r="X258" i="1" s="1"/>
  <c r="N258" i="1"/>
  <c r="W257" i="1"/>
  <c r="X257" i="1" s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V230" i="1"/>
  <c r="V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X224" i="1"/>
  <c r="W224" i="1"/>
  <c r="N224" i="1"/>
  <c r="W223" i="1"/>
  <c r="N223" i="1"/>
  <c r="V220" i="1"/>
  <c r="V219" i="1"/>
  <c r="W218" i="1"/>
  <c r="X218" i="1" s="1"/>
  <c r="N218" i="1"/>
  <c r="W217" i="1"/>
  <c r="W219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X209" i="1"/>
  <c r="W209" i="1"/>
  <c r="N209" i="1"/>
  <c r="W208" i="1"/>
  <c r="N208" i="1"/>
  <c r="V205" i="1"/>
  <c r="V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V198" i="1"/>
  <c r="V197" i="1"/>
  <c r="W196" i="1"/>
  <c r="X196" i="1" s="1"/>
  <c r="N196" i="1"/>
  <c r="W195" i="1"/>
  <c r="X195" i="1" s="1"/>
  <c r="N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W198" i="1" s="1"/>
  <c r="N180" i="1"/>
  <c r="V178" i="1"/>
  <c r="V177" i="1"/>
  <c r="X176" i="1"/>
  <c r="W176" i="1"/>
  <c r="N176" i="1"/>
  <c r="W175" i="1"/>
  <c r="X175" i="1" s="1"/>
  <c r="N175" i="1"/>
  <c r="W174" i="1"/>
  <c r="X174" i="1" s="1"/>
  <c r="N174" i="1"/>
  <c r="W173" i="1"/>
  <c r="W178" i="1" s="1"/>
  <c r="N173" i="1"/>
  <c r="V171" i="1"/>
  <c r="V170" i="1"/>
  <c r="W169" i="1"/>
  <c r="X169" i="1" s="1"/>
  <c r="N169" i="1"/>
  <c r="W168" i="1"/>
  <c r="X168" i="1" s="1"/>
  <c r="X170" i="1" s="1"/>
  <c r="N168" i="1"/>
  <c r="V166" i="1"/>
  <c r="V165" i="1"/>
  <c r="W164" i="1"/>
  <c r="X164" i="1" s="1"/>
  <c r="N164" i="1"/>
  <c r="W163" i="1"/>
  <c r="I530" i="1" s="1"/>
  <c r="N163" i="1"/>
  <c r="V160" i="1"/>
  <c r="V159" i="1"/>
  <c r="W158" i="1"/>
  <c r="X158" i="1" s="1"/>
  <c r="N158" i="1"/>
  <c r="X157" i="1"/>
  <c r="W157" i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H530" i="1" s="1"/>
  <c r="N150" i="1"/>
  <c r="V147" i="1"/>
  <c r="V146" i="1"/>
  <c r="W145" i="1"/>
  <c r="X145" i="1" s="1"/>
  <c r="N145" i="1"/>
  <c r="X144" i="1"/>
  <c r="W144" i="1"/>
  <c r="N144" i="1"/>
  <c r="W143" i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W134" i="1"/>
  <c r="X134" i="1" s="1"/>
  <c r="N134" i="1"/>
  <c r="W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X124" i="1"/>
  <c r="W124" i="1"/>
  <c r="N124" i="1"/>
  <c r="W123" i="1"/>
  <c r="X123" i="1" s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W120" i="1" s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N89" i="1"/>
  <c r="V87" i="1"/>
  <c r="V86" i="1"/>
  <c r="W85" i="1"/>
  <c r="X85" i="1" s="1"/>
  <c r="N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N56" i="1"/>
  <c r="V53" i="1"/>
  <c r="V52" i="1"/>
  <c r="X51" i="1"/>
  <c r="W51" i="1"/>
  <c r="N51" i="1"/>
  <c r="W50" i="1"/>
  <c r="C530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W28" i="1"/>
  <c r="X28" i="1" s="1"/>
  <c r="N28" i="1"/>
  <c r="W27" i="1"/>
  <c r="X27" i="1" s="1"/>
  <c r="N27" i="1"/>
  <c r="W26" i="1"/>
  <c r="W33" i="1" s="1"/>
  <c r="N26" i="1"/>
  <c r="V24" i="1"/>
  <c r="V520" i="1" s="1"/>
  <c r="V23" i="1"/>
  <c r="W22" i="1"/>
  <c r="W23" i="1" s="1"/>
  <c r="N22" i="1"/>
  <c r="H10" i="1"/>
  <c r="A9" i="1"/>
  <c r="A10" i="1" s="1"/>
  <c r="D7" i="1"/>
  <c r="O6" i="1"/>
  <c r="N2" i="1"/>
  <c r="X60" i="1" l="1"/>
  <c r="X272" i="1"/>
  <c r="X345" i="1"/>
  <c r="W130" i="1"/>
  <c r="W375" i="1"/>
  <c r="W464" i="1"/>
  <c r="X284" i="1"/>
  <c r="X249" i="1"/>
  <c r="W408" i="1"/>
  <c r="W483" i="1"/>
  <c r="X22" i="1"/>
  <c r="X23" i="1" s="1"/>
  <c r="X26" i="1"/>
  <c r="X33" i="1" s="1"/>
  <c r="W93" i="1"/>
  <c r="W105" i="1"/>
  <c r="X122" i="1"/>
  <c r="X129" i="1" s="1"/>
  <c r="F530" i="1"/>
  <c r="G530" i="1"/>
  <c r="W170" i="1"/>
  <c r="X180" i="1"/>
  <c r="X197" i="1" s="1"/>
  <c r="W204" i="1"/>
  <c r="J530" i="1"/>
  <c r="X217" i="1"/>
  <c r="X219" i="1" s="1"/>
  <c r="X305" i="1"/>
  <c r="X307" i="1" s="1"/>
  <c r="X348" i="1"/>
  <c r="X350" i="1" s="1"/>
  <c r="X371" i="1"/>
  <c r="X375" i="1" s="1"/>
  <c r="W403" i="1"/>
  <c r="X405" i="1"/>
  <c r="S530" i="1"/>
  <c r="X442" i="1"/>
  <c r="X443" i="1" s="1"/>
  <c r="W443" i="1"/>
  <c r="X446" i="1"/>
  <c r="X447" i="1" s="1"/>
  <c r="W447" i="1"/>
  <c r="X452" i="1"/>
  <c r="X480" i="1"/>
  <c r="X483" i="1" s="1"/>
  <c r="X86" i="1"/>
  <c r="X93" i="1"/>
  <c r="X204" i="1"/>
  <c r="F9" i="1"/>
  <c r="J9" i="1"/>
  <c r="F10" i="1"/>
  <c r="W34" i="1"/>
  <c r="W38" i="1"/>
  <c r="W42" i="1"/>
  <c r="W46" i="1"/>
  <c r="W52" i="1"/>
  <c r="W60" i="1"/>
  <c r="W86" i="1"/>
  <c r="W94" i="1"/>
  <c r="W104" i="1"/>
  <c r="W119" i="1"/>
  <c r="W129" i="1"/>
  <c r="W139" i="1"/>
  <c r="W147" i="1"/>
  <c r="W160" i="1"/>
  <c r="W165" i="1"/>
  <c r="W171" i="1"/>
  <c r="W177" i="1"/>
  <c r="W197" i="1"/>
  <c r="W205" i="1"/>
  <c r="W214" i="1"/>
  <c r="W220" i="1"/>
  <c r="L530" i="1"/>
  <c r="W230" i="1"/>
  <c r="W229" i="1"/>
  <c r="W250" i="1"/>
  <c r="W253" i="1"/>
  <c r="X252" i="1"/>
  <c r="X253" i="1" s="1"/>
  <c r="W254" i="1"/>
  <c r="W261" i="1"/>
  <c r="X256" i="1"/>
  <c r="X260" i="1" s="1"/>
  <c r="W260" i="1"/>
  <c r="W279" i="1"/>
  <c r="W285" i="1"/>
  <c r="W290" i="1"/>
  <c r="X287" i="1"/>
  <c r="X290" i="1" s="1"/>
  <c r="W319" i="1"/>
  <c r="W322" i="1"/>
  <c r="X321" i="1"/>
  <c r="X322" i="1" s="1"/>
  <c r="W323" i="1"/>
  <c r="W326" i="1"/>
  <c r="X325" i="1"/>
  <c r="X326" i="1" s="1"/>
  <c r="W327" i="1"/>
  <c r="P530" i="1"/>
  <c r="W340" i="1"/>
  <c r="X331" i="1"/>
  <c r="X339" i="1" s="1"/>
  <c r="W339" i="1"/>
  <c r="W376" i="1"/>
  <c r="W379" i="1"/>
  <c r="X378" i="1"/>
  <c r="X379" i="1" s="1"/>
  <c r="W380" i="1"/>
  <c r="W387" i="1"/>
  <c r="X384" i="1"/>
  <c r="X386" i="1" s="1"/>
  <c r="R530" i="1"/>
  <c r="W386" i="1"/>
  <c r="X416" i="1"/>
  <c r="X418" i="1" s="1"/>
  <c r="W418" i="1"/>
  <c r="W463" i="1"/>
  <c r="W469" i="1"/>
  <c r="W478" i="1"/>
  <c r="X471" i="1"/>
  <c r="X477" i="1" s="1"/>
  <c r="W477" i="1"/>
  <c r="H9" i="1"/>
  <c r="B530" i="1"/>
  <c r="W522" i="1"/>
  <c r="W521" i="1"/>
  <c r="V524" i="1"/>
  <c r="W24" i="1"/>
  <c r="X36" i="1"/>
  <c r="X37" i="1" s="1"/>
  <c r="X40" i="1"/>
  <c r="X41" i="1" s="1"/>
  <c r="X44" i="1"/>
  <c r="X45" i="1" s="1"/>
  <c r="X50" i="1"/>
  <c r="X52" i="1" s="1"/>
  <c r="W53" i="1"/>
  <c r="D530" i="1"/>
  <c r="W61" i="1"/>
  <c r="E530" i="1"/>
  <c r="W87" i="1"/>
  <c r="X96" i="1"/>
  <c r="X104" i="1" s="1"/>
  <c r="X107" i="1"/>
  <c r="X119" i="1" s="1"/>
  <c r="X133" i="1"/>
  <c r="X138" i="1" s="1"/>
  <c r="W138" i="1"/>
  <c r="X143" i="1"/>
  <c r="X146" i="1" s="1"/>
  <c r="W146" i="1"/>
  <c r="X150" i="1"/>
  <c r="X159" i="1" s="1"/>
  <c r="W159" i="1"/>
  <c r="X163" i="1"/>
  <c r="X165" i="1" s="1"/>
  <c r="W166" i="1"/>
  <c r="X173" i="1"/>
  <c r="X177" i="1" s="1"/>
  <c r="X208" i="1"/>
  <c r="X214" i="1" s="1"/>
  <c r="W215" i="1"/>
  <c r="X223" i="1"/>
  <c r="X229" i="1" s="1"/>
  <c r="W272" i="1"/>
  <c r="W273" i="1"/>
  <c r="W278" i="1"/>
  <c r="X275" i="1"/>
  <c r="X278" i="1" s="1"/>
  <c r="W284" i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46" i="1"/>
  <c r="W345" i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M530" i="1"/>
  <c r="W249" i="1"/>
  <c r="X402" i="1"/>
  <c r="W402" i="1"/>
  <c r="X408" i="1"/>
  <c r="W419" i="1"/>
  <c r="W425" i="1"/>
  <c r="W434" i="1"/>
  <c r="X427" i="1"/>
  <c r="X434" i="1" s="1"/>
  <c r="X463" i="1"/>
  <c r="W468" i="1"/>
  <c r="U530" i="1"/>
  <c r="T530" i="1"/>
  <c r="W424" i="1"/>
  <c r="W498" i="1"/>
  <c r="W524" i="1" l="1"/>
  <c r="X525" i="1"/>
  <c r="W520" i="1"/>
  <c r="W523" i="1"/>
</calcChain>
</file>

<file path=xl/sharedStrings.xml><?xml version="1.0" encoding="utf-8"?>
<sst xmlns="http://schemas.openxmlformats.org/spreadsheetml/2006/main" count="2230" uniqueCount="736">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</sst>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0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85" t="s">
        <v>0</v>
      </c>
      <c r="E1" s="464"/>
      <c r="F1" s="464"/>
      <c r="G1" s="12" t="s">
        <v>1</v>
      </c>
      <c r="H1" s="485" t="s">
        <v>2</v>
      </c>
      <c r="I1" s="464"/>
      <c r="J1" s="464"/>
      <c r="K1" s="464"/>
      <c r="L1" s="464"/>
      <c r="M1" s="464"/>
      <c r="N1" s="464"/>
      <c r="O1" s="464"/>
      <c r="P1" s="714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65" t="s">
        <v>8</v>
      </c>
      <c r="B5" s="445"/>
      <c r="C5" s="446"/>
      <c r="D5" s="399"/>
      <c r="E5" s="401"/>
      <c r="F5" s="690" t="s">
        <v>9</v>
      </c>
      <c r="G5" s="446"/>
      <c r="H5" s="399" t="s">
        <v>735</v>
      </c>
      <c r="I5" s="400"/>
      <c r="J5" s="400"/>
      <c r="K5" s="400"/>
      <c r="L5" s="401"/>
      <c r="N5" s="24" t="s">
        <v>10</v>
      </c>
      <c r="O5" s="618">
        <v>45400</v>
      </c>
      <c r="P5" s="457"/>
      <c r="R5" s="721" t="s">
        <v>11</v>
      </c>
      <c r="S5" s="406"/>
      <c r="T5" s="539" t="s">
        <v>12</v>
      </c>
      <c r="U5" s="457"/>
      <c r="Z5" s="51"/>
      <c r="AA5" s="51"/>
      <c r="AB5" s="51"/>
    </row>
    <row r="6" spans="1:29" s="350" customFormat="1" ht="24" customHeight="1" x14ac:dyDescent="0.2">
      <c r="A6" s="465" t="s">
        <v>13</v>
      </c>
      <c r="B6" s="445"/>
      <c r="C6" s="446"/>
      <c r="D6" s="652" t="s">
        <v>14</v>
      </c>
      <c r="E6" s="653"/>
      <c r="F6" s="653"/>
      <c r="G6" s="653"/>
      <c r="H6" s="653"/>
      <c r="I6" s="653"/>
      <c r="J6" s="653"/>
      <c r="K6" s="653"/>
      <c r="L6" s="457"/>
      <c r="N6" s="24" t="s">
        <v>15</v>
      </c>
      <c r="O6" s="463" t="str">
        <f>IF(O5=0," ",CHOOSE(WEEKDAY(O5,2),"Понедельник","Вторник","Среда","Четверг","Пятница","Суббота","Воскресенье"))</f>
        <v>Четверг</v>
      </c>
      <c r="P6" s="357"/>
      <c r="R6" s="405" t="s">
        <v>16</v>
      </c>
      <c r="S6" s="406"/>
      <c r="T6" s="545" t="s">
        <v>17</v>
      </c>
      <c r="U6" s="404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82" t="str">
        <f>IFERROR(VLOOKUP(DeliveryAddress,Table,3,0),1)</f>
        <v>5</v>
      </c>
      <c r="E7" s="583"/>
      <c r="F7" s="583"/>
      <c r="G7" s="583"/>
      <c r="H7" s="583"/>
      <c r="I7" s="583"/>
      <c r="J7" s="583"/>
      <c r="K7" s="583"/>
      <c r="L7" s="584"/>
      <c r="N7" s="24"/>
      <c r="O7" s="42"/>
      <c r="P7" s="42"/>
      <c r="R7" s="365"/>
      <c r="S7" s="406"/>
      <c r="T7" s="546"/>
      <c r="U7" s="547"/>
      <c r="Z7" s="51"/>
      <c r="AA7" s="51"/>
      <c r="AB7" s="51"/>
    </row>
    <row r="8" spans="1:29" s="350" customFormat="1" ht="25.5" customHeight="1" x14ac:dyDescent="0.2">
      <c r="A8" s="705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6">
        <v>0.5</v>
      </c>
      <c r="P8" s="457"/>
      <c r="R8" s="365"/>
      <c r="S8" s="406"/>
      <c r="T8" s="546"/>
      <c r="U8" s="547"/>
      <c r="Z8" s="51"/>
      <c r="AA8" s="51"/>
      <c r="AB8" s="51"/>
    </row>
    <row r="9" spans="1:29" s="350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520"/>
      <c r="E9" s="371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70" t="str">
        <f>IF(AND($A$9="Тип доверенности/получателя при получении в адресе перегруза:",$D$9="Разовая доверенность"),"Введите ФИО","")</f>
        <v/>
      </c>
      <c r="I9" s="371"/>
      <c r="J9" s="3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1"/>
      <c r="L9" s="371"/>
      <c r="N9" s="26" t="s">
        <v>20</v>
      </c>
      <c r="O9" s="618"/>
      <c r="P9" s="457"/>
      <c r="R9" s="365"/>
      <c r="S9" s="406"/>
      <c r="T9" s="548"/>
      <c r="U9" s="549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520"/>
      <c r="E10" s="371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622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56"/>
      <c r="P10" s="457"/>
      <c r="S10" s="24" t="s">
        <v>22</v>
      </c>
      <c r="T10" s="403" t="s">
        <v>23</v>
      </c>
      <c r="U10" s="404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6"/>
      <c r="P11" s="457"/>
      <c r="S11" s="24" t="s">
        <v>26</v>
      </c>
      <c r="T11" s="654" t="s">
        <v>27</v>
      </c>
      <c r="U11" s="655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7" t="s">
        <v>28</v>
      </c>
      <c r="B12" s="445"/>
      <c r="C12" s="445"/>
      <c r="D12" s="445"/>
      <c r="E12" s="445"/>
      <c r="F12" s="445"/>
      <c r="G12" s="445"/>
      <c r="H12" s="445"/>
      <c r="I12" s="445"/>
      <c r="J12" s="445"/>
      <c r="K12" s="445"/>
      <c r="L12" s="446"/>
      <c r="N12" s="24" t="s">
        <v>29</v>
      </c>
      <c r="O12" s="625"/>
      <c r="P12" s="584"/>
      <c r="Q12" s="23"/>
      <c r="S12" s="24"/>
      <c r="T12" s="464"/>
      <c r="U12" s="365"/>
      <c r="Z12" s="51"/>
      <c r="AA12" s="51"/>
      <c r="AB12" s="51"/>
    </row>
    <row r="13" spans="1:29" s="350" customFormat="1" ht="23.25" customHeight="1" x14ac:dyDescent="0.2">
      <c r="A13" s="687" t="s">
        <v>30</v>
      </c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6"/>
      <c r="M13" s="26"/>
      <c r="N13" s="26" t="s">
        <v>31</v>
      </c>
      <c r="O13" s="654"/>
      <c r="P13" s="655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7" t="s">
        <v>32</v>
      </c>
      <c r="B14" s="445"/>
      <c r="C14" s="445"/>
      <c r="D14" s="445"/>
      <c r="E14" s="445"/>
      <c r="F14" s="445"/>
      <c r="G14" s="445"/>
      <c r="H14" s="445"/>
      <c r="I14" s="445"/>
      <c r="J14" s="445"/>
      <c r="K14" s="445"/>
      <c r="L14" s="446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697" t="s">
        <v>33</v>
      </c>
      <c r="B15" s="445"/>
      <c r="C15" s="445"/>
      <c r="D15" s="445"/>
      <c r="E15" s="445"/>
      <c r="F15" s="445"/>
      <c r="G15" s="445"/>
      <c r="H15" s="445"/>
      <c r="I15" s="445"/>
      <c r="J15" s="445"/>
      <c r="K15" s="445"/>
      <c r="L15" s="446"/>
      <c r="N15" s="523" t="s">
        <v>34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12" t="s">
        <v>35</v>
      </c>
      <c r="B17" s="412" t="s">
        <v>36</v>
      </c>
      <c r="C17" s="516" t="s">
        <v>37</v>
      </c>
      <c r="D17" s="412" t="s">
        <v>38</v>
      </c>
      <c r="E17" s="494"/>
      <c r="F17" s="412" t="s">
        <v>39</v>
      </c>
      <c r="G17" s="412" t="s">
        <v>40</v>
      </c>
      <c r="H17" s="412" t="s">
        <v>41</v>
      </c>
      <c r="I17" s="412" t="s">
        <v>42</v>
      </c>
      <c r="J17" s="412" t="s">
        <v>43</v>
      </c>
      <c r="K17" s="412" t="s">
        <v>44</v>
      </c>
      <c r="L17" s="412" t="s">
        <v>45</v>
      </c>
      <c r="M17" s="412" t="s">
        <v>46</v>
      </c>
      <c r="N17" s="412" t="s">
        <v>47</v>
      </c>
      <c r="O17" s="493"/>
      <c r="P17" s="493"/>
      <c r="Q17" s="493"/>
      <c r="R17" s="494"/>
      <c r="S17" s="717" t="s">
        <v>48</v>
      </c>
      <c r="T17" s="446"/>
      <c r="U17" s="412" t="s">
        <v>49</v>
      </c>
      <c r="V17" s="412" t="s">
        <v>50</v>
      </c>
      <c r="W17" s="382" t="s">
        <v>51</v>
      </c>
      <c r="X17" s="412" t="s">
        <v>52</v>
      </c>
      <c r="Y17" s="438" t="s">
        <v>53</v>
      </c>
      <c r="Z17" s="438" t="s">
        <v>54</v>
      </c>
      <c r="AA17" s="438" t="s">
        <v>55</v>
      </c>
      <c r="AB17" s="439"/>
      <c r="AC17" s="440"/>
      <c r="AD17" s="502"/>
      <c r="BA17" s="431" t="s">
        <v>56</v>
      </c>
    </row>
    <row r="18" spans="1:53" ht="14.25" customHeight="1" x14ac:dyDescent="0.2">
      <c r="A18" s="413"/>
      <c r="B18" s="413"/>
      <c r="C18" s="413"/>
      <c r="D18" s="495"/>
      <c r="E18" s="497"/>
      <c r="F18" s="413"/>
      <c r="G18" s="413"/>
      <c r="H18" s="413"/>
      <c r="I18" s="413"/>
      <c r="J18" s="413"/>
      <c r="K18" s="413"/>
      <c r="L18" s="413"/>
      <c r="M18" s="413"/>
      <c r="N18" s="495"/>
      <c r="O18" s="496"/>
      <c r="P18" s="496"/>
      <c r="Q18" s="496"/>
      <c r="R18" s="497"/>
      <c r="S18" s="349" t="s">
        <v>57</v>
      </c>
      <c r="T18" s="349" t="s">
        <v>58</v>
      </c>
      <c r="U18" s="413"/>
      <c r="V18" s="413"/>
      <c r="W18" s="383"/>
      <c r="X18" s="413"/>
      <c r="Y18" s="626"/>
      <c r="Z18" s="626"/>
      <c r="AA18" s="441"/>
      <c r="AB18" s="442"/>
      <c r="AC18" s="443"/>
      <c r="AD18" s="503"/>
      <c r="BA18" s="365"/>
    </row>
    <row r="19" spans="1:53" ht="27.75" hidden="1" customHeight="1" x14ac:dyDescent="0.2">
      <c r="A19" s="421" t="s">
        <v>59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8"/>
      <c r="Z19" s="48"/>
    </row>
    <row r="20" spans="1:53" ht="16.5" hidden="1" customHeight="1" x14ac:dyDescent="0.25">
      <c r="A20" s="373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48"/>
      <c r="Z20" s="348"/>
    </row>
    <row r="21" spans="1:53" ht="14.25" hidden="1" customHeight="1" x14ac:dyDescent="0.25">
      <c r="A21" s="364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5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76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76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64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4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5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76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76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64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5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76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76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64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5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76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76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64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73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5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76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76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421" t="s">
        <v>95</v>
      </c>
      <c r="B47" s="422"/>
      <c r="C47" s="422"/>
      <c r="D47" s="422"/>
      <c r="E47" s="422"/>
      <c r="F47" s="422"/>
      <c r="G47" s="422"/>
      <c r="H47" s="422"/>
      <c r="I47" s="422"/>
      <c r="J47" s="422"/>
      <c r="K47" s="422"/>
      <c r="L47" s="422"/>
      <c r="M47" s="422"/>
      <c r="N47" s="422"/>
      <c r="O47" s="422"/>
      <c r="P47" s="422"/>
      <c r="Q47" s="422"/>
      <c r="R47" s="422"/>
      <c r="S47" s="422"/>
      <c r="T47" s="422"/>
      <c r="U47" s="422"/>
      <c r="V47" s="422"/>
      <c r="W47" s="422"/>
      <c r="X47" s="422"/>
      <c r="Y47" s="48"/>
      <c r="Z47" s="48"/>
    </row>
    <row r="48" spans="1:53" ht="16.5" hidden="1" customHeight="1" x14ac:dyDescent="0.25">
      <c r="A48" s="373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48"/>
      <c r="Z48" s="348"/>
    </row>
    <row r="49" spans="1:53" ht="14.25" hidden="1" customHeight="1" x14ac:dyDescent="0.25">
      <c r="A49" s="364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130</v>
      </c>
      <c r="W50" s="353">
        <f>IFERROR(IF(V50="",0,CEILING((V50/$H50),1)*$H50),"")</f>
        <v>140.4</v>
      </c>
      <c r="X50" s="36">
        <f>IFERROR(IF(W50=0,"",ROUNDUP(W50/H50,0)*0.02175),"")</f>
        <v>0.28275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68</v>
      </c>
      <c r="W51" s="353">
        <f>IFERROR(IF(V51="",0,CEILING((V51/$H51),1)*$H51),"")</f>
        <v>70.2</v>
      </c>
      <c r="X51" s="36">
        <f>IFERROR(IF(W51=0,"",ROUNDUP(W51/H51,0)*0.00753),"")</f>
        <v>0.19578000000000001</v>
      </c>
      <c r="Y51" s="56"/>
      <c r="Z51" s="57"/>
      <c r="AD51" s="58"/>
      <c r="BA51" s="71" t="s">
        <v>1</v>
      </c>
    </row>
    <row r="52" spans="1:53" x14ac:dyDescent="0.2">
      <c r="A52" s="375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76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37.222222222222221</v>
      </c>
      <c r="W52" s="354">
        <f>IFERROR(W50/H50,"0")+IFERROR(W51/H51,"0")</f>
        <v>39</v>
      </c>
      <c r="X52" s="354">
        <f>IFERROR(IF(X50="",0,X50),"0")+IFERROR(IF(X51="",0,X51),"0")</f>
        <v>0.47853000000000001</v>
      </c>
      <c r="Y52" s="355"/>
      <c r="Z52" s="355"/>
    </row>
    <row r="53" spans="1:53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76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198</v>
      </c>
      <c r="W53" s="354">
        <f>IFERROR(SUM(W50:W51),"0")</f>
        <v>210.60000000000002</v>
      </c>
      <c r="X53" s="37"/>
      <c r="Y53" s="355"/>
      <c r="Z53" s="355"/>
    </row>
    <row r="54" spans="1:53" ht="16.5" hidden="1" customHeight="1" x14ac:dyDescent="0.25">
      <c r="A54" s="373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48"/>
      <c r="Z54" s="348"/>
    </row>
    <row r="55" spans="1:53" ht="14.25" hidden="1" customHeight="1" x14ac:dyDescent="0.25">
      <c r="A55" s="364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56</v>
      </c>
      <c r="W56" s="353">
        <f>IFERROR(IF(V56="",0,CEILING((V56/$H56),1)*$H56),"")</f>
        <v>64.800000000000011</v>
      </c>
      <c r="X56" s="36">
        <f>IFERROR(IF(W56=0,"",ROUNDUP(W56/H56,0)*0.02175),"")</f>
        <v>0.1305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203</v>
      </c>
      <c r="W58" s="353">
        <f>IFERROR(IF(V58="",0,CEILING((V58/$H58),1)*$H58),"")</f>
        <v>207</v>
      </c>
      <c r="X58" s="36">
        <f>IFERROR(IF(W58=0,"",ROUNDUP(W58/H58,0)*0.00937),"")</f>
        <v>0.43102000000000001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20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5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76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50.296296296296298</v>
      </c>
      <c r="W60" s="354">
        <f>IFERROR(W56/H56,"0")+IFERROR(W57/H57,"0")+IFERROR(W58/H58,"0")+IFERROR(W59/H59,"0")</f>
        <v>52</v>
      </c>
      <c r="X60" s="354">
        <f>IFERROR(IF(X56="",0,X56),"0")+IFERROR(IF(X57="",0,X57),"0")+IFERROR(IF(X58="",0,X58),"0")+IFERROR(IF(X59="",0,X59),"0")</f>
        <v>0.56152000000000002</v>
      </c>
      <c r="Y60" s="355"/>
      <c r="Z60" s="355"/>
    </row>
    <row r="61" spans="1:53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76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259</v>
      </c>
      <c r="W61" s="354">
        <f>IFERROR(SUM(W56:W59),"0")</f>
        <v>271.8</v>
      </c>
      <c r="X61" s="37"/>
      <c r="Y61" s="355"/>
      <c r="Z61" s="355"/>
    </row>
    <row r="62" spans="1:53" ht="16.5" hidden="1" customHeight="1" x14ac:dyDescent="0.25">
      <c r="A62" s="373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48"/>
      <c r="Z62" s="348"/>
    </row>
    <row r="63" spans="1:53" ht="14.25" hidden="1" customHeight="1" x14ac:dyDescent="0.25">
      <c r="A63" s="364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7"/>
      <c r="Z63" s="347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5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0</v>
      </c>
      <c r="W64" s="353">
        <f t="shared" ref="W64:W85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49</v>
      </c>
      <c r="W65" s="353">
        <f t="shared" si="2"/>
        <v>56</v>
      </c>
      <c r="X65" s="36">
        <f t="shared" si="3"/>
        <v>0.10874999999999999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20</v>
      </c>
      <c r="W68" s="353">
        <f t="shared" si="2"/>
        <v>21.6</v>
      </c>
      <c r="X68" s="36">
        <f t="shared" si="3"/>
        <v>4.3499999999999997E-2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60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120</v>
      </c>
      <c r="W73" s="353">
        <f t="shared" si="2"/>
        <v>120</v>
      </c>
      <c r="X73" s="36">
        <f t="shared" si="4"/>
        <v>0.28110000000000002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9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40</v>
      </c>
      <c r="W74" s="353">
        <f t="shared" si="2"/>
        <v>40</v>
      </c>
      <c r="X74" s="36">
        <f t="shared" si="4"/>
        <v>9.3700000000000006E-2</v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8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7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2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135</v>
      </c>
      <c r="W79" s="353">
        <f t="shared" si="2"/>
        <v>135</v>
      </c>
      <c r="X79" s="36">
        <f t="shared" si="4"/>
        <v>0.28110000000000002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24</v>
      </c>
      <c r="W80" s="353">
        <f t="shared" si="2"/>
        <v>25.6</v>
      </c>
      <c r="X80" s="36">
        <f>IFERROR(IF(W80=0,"",ROUNDUP(W80/H80,0)*0.00753),"")</f>
        <v>6.0240000000000002E-2</v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1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45</v>
      </c>
      <c r="W84" s="353">
        <f t="shared" si="2"/>
        <v>45</v>
      </c>
      <c r="X84" s="36">
        <f>IFERROR(IF(W84=0,"",ROUNDUP(W84/H84,0)*0.00937),"")</f>
        <v>9.3700000000000006E-2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76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93.726851851851848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95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0.96209</v>
      </c>
      <c r="Y86" s="355"/>
      <c r="Z86" s="355"/>
    </row>
    <row r="87" spans="1:53" x14ac:dyDescent="0.2">
      <c r="A87" s="365"/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76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433</v>
      </c>
      <c r="W87" s="354">
        <f>IFERROR(SUM(W64:W85),"0")</f>
        <v>443.20000000000005</v>
      </c>
      <c r="X87" s="37"/>
      <c r="Y87" s="355"/>
      <c r="Z87" s="355"/>
    </row>
    <row r="88" spans="1:53" ht="14.25" hidden="1" customHeight="1" x14ac:dyDescent="0.25">
      <c r="A88" s="364" t="s">
        <v>97</v>
      </c>
      <c r="B88" s="365"/>
      <c r="C88" s="365"/>
      <c r="D88" s="365"/>
      <c r="E88" s="365"/>
      <c r="F88" s="365"/>
      <c r="G88" s="365"/>
      <c r="H88" s="365"/>
      <c r="I88" s="365"/>
      <c r="J88" s="365"/>
      <c r="K88" s="365"/>
      <c r="L88" s="365"/>
      <c r="M88" s="365"/>
      <c r="N88" s="365"/>
      <c r="O88" s="365"/>
      <c r="P88" s="365"/>
      <c r="Q88" s="365"/>
      <c r="R88" s="365"/>
      <c r="S88" s="365"/>
      <c r="T88" s="365"/>
      <c r="U88" s="365"/>
      <c r="V88" s="365"/>
      <c r="W88" s="365"/>
      <c r="X88" s="365"/>
      <c r="Y88" s="347"/>
      <c r="Z88" s="347"/>
    </row>
    <row r="89" spans="1:53" ht="16.5" hidden="1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5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76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hidden="1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76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hidden="1" customHeight="1" x14ac:dyDescent="0.25">
      <c r="A95" s="364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7"/>
      <c r="Z95" s="347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6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22</v>
      </c>
      <c r="W103" s="353">
        <f t="shared" si="5"/>
        <v>22.4</v>
      </c>
      <c r="X103" s="36">
        <f>IFERROR(IF(W103=0,"",ROUNDUP(W103/H103,0)*0.00753),"")</f>
        <v>6.0240000000000002E-2</v>
      </c>
      <c r="Y103" s="56"/>
      <c r="Z103" s="57"/>
      <c r="AD103" s="58"/>
      <c r="BA103" s="109" t="s">
        <v>1</v>
      </c>
    </row>
    <row r="104" spans="1:53" x14ac:dyDescent="0.2">
      <c r="A104" s="375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76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7.8571428571428577</v>
      </c>
      <c r="W104" s="354">
        <f>IFERROR(W96/H96,"0")+IFERROR(W97/H97,"0")+IFERROR(W98/H98,"0")+IFERROR(W99/H99,"0")+IFERROR(W100/H100,"0")+IFERROR(W101/H101,"0")+IFERROR(W102/H102,"0")+IFERROR(W103/H103,"0")</f>
        <v>8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6.0240000000000002E-2</v>
      </c>
      <c r="Y104" s="355"/>
      <c r="Z104" s="355"/>
    </row>
    <row r="105" spans="1:53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76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22</v>
      </c>
      <c r="W105" s="354">
        <f>IFERROR(SUM(W96:W103),"0")</f>
        <v>22.4</v>
      </c>
      <c r="X105" s="37"/>
      <c r="Y105" s="355"/>
      <c r="Z105" s="355"/>
    </row>
    <row r="106" spans="1:53" ht="14.25" hidden="1" customHeight="1" x14ac:dyDescent="0.25">
      <c r="A106" s="364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7"/>
      <c r="Z106" s="347"/>
    </row>
    <row r="107" spans="1:53" ht="16.5" hidden="1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581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hidden="1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6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5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6</v>
      </c>
      <c r="W111" s="353">
        <f t="shared" si="6"/>
        <v>6</v>
      </c>
      <c r="X111" s="36">
        <f>IFERROR(IF(W111=0,"",ROUNDUP(W111/H111,0)*0.00753),"")</f>
        <v>1.506E-2</v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68</v>
      </c>
      <c r="W114" s="353">
        <f t="shared" si="6"/>
        <v>70.2</v>
      </c>
      <c r="X114" s="36">
        <f>IFERROR(IF(W114=0,"",ROUNDUP(W114/H114,0)*0.00753),"")</f>
        <v>0.19578000000000001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7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30</v>
      </c>
      <c r="W117" s="353">
        <f t="shared" si="6"/>
        <v>30</v>
      </c>
      <c r="X117" s="36">
        <f>IFERROR(IF(W117=0,"",ROUNDUP(W117/H117,0)*0.00753),"")</f>
        <v>7.5300000000000006E-2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76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37.185185185185183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38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0.28614000000000001</v>
      </c>
      <c r="Y119" s="355"/>
      <c r="Z119" s="355"/>
    </row>
    <row r="120" spans="1:53" x14ac:dyDescent="0.2">
      <c r="A120" s="365"/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76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104</v>
      </c>
      <c r="W120" s="354">
        <f>IFERROR(SUM(W107:W118),"0")</f>
        <v>106.2</v>
      </c>
      <c r="X120" s="37"/>
      <c r="Y120" s="355"/>
      <c r="Z120" s="355"/>
    </row>
    <row r="121" spans="1:53" ht="14.25" hidden="1" customHeight="1" x14ac:dyDescent="0.25">
      <c r="A121" s="364" t="s">
        <v>206</v>
      </c>
      <c r="B121" s="365"/>
      <c r="C121" s="365"/>
      <c r="D121" s="365"/>
      <c r="E121" s="365"/>
      <c r="F121" s="365"/>
      <c r="G121" s="365"/>
      <c r="H121" s="365"/>
      <c r="I121" s="365"/>
      <c r="J121" s="365"/>
      <c r="K121" s="365"/>
      <c r="L121" s="365"/>
      <c r="M121" s="365"/>
      <c r="N121" s="365"/>
      <c r="O121" s="365"/>
      <c r="P121" s="365"/>
      <c r="Q121" s="365"/>
      <c r="R121" s="365"/>
      <c r="S121" s="365"/>
      <c r="T121" s="365"/>
      <c r="U121" s="365"/>
      <c r="V121" s="365"/>
      <c r="W121" s="365"/>
      <c r="X121" s="365"/>
      <c r="Y121" s="347"/>
      <c r="Z121" s="347"/>
    </row>
    <row r="122" spans="1:53" ht="27" hidden="1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59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8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0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7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76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0</v>
      </c>
      <c r="W129" s="354">
        <f>IFERROR(W122/H122,"0")+IFERROR(W123/H123,"0")+IFERROR(W124/H124,"0")+IFERROR(W125/H125,"0")+IFERROR(W126/H126,"0")+IFERROR(W127/H127,"0")+IFERROR(W128/H128,"0")</f>
        <v>0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5"/>
      <c r="Z129" s="355"/>
    </row>
    <row r="130" spans="1:53" hidden="1" x14ac:dyDescent="0.2">
      <c r="A130" s="365"/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76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0</v>
      </c>
      <c r="W130" s="354">
        <f>IFERROR(SUM(W122:W128),"0")</f>
        <v>0</v>
      </c>
      <c r="X130" s="37"/>
      <c r="Y130" s="355"/>
      <c r="Z130" s="355"/>
    </row>
    <row r="131" spans="1:53" ht="16.5" hidden="1" customHeight="1" x14ac:dyDescent="0.25">
      <c r="A131" s="373" t="s">
        <v>219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8"/>
      <c r="Z131" s="348"/>
    </row>
    <row r="132" spans="1:53" ht="14.25" hidden="1" customHeight="1" x14ac:dyDescent="0.25">
      <c r="A132" s="364" t="s">
        <v>68</v>
      </c>
      <c r="B132" s="365"/>
      <c r="C132" s="365"/>
      <c r="D132" s="365"/>
      <c r="E132" s="365"/>
      <c r="F132" s="365"/>
      <c r="G132" s="365"/>
      <c r="H132" s="365"/>
      <c r="I132" s="365"/>
      <c r="J132" s="365"/>
      <c r="K132" s="365"/>
      <c r="L132" s="365"/>
      <c r="M132" s="365"/>
      <c r="N132" s="365"/>
      <c r="O132" s="365"/>
      <c r="P132" s="365"/>
      <c r="Q132" s="365"/>
      <c r="R132" s="365"/>
      <c r="S132" s="365"/>
      <c r="T132" s="365"/>
      <c r="U132" s="365"/>
      <c r="V132" s="365"/>
      <c r="W132" s="365"/>
      <c r="X132" s="365"/>
      <c r="Y132" s="347"/>
      <c r="Z132" s="347"/>
    </row>
    <row r="133" spans="1:53" ht="16.5" hidden="1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8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hidden="1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hidden="1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8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0</v>
      </c>
      <c r="W135" s="35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3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68</v>
      </c>
      <c r="W137" s="353">
        <f>IFERROR(IF(V137="",0,CEILING((V137/$H137),1)*$H137),"")</f>
        <v>70.2</v>
      </c>
      <c r="X137" s="36">
        <f>IFERROR(IF(W137=0,"",ROUNDUP(W137/H137,0)*0.00753),"")</f>
        <v>0.19578000000000001</v>
      </c>
      <c r="Y137" s="56"/>
      <c r="Z137" s="57"/>
      <c r="AD137" s="58"/>
      <c r="BA137" s="133" t="s">
        <v>1</v>
      </c>
    </row>
    <row r="138" spans="1:53" x14ac:dyDescent="0.2">
      <c r="A138" s="375"/>
      <c r="B138" s="365"/>
      <c r="C138" s="365"/>
      <c r="D138" s="365"/>
      <c r="E138" s="365"/>
      <c r="F138" s="365"/>
      <c r="G138" s="365"/>
      <c r="H138" s="365"/>
      <c r="I138" s="365"/>
      <c r="J138" s="365"/>
      <c r="K138" s="365"/>
      <c r="L138" s="365"/>
      <c r="M138" s="376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25.185185185185183</v>
      </c>
      <c r="W138" s="354">
        <f>IFERROR(W133/H133,"0")+IFERROR(W134/H134,"0")+IFERROR(W135/H135,"0")+IFERROR(W136/H136,"0")+IFERROR(W137/H137,"0")</f>
        <v>26</v>
      </c>
      <c r="X138" s="354">
        <f>IFERROR(IF(X133="",0,X133),"0")+IFERROR(IF(X134="",0,X134),"0")+IFERROR(IF(X135="",0,X135),"0")+IFERROR(IF(X136="",0,X136),"0")+IFERROR(IF(X137="",0,X137),"0")</f>
        <v>0.19578000000000001</v>
      </c>
      <c r="Y138" s="355"/>
      <c r="Z138" s="355"/>
    </row>
    <row r="139" spans="1:53" x14ac:dyDescent="0.2">
      <c r="A139" s="365"/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76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68</v>
      </c>
      <c r="W139" s="354">
        <f>IFERROR(SUM(W133:W137),"0")</f>
        <v>70.2</v>
      </c>
      <c r="X139" s="37"/>
      <c r="Y139" s="355"/>
      <c r="Z139" s="355"/>
    </row>
    <row r="140" spans="1:53" ht="27.75" hidden="1" customHeight="1" x14ac:dyDescent="0.2">
      <c r="A140" s="421" t="s">
        <v>230</v>
      </c>
      <c r="B140" s="422"/>
      <c r="C140" s="422"/>
      <c r="D140" s="422"/>
      <c r="E140" s="422"/>
      <c r="F140" s="422"/>
      <c r="G140" s="422"/>
      <c r="H140" s="422"/>
      <c r="I140" s="422"/>
      <c r="J140" s="422"/>
      <c r="K140" s="422"/>
      <c r="L140" s="422"/>
      <c r="M140" s="422"/>
      <c r="N140" s="422"/>
      <c r="O140" s="422"/>
      <c r="P140" s="422"/>
      <c r="Q140" s="422"/>
      <c r="R140" s="422"/>
      <c r="S140" s="422"/>
      <c r="T140" s="422"/>
      <c r="U140" s="422"/>
      <c r="V140" s="422"/>
      <c r="W140" s="422"/>
      <c r="X140" s="422"/>
      <c r="Y140" s="48"/>
      <c r="Z140" s="48"/>
    </row>
    <row r="141" spans="1:53" ht="16.5" hidden="1" customHeight="1" x14ac:dyDescent="0.25">
      <c r="A141" s="373" t="s">
        <v>231</v>
      </c>
      <c r="B141" s="365"/>
      <c r="C141" s="365"/>
      <c r="D141" s="365"/>
      <c r="E141" s="365"/>
      <c r="F141" s="365"/>
      <c r="G141" s="365"/>
      <c r="H141" s="365"/>
      <c r="I141" s="365"/>
      <c r="J141" s="365"/>
      <c r="K141" s="365"/>
      <c r="L141" s="365"/>
      <c r="M141" s="365"/>
      <c r="N141" s="365"/>
      <c r="O141" s="365"/>
      <c r="P141" s="365"/>
      <c r="Q141" s="365"/>
      <c r="R141" s="365"/>
      <c r="S141" s="365"/>
      <c r="T141" s="365"/>
      <c r="U141" s="365"/>
      <c r="V141" s="365"/>
      <c r="W141" s="365"/>
      <c r="X141" s="365"/>
      <c r="Y141" s="348"/>
      <c r="Z141" s="348"/>
    </row>
    <row r="142" spans="1:53" ht="14.25" hidden="1" customHeight="1" x14ac:dyDescent="0.25">
      <c r="A142" s="364" t="s">
        <v>105</v>
      </c>
      <c r="B142" s="365"/>
      <c r="C142" s="365"/>
      <c r="D142" s="365"/>
      <c r="E142" s="365"/>
      <c r="F142" s="365"/>
      <c r="G142" s="365"/>
      <c r="H142" s="365"/>
      <c r="I142" s="365"/>
      <c r="J142" s="365"/>
      <c r="K142" s="365"/>
      <c r="L142" s="365"/>
      <c r="M142" s="365"/>
      <c r="N142" s="365"/>
      <c r="O142" s="365"/>
      <c r="P142" s="365"/>
      <c r="Q142" s="365"/>
      <c r="R142" s="365"/>
      <c r="S142" s="365"/>
      <c r="T142" s="365"/>
      <c r="U142" s="365"/>
      <c r="V142" s="365"/>
      <c r="W142" s="365"/>
      <c r="X142" s="365"/>
      <c r="Y142" s="347"/>
      <c r="Z142" s="347"/>
    </row>
    <row r="143" spans="1:53" ht="27" hidden="1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7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hidden="1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75"/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76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hidden="1" x14ac:dyDescent="0.2">
      <c r="A147" s="365"/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76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hidden="1" customHeight="1" x14ac:dyDescent="0.25">
      <c r="A148" s="373" t="s">
        <v>238</v>
      </c>
      <c r="B148" s="365"/>
      <c r="C148" s="365"/>
      <c r="D148" s="365"/>
      <c r="E148" s="365"/>
      <c r="F148" s="365"/>
      <c r="G148" s="365"/>
      <c r="H148" s="365"/>
      <c r="I148" s="365"/>
      <c r="J148" s="365"/>
      <c r="K148" s="365"/>
      <c r="L148" s="365"/>
      <c r="M148" s="365"/>
      <c r="N148" s="365"/>
      <c r="O148" s="365"/>
      <c r="P148" s="365"/>
      <c r="Q148" s="365"/>
      <c r="R148" s="365"/>
      <c r="S148" s="365"/>
      <c r="T148" s="365"/>
      <c r="U148" s="365"/>
      <c r="V148" s="365"/>
      <c r="W148" s="365"/>
      <c r="X148" s="365"/>
      <c r="Y148" s="348"/>
      <c r="Z148" s="348"/>
    </row>
    <row r="149" spans="1:53" ht="14.25" hidden="1" customHeight="1" x14ac:dyDescent="0.25">
      <c r="A149" s="364" t="s">
        <v>60</v>
      </c>
      <c r="B149" s="365"/>
      <c r="C149" s="365"/>
      <c r="D149" s="365"/>
      <c r="E149" s="365"/>
      <c r="F149" s="365"/>
      <c r="G149" s="365"/>
      <c r="H149" s="365"/>
      <c r="I149" s="365"/>
      <c r="J149" s="365"/>
      <c r="K149" s="365"/>
      <c r="L149" s="365"/>
      <c r="M149" s="365"/>
      <c r="N149" s="365"/>
      <c r="O149" s="365"/>
      <c r="P149" s="365"/>
      <c r="Q149" s="365"/>
      <c r="R149" s="365"/>
      <c r="S149" s="365"/>
      <c r="T149" s="365"/>
      <c r="U149" s="365"/>
      <c r="V149" s="365"/>
      <c r="W149" s="365"/>
      <c r="X149" s="365"/>
      <c r="Y149" s="347"/>
      <c r="Z149" s="347"/>
    </row>
    <row r="150" spans="1:53" ht="27" hidden="1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0</v>
      </c>
      <c r="W150" s="353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35</v>
      </c>
      <c r="W153" s="353">
        <f t="shared" si="8"/>
        <v>35.700000000000003</v>
      </c>
      <c r="X153" s="36">
        <f>IFERROR(IF(W153=0,"",ROUNDUP(W153/H153,0)*0.00502),"")</f>
        <v>8.5339999999999999E-2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5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53</v>
      </c>
      <c r="W156" s="353">
        <f t="shared" si="8"/>
        <v>54.6</v>
      </c>
      <c r="X156" s="36">
        <f>IFERROR(IF(W156=0,"",ROUNDUP(W156/H156,0)*0.00502),"")</f>
        <v>0.13052</v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5"/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76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41.904761904761898</v>
      </c>
      <c r="W159" s="354">
        <f>IFERROR(W150/H150,"0")+IFERROR(W151/H151,"0")+IFERROR(W152/H152,"0")+IFERROR(W153/H153,"0")+IFERROR(W154/H154,"0")+IFERROR(W155/H155,"0")+IFERROR(W156/H156,"0")+IFERROR(W157/H157,"0")+IFERROR(W158/H158,"0")</f>
        <v>43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0.21586</v>
      </c>
      <c r="Y159" s="355"/>
      <c r="Z159" s="355"/>
    </row>
    <row r="160" spans="1:53" x14ac:dyDescent="0.2">
      <c r="A160" s="365"/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76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88</v>
      </c>
      <c r="W160" s="354">
        <f>IFERROR(SUM(W150:W158),"0")</f>
        <v>90.300000000000011</v>
      </c>
      <c r="X160" s="37"/>
      <c r="Y160" s="355"/>
      <c r="Z160" s="355"/>
    </row>
    <row r="161" spans="1:53" ht="16.5" hidden="1" customHeight="1" x14ac:dyDescent="0.25">
      <c r="A161" s="373" t="s">
        <v>257</v>
      </c>
      <c r="B161" s="365"/>
      <c r="C161" s="365"/>
      <c r="D161" s="365"/>
      <c r="E161" s="365"/>
      <c r="F161" s="365"/>
      <c r="G161" s="365"/>
      <c r="H161" s="365"/>
      <c r="I161" s="365"/>
      <c r="J161" s="365"/>
      <c r="K161" s="365"/>
      <c r="L161" s="365"/>
      <c r="M161" s="365"/>
      <c r="N161" s="365"/>
      <c r="O161" s="365"/>
      <c r="P161" s="365"/>
      <c r="Q161" s="365"/>
      <c r="R161" s="365"/>
      <c r="S161" s="365"/>
      <c r="T161" s="365"/>
      <c r="U161" s="365"/>
      <c r="V161" s="365"/>
      <c r="W161" s="365"/>
      <c r="X161" s="365"/>
      <c r="Y161" s="348"/>
      <c r="Z161" s="348"/>
    </row>
    <row r="162" spans="1:53" ht="14.25" hidden="1" customHeight="1" x14ac:dyDescent="0.25">
      <c r="A162" s="364" t="s">
        <v>105</v>
      </c>
      <c r="B162" s="365"/>
      <c r="C162" s="365"/>
      <c r="D162" s="365"/>
      <c r="E162" s="365"/>
      <c r="F162" s="365"/>
      <c r="G162" s="365"/>
      <c r="H162" s="365"/>
      <c r="I162" s="365"/>
      <c r="J162" s="365"/>
      <c r="K162" s="365"/>
      <c r="L162" s="365"/>
      <c r="M162" s="365"/>
      <c r="N162" s="365"/>
      <c r="O162" s="365"/>
      <c r="P162" s="365"/>
      <c r="Q162" s="365"/>
      <c r="R162" s="365"/>
      <c r="S162" s="365"/>
      <c r="T162" s="365"/>
      <c r="U162" s="365"/>
      <c r="V162" s="365"/>
      <c r="W162" s="365"/>
      <c r="X162" s="365"/>
      <c r="Y162" s="347"/>
      <c r="Z162" s="347"/>
    </row>
    <row r="163" spans="1:53" ht="16.5" hidden="1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75"/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76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hidden="1" x14ac:dyDescent="0.2">
      <c r="A166" s="365"/>
      <c r="B166" s="365"/>
      <c r="C166" s="365"/>
      <c r="D166" s="365"/>
      <c r="E166" s="365"/>
      <c r="F166" s="365"/>
      <c r="G166" s="365"/>
      <c r="H166" s="365"/>
      <c r="I166" s="365"/>
      <c r="J166" s="365"/>
      <c r="K166" s="365"/>
      <c r="L166" s="365"/>
      <c r="M166" s="376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hidden="1" customHeight="1" x14ac:dyDescent="0.25">
      <c r="A167" s="364" t="s">
        <v>97</v>
      </c>
      <c r="B167" s="365"/>
      <c r="C167" s="365"/>
      <c r="D167" s="365"/>
      <c r="E167" s="365"/>
      <c r="F167" s="365"/>
      <c r="G167" s="365"/>
      <c r="H167" s="365"/>
      <c r="I167" s="365"/>
      <c r="J167" s="365"/>
      <c r="K167" s="365"/>
      <c r="L167" s="365"/>
      <c r="M167" s="365"/>
      <c r="N167" s="365"/>
      <c r="O167" s="365"/>
      <c r="P167" s="365"/>
      <c r="Q167" s="365"/>
      <c r="R167" s="365"/>
      <c r="S167" s="365"/>
      <c r="T167" s="365"/>
      <c r="U167" s="365"/>
      <c r="V167" s="365"/>
      <c r="W167" s="365"/>
      <c r="X167" s="365"/>
      <c r="Y167" s="347"/>
      <c r="Z167" s="347"/>
    </row>
    <row r="168" spans="1:53" ht="16.5" hidden="1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75"/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76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hidden="1" x14ac:dyDescent="0.2">
      <c r="A171" s="365"/>
      <c r="B171" s="365"/>
      <c r="C171" s="365"/>
      <c r="D171" s="365"/>
      <c r="E171" s="365"/>
      <c r="F171" s="365"/>
      <c r="G171" s="365"/>
      <c r="H171" s="365"/>
      <c r="I171" s="365"/>
      <c r="J171" s="365"/>
      <c r="K171" s="365"/>
      <c r="L171" s="365"/>
      <c r="M171" s="376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hidden="1" customHeight="1" x14ac:dyDescent="0.25">
      <c r="A172" s="364" t="s">
        <v>60</v>
      </c>
      <c r="B172" s="365"/>
      <c r="C172" s="365"/>
      <c r="D172" s="365"/>
      <c r="E172" s="365"/>
      <c r="F172" s="365"/>
      <c r="G172" s="365"/>
      <c r="H172" s="365"/>
      <c r="I172" s="365"/>
      <c r="J172" s="365"/>
      <c r="K172" s="365"/>
      <c r="L172" s="365"/>
      <c r="M172" s="365"/>
      <c r="N172" s="365"/>
      <c r="O172" s="365"/>
      <c r="P172" s="365"/>
      <c r="Q172" s="365"/>
      <c r="R172" s="365"/>
      <c r="S172" s="365"/>
      <c r="T172" s="365"/>
      <c r="U172" s="365"/>
      <c r="V172" s="365"/>
      <c r="W172" s="365"/>
      <c r="X172" s="365"/>
      <c r="Y172" s="347"/>
      <c r="Z172" s="347"/>
    </row>
    <row r="173" spans="1:53" ht="27" hidden="1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4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hidden="1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hidden="1" x14ac:dyDescent="0.2">
      <c r="A177" s="375"/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76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0</v>
      </c>
      <c r="W177" s="354">
        <f>IFERROR(W173/H173,"0")+IFERROR(W174/H174,"0")+IFERROR(W175/H175,"0")+IFERROR(W176/H176,"0")</f>
        <v>0</v>
      </c>
      <c r="X177" s="354">
        <f>IFERROR(IF(X173="",0,X173),"0")+IFERROR(IF(X174="",0,X174),"0")+IFERROR(IF(X175="",0,X175),"0")+IFERROR(IF(X176="",0,X176),"0")</f>
        <v>0</v>
      </c>
      <c r="Y177" s="355"/>
      <c r="Z177" s="355"/>
    </row>
    <row r="178" spans="1:53" hidden="1" x14ac:dyDescent="0.2">
      <c r="A178" s="365"/>
      <c r="B178" s="365"/>
      <c r="C178" s="365"/>
      <c r="D178" s="365"/>
      <c r="E178" s="365"/>
      <c r="F178" s="365"/>
      <c r="G178" s="365"/>
      <c r="H178" s="365"/>
      <c r="I178" s="365"/>
      <c r="J178" s="365"/>
      <c r="K178" s="365"/>
      <c r="L178" s="365"/>
      <c r="M178" s="376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0</v>
      </c>
      <c r="W178" s="354">
        <f>IFERROR(SUM(W173:W176),"0")</f>
        <v>0</v>
      </c>
      <c r="X178" s="37"/>
      <c r="Y178" s="355"/>
      <c r="Z178" s="355"/>
    </row>
    <row r="179" spans="1:53" ht="14.25" hidden="1" customHeight="1" x14ac:dyDescent="0.25">
      <c r="A179" s="364" t="s">
        <v>68</v>
      </c>
      <c r="B179" s="365"/>
      <c r="C179" s="365"/>
      <c r="D179" s="365"/>
      <c r="E179" s="365"/>
      <c r="F179" s="365"/>
      <c r="G179" s="365"/>
      <c r="H179" s="365"/>
      <c r="I179" s="365"/>
      <c r="J179" s="365"/>
      <c r="K179" s="365"/>
      <c r="L179" s="365"/>
      <c r="M179" s="365"/>
      <c r="N179" s="365"/>
      <c r="O179" s="365"/>
      <c r="P179" s="365"/>
      <c r="Q179" s="365"/>
      <c r="R179" s="365"/>
      <c r="S179" s="365"/>
      <c r="T179" s="365"/>
      <c r="U179" s="365"/>
      <c r="V179" s="365"/>
      <c r="W179" s="365"/>
      <c r="X179" s="365"/>
      <c r="Y179" s="347"/>
      <c r="Z179" s="347"/>
    </row>
    <row r="180" spans="1:53" ht="27" hidden="1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58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36</v>
      </c>
      <c r="W186" s="353">
        <f t="shared" si="9"/>
        <v>36</v>
      </c>
      <c r="X186" s="36">
        <f>IFERROR(IF(W186=0,"",ROUNDUP(W186/H186,0)*0.00753),"")</f>
        <v>0.11295000000000001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60</v>
      </c>
      <c r="W188" s="353">
        <f t="shared" si="9"/>
        <v>60</v>
      </c>
      <c r="X188" s="36">
        <f>IFERROR(IF(W188=0,"",ROUNDUP(W188/H188,0)*0.00753),"")</f>
        <v>0.18825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5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130</v>
      </c>
      <c r="W192" s="353">
        <f t="shared" si="9"/>
        <v>132</v>
      </c>
      <c r="X192" s="36">
        <f t="shared" si="10"/>
        <v>0.41415000000000002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73</v>
      </c>
      <c r="W193" s="353">
        <f t="shared" si="9"/>
        <v>74.399999999999991</v>
      </c>
      <c r="X193" s="36">
        <f t="shared" si="10"/>
        <v>0.23343</v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hidden="1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3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0</v>
      </c>
      <c r="W195" s="353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hidden="1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0</v>
      </c>
      <c r="W196" s="353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75"/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76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124.58333333333334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126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0.94878000000000007</v>
      </c>
      <c r="Y197" s="355"/>
      <c r="Z197" s="355"/>
    </row>
    <row r="198" spans="1:53" x14ac:dyDescent="0.2">
      <c r="A198" s="365"/>
      <c r="B198" s="365"/>
      <c r="C198" s="365"/>
      <c r="D198" s="365"/>
      <c r="E198" s="365"/>
      <c r="F198" s="365"/>
      <c r="G198" s="365"/>
      <c r="H198" s="365"/>
      <c r="I198" s="365"/>
      <c r="J198" s="365"/>
      <c r="K198" s="365"/>
      <c r="L198" s="365"/>
      <c r="M198" s="376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299</v>
      </c>
      <c r="W198" s="354">
        <f>IFERROR(SUM(W180:W196),"0")</f>
        <v>302.39999999999998</v>
      </c>
      <c r="X198" s="37"/>
      <c r="Y198" s="355"/>
      <c r="Z198" s="355"/>
    </row>
    <row r="199" spans="1:53" ht="14.25" hidden="1" customHeight="1" x14ac:dyDescent="0.25">
      <c r="A199" s="364" t="s">
        <v>206</v>
      </c>
      <c r="B199" s="365"/>
      <c r="C199" s="365"/>
      <c r="D199" s="365"/>
      <c r="E199" s="365"/>
      <c r="F199" s="365"/>
      <c r="G199" s="365"/>
      <c r="H199" s="365"/>
      <c r="I199" s="365"/>
      <c r="J199" s="365"/>
      <c r="K199" s="365"/>
      <c r="L199" s="365"/>
      <c r="M199" s="365"/>
      <c r="N199" s="365"/>
      <c r="O199" s="365"/>
      <c r="P199" s="365"/>
      <c r="Q199" s="365"/>
      <c r="R199" s="365"/>
      <c r="S199" s="365"/>
      <c r="T199" s="365"/>
      <c r="U199" s="365"/>
      <c r="V199" s="365"/>
      <c r="W199" s="365"/>
      <c r="X199" s="365"/>
      <c r="Y199" s="347"/>
      <c r="Z199" s="347"/>
    </row>
    <row r="200" spans="1:53" ht="16.5" hidden="1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5</v>
      </c>
      <c r="W202" s="353">
        <f>IFERROR(IF(V202="",0,CEILING((V202/$H202),1)*$H202),"")</f>
        <v>7.1999999999999993</v>
      </c>
      <c r="X202" s="36">
        <f>IFERROR(IF(W202=0,"",ROUNDUP(W202/H202,0)*0.00753),"")</f>
        <v>2.2589999999999999E-2</v>
      </c>
      <c r="Y202" s="56"/>
      <c r="Z202" s="57"/>
      <c r="AD202" s="58"/>
      <c r="BA202" s="173" t="s">
        <v>1</v>
      </c>
    </row>
    <row r="203" spans="1:53" ht="27" hidden="1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0</v>
      </c>
      <c r="W203" s="353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x14ac:dyDescent="0.2">
      <c r="A204" s="375"/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76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2.0833333333333335</v>
      </c>
      <c r="W204" s="354">
        <f>IFERROR(W200/H200,"0")+IFERROR(W201/H201,"0")+IFERROR(W202/H202,"0")+IFERROR(W203/H203,"0")</f>
        <v>3</v>
      </c>
      <c r="X204" s="354">
        <f>IFERROR(IF(X200="",0,X200),"0")+IFERROR(IF(X201="",0,X201),"0")+IFERROR(IF(X202="",0,X202),"0")+IFERROR(IF(X203="",0,X203),"0")</f>
        <v>2.2589999999999999E-2</v>
      </c>
      <c r="Y204" s="355"/>
      <c r="Z204" s="355"/>
    </row>
    <row r="205" spans="1:53" x14ac:dyDescent="0.2">
      <c r="A205" s="365"/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76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5</v>
      </c>
      <c r="W205" s="354">
        <f>IFERROR(SUM(W200:W203),"0")</f>
        <v>7.1999999999999993</v>
      </c>
      <c r="X205" s="37"/>
      <c r="Y205" s="355"/>
      <c r="Z205" s="355"/>
    </row>
    <row r="206" spans="1:53" ht="16.5" hidden="1" customHeight="1" x14ac:dyDescent="0.25">
      <c r="A206" s="373" t="s">
        <v>316</v>
      </c>
      <c r="B206" s="365"/>
      <c r="C206" s="365"/>
      <c r="D206" s="365"/>
      <c r="E206" s="365"/>
      <c r="F206" s="365"/>
      <c r="G206" s="365"/>
      <c r="H206" s="365"/>
      <c r="I206" s="365"/>
      <c r="J206" s="365"/>
      <c r="K206" s="365"/>
      <c r="L206" s="365"/>
      <c r="M206" s="365"/>
      <c r="N206" s="365"/>
      <c r="O206" s="365"/>
      <c r="P206" s="365"/>
      <c r="Q206" s="365"/>
      <c r="R206" s="365"/>
      <c r="S206" s="365"/>
      <c r="T206" s="365"/>
      <c r="U206" s="365"/>
      <c r="V206" s="365"/>
      <c r="W206" s="365"/>
      <c r="X206" s="365"/>
      <c r="Y206" s="348"/>
      <c r="Z206" s="348"/>
    </row>
    <row r="207" spans="1:53" ht="14.25" hidden="1" customHeight="1" x14ac:dyDescent="0.25">
      <c r="A207" s="364" t="s">
        <v>105</v>
      </c>
      <c r="B207" s="365"/>
      <c r="C207" s="365"/>
      <c r="D207" s="365"/>
      <c r="E207" s="365"/>
      <c r="F207" s="365"/>
      <c r="G207" s="365"/>
      <c r="H207" s="365"/>
      <c r="I207" s="365"/>
      <c r="J207" s="365"/>
      <c r="K207" s="365"/>
      <c r="L207" s="365"/>
      <c r="M207" s="365"/>
      <c r="N207" s="365"/>
      <c r="O207" s="365"/>
      <c r="P207" s="365"/>
      <c r="Q207" s="365"/>
      <c r="R207" s="365"/>
      <c r="S207" s="365"/>
      <c r="T207" s="365"/>
      <c r="U207" s="365"/>
      <c r="V207" s="365"/>
      <c r="W207" s="365"/>
      <c r="X207" s="365"/>
      <c r="Y207" s="347"/>
      <c r="Z207" s="347"/>
    </row>
    <row r="208" spans="1:53" ht="27" hidden="1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20</v>
      </c>
      <c r="W213" s="353">
        <f t="shared" si="11"/>
        <v>20</v>
      </c>
      <c r="X213" s="36">
        <f>IFERROR(IF(W213=0,"",ROUNDUP(W213/H213,0)*0.00937),"")</f>
        <v>4.6850000000000003E-2</v>
      </c>
      <c r="Y213" s="56"/>
      <c r="Z213" s="57"/>
      <c r="AD213" s="58"/>
      <c r="BA213" s="180" t="s">
        <v>1</v>
      </c>
    </row>
    <row r="214" spans="1:53" x14ac:dyDescent="0.2">
      <c r="A214" s="375"/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76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5</v>
      </c>
      <c r="W214" s="354">
        <f>IFERROR(W208/H208,"0")+IFERROR(W209/H209,"0")+IFERROR(W210/H210,"0")+IFERROR(W211/H211,"0")+IFERROR(W212/H212,"0")+IFERROR(W213/H213,"0")</f>
        <v>5</v>
      </c>
      <c r="X214" s="354">
        <f>IFERROR(IF(X208="",0,X208),"0")+IFERROR(IF(X209="",0,X209),"0")+IFERROR(IF(X210="",0,X210),"0")+IFERROR(IF(X211="",0,X211),"0")+IFERROR(IF(X212="",0,X212),"0")+IFERROR(IF(X213="",0,X213),"0")</f>
        <v>4.6850000000000003E-2</v>
      </c>
      <c r="Y214" s="355"/>
      <c r="Z214" s="355"/>
    </row>
    <row r="215" spans="1:53" x14ac:dyDescent="0.2">
      <c r="A215" s="365"/>
      <c r="B215" s="365"/>
      <c r="C215" s="365"/>
      <c r="D215" s="365"/>
      <c r="E215" s="365"/>
      <c r="F215" s="365"/>
      <c r="G215" s="365"/>
      <c r="H215" s="365"/>
      <c r="I215" s="365"/>
      <c r="J215" s="365"/>
      <c r="K215" s="365"/>
      <c r="L215" s="365"/>
      <c r="M215" s="376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20</v>
      </c>
      <c r="W215" s="354">
        <f>IFERROR(SUM(W208:W213),"0")</f>
        <v>20</v>
      </c>
      <c r="X215" s="37"/>
      <c r="Y215" s="355"/>
      <c r="Z215" s="355"/>
    </row>
    <row r="216" spans="1:53" ht="14.25" hidden="1" customHeight="1" x14ac:dyDescent="0.25">
      <c r="A216" s="364" t="s">
        <v>60</v>
      </c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5"/>
      <c r="N216" s="365"/>
      <c r="O216" s="365"/>
      <c r="P216" s="365"/>
      <c r="Q216" s="365"/>
      <c r="R216" s="365"/>
      <c r="S216" s="365"/>
      <c r="T216" s="365"/>
      <c r="U216" s="365"/>
      <c r="V216" s="365"/>
      <c r="W216" s="365"/>
      <c r="X216" s="365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69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21</v>
      </c>
      <c r="W217" s="353">
        <f>IFERROR(IF(V217="",0,CEILING((V217/$H217),1)*$H217),"")</f>
        <v>21</v>
      </c>
      <c r="X217" s="36">
        <f>IFERROR(IF(W217=0,"",ROUNDUP(W217/H217,0)*0.00502),"")</f>
        <v>5.0200000000000002E-2</v>
      </c>
      <c r="Y217" s="56"/>
      <c r="Z217" s="57"/>
      <c r="AD217" s="58"/>
      <c r="BA217" s="181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75"/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76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10</v>
      </c>
      <c r="W219" s="354">
        <f>IFERROR(W217/H217,"0")+IFERROR(W218/H218,"0")</f>
        <v>10</v>
      </c>
      <c r="X219" s="354">
        <f>IFERROR(IF(X217="",0,X217),"0")+IFERROR(IF(X218="",0,X218),"0")</f>
        <v>5.0200000000000002E-2</v>
      </c>
      <c r="Y219" s="355"/>
      <c r="Z219" s="355"/>
    </row>
    <row r="220" spans="1:53" x14ac:dyDescent="0.2">
      <c r="A220" s="365"/>
      <c r="B220" s="365"/>
      <c r="C220" s="365"/>
      <c r="D220" s="365"/>
      <c r="E220" s="365"/>
      <c r="F220" s="365"/>
      <c r="G220" s="365"/>
      <c r="H220" s="365"/>
      <c r="I220" s="365"/>
      <c r="J220" s="365"/>
      <c r="K220" s="365"/>
      <c r="L220" s="365"/>
      <c r="M220" s="376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21</v>
      </c>
      <c r="W220" s="354">
        <f>IFERROR(SUM(W217:W218),"0")</f>
        <v>21</v>
      </c>
      <c r="X220" s="37"/>
      <c r="Y220" s="355"/>
      <c r="Z220" s="355"/>
    </row>
    <row r="221" spans="1:53" ht="16.5" hidden="1" customHeight="1" x14ac:dyDescent="0.25">
      <c r="A221" s="373" t="s">
        <v>333</v>
      </c>
      <c r="B221" s="365"/>
      <c r="C221" s="365"/>
      <c r="D221" s="365"/>
      <c r="E221" s="365"/>
      <c r="F221" s="365"/>
      <c r="G221" s="365"/>
      <c r="H221" s="365"/>
      <c r="I221" s="365"/>
      <c r="J221" s="365"/>
      <c r="K221" s="365"/>
      <c r="L221" s="365"/>
      <c r="M221" s="365"/>
      <c r="N221" s="365"/>
      <c r="O221" s="365"/>
      <c r="P221" s="365"/>
      <c r="Q221" s="365"/>
      <c r="R221" s="365"/>
      <c r="S221" s="365"/>
      <c r="T221" s="365"/>
      <c r="U221" s="365"/>
      <c r="V221" s="365"/>
      <c r="W221" s="365"/>
      <c r="X221" s="365"/>
      <c r="Y221" s="348"/>
      <c r="Z221" s="348"/>
    </row>
    <row r="222" spans="1:53" ht="14.25" hidden="1" customHeight="1" x14ac:dyDescent="0.25">
      <c r="A222" s="364" t="s">
        <v>105</v>
      </c>
      <c r="B222" s="365"/>
      <c r="C222" s="365"/>
      <c r="D222" s="365"/>
      <c r="E222" s="365"/>
      <c r="F222" s="365"/>
      <c r="G222" s="365"/>
      <c r="H222" s="365"/>
      <c r="I222" s="365"/>
      <c r="J222" s="365"/>
      <c r="K222" s="365"/>
      <c r="L222" s="365"/>
      <c r="M222" s="365"/>
      <c r="N222" s="365"/>
      <c r="O222" s="365"/>
      <c r="P222" s="365"/>
      <c r="Q222" s="365"/>
      <c r="R222" s="365"/>
      <c r="S222" s="365"/>
      <c r="T222" s="365"/>
      <c r="U222" s="365"/>
      <c r="V222" s="365"/>
      <c r="W222" s="365"/>
      <c r="X222" s="365"/>
      <c r="Y222" s="347"/>
      <c r="Z222" s="347"/>
    </row>
    <row r="223" spans="1:53" ht="27" hidden="1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5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10</v>
      </c>
      <c r="W224" s="353">
        <f t="shared" si="12"/>
        <v>11.6</v>
      </c>
      <c r="X224" s="36">
        <f>IFERROR(IF(W224=0,"",ROUNDUP(W224/H224,0)*0.02175),"")</f>
        <v>2.1749999999999999E-2</v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10</v>
      </c>
      <c r="W225" s="353">
        <f t="shared" si="12"/>
        <v>11.6</v>
      </c>
      <c r="X225" s="36">
        <f>IFERROR(IF(W225=0,"",ROUNDUP(W225/H225,0)*0.02175),"")</f>
        <v>2.1749999999999999E-2</v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40</v>
      </c>
      <c r="W226" s="353">
        <f t="shared" si="12"/>
        <v>40</v>
      </c>
      <c r="X226" s="36">
        <f>IFERROR(IF(W226=0,"",ROUNDUP(W226/H226,0)*0.00937),"")</f>
        <v>9.3700000000000006E-2</v>
      </c>
      <c r="Y226" s="56"/>
      <c r="Z226" s="57"/>
      <c r="AD226" s="58"/>
      <c r="BA226" s="186" t="s">
        <v>1</v>
      </c>
    </row>
    <row r="227" spans="1:53" ht="27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26</v>
      </c>
      <c r="W227" s="353">
        <f t="shared" si="12"/>
        <v>29.6</v>
      </c>
      <c r="X227" s="36">
        <f>IFERROR(IF(W227=0,"",ROUNDUP(W227/H227,0)*0.00937),"")</f>
        <v>7.4959999999999999E-2</v>
      </c>
      <c r="Y227" s="56"/>
      <c r="Z227" s="57"/>
      <c r="AD227" s="58"/>
      <c r="BA227" s="187" t="s">
        <v>1</v>
      </c>
    </row>
    <row r="228" spans="1:53" ht="27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32</v>
      </c>
      <c r="W228" s="353">
        <f t="shared" si="12"/>
        <v>32</v>
      </c>
      <c r="X228" s="36">
        <f>IFERROR(IF(W228=0,"",ROUNDUP(W228/H228,0)*0.00937),"")</f>
        <v>7.4959999999999999E-2</v>
      </c>
      <c r="Y228" s="56"/>
      <c r="Z228" s="57"/>
      <c r="AD228" s="58"/>
      <c r="BA228" s="188" t="s">
        <v>1</v>
      </c>
    </row>
    <row r="229" spans="1:53" x14ac:dyDescent="0.2">
      <c r="A229" s="375"/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76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26.751164958061509</v>
      </c>
      <c r="W229" s="354">
        <f>IFERROR(W223/H223,"0")+IFERROR(W224/H224,"0")+IFERROR(W225/H225,"0")+IFERROR(W226/H226,"0")+IFERROR(W227/H227,"0")+IFERROR(W228/H228,"0")</f>
        <v>28</v>
      </c>
      <c r="X229" s="354">
        <f>IFERROR(IF(X223="",0,X223),"0")+IFERROR(IF(X224="",0,X224),"0")+IFERROR(IF(X225="",0,X225),"0")+IFERROR(IF(X226="",0,X226),"0")+IFERROR(IF(X227="",0,X227),"0")+IFERROR(IF(X228="",0,X228),"0")</f>
        <v>0.28711999999999999</v>
      </c>
      <c r="Y229" s="355"/>
      <c r="Z229" s="355"/>
    </row>
    <row r="230" spans="1:53" x14ac:dyDescent="0.2">
      <c r="A230" s="365"/>
      <c r="B230" s="365"/>
      <c r="C230" s="365"/>
      <c r="D230" s="365"/>
      <c r="E230" s="365"/>
      <c r="F230" s="365"/>
      <c r="G230" s="365"/>
      <c r="H230" s="365"/>
      <c r="I230" s="365"/>
      <c r="J230" s="365"/>
      <c r="K230" s="365"/>
      <c r="L230" s="365"/>
      <c r="M230" s="376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118</v>
      </c>
      <c r="W230" s="354">
        <f>IFERROR(SUM(W223:W228),"0")</f>
        <v>124.80000000000001</v>
      </c>
      <c r="X230" s="37"/>
      <c r="Y230" s="355"/>
      <c r="Z230" s="355"/>
    </row>
    <row r="231" spans="1:53" ht="16.5" hidden="1" customHeight="1" x14ac:dyDescent="0.25">
      <c r="A231" s="373" t="s">
        <v>346</v>
      </c>
      <c r="B231" s="365"/>
      <c r="C231" s="365"/>
      <c r="D231" s="365"/>
      <c r="E231" s="365"/>
      <c r="F231" s="365"/>
      <c r="G231" s="365"/>
      <c r="H231" s="365"/>
      <c r="I231" s="365"/>
      <c r="J231" s="365"/>
      <c r="K231" s="365"/>
      <c r="L231" s="365"/>
      <c r="M231" s="365"/>
      <c r="N231" s="365"/>
      <c r="O231" s="365"/>
      <c r="P231" s="365"/>
      <c r="Q231" s="365"/>
      <c r="R231" s="365"/>
      <c r="S231" s="365"/>
      <c r="T231" s="365"/>
      <c r="U231" s="365"/>
      <c r="V231" s="365"/>
      <c r="W231" s="365"/>
      <c r="X231" s="365"/>
      <c r="Y231" s="348"/>
      <c r="Z231" s="348"/>
    </row>
    <row r="232" spans="1:53" ht="14.25" hidden="1" customHeight="1" x14ac:dyDescent="0.25">
      <c r="A232" s="364" t="s">
        <v>105</v>
      </c>
      <c r="B232" s="365"/>
      <c r="C232" s="365"/>
      <c r="D232" s="365"/>
      <c r="E232" s="365"/>
      <c r="F232" s="365"/>
      <c r="G232" s="365"/>
      <c r="H232" s="365"/>
      <c r="I232" s="365"/>
      <c r="J232" s="365"/>
      <c r="K232" s="365"/>
      <c r="L232" s="365"/>
      <c r="M232" s="365"/>
      <c r="N232" s="365"/>
      <c r="O232" s="365"/>
      <c r="P232" s="365"/>
      <c r="Q232" s="365"/>
      <c r="R232" s="365"/>
      <c r="S232" s="365"/>
      <c r="T232" s="365"/>
      <c r="U232" s="365"/>
      <c r="V232" s="365"/>
      <c r="W232" s="365"/>
      <c r="X232" s="365"/>
      <c r="Y232" s="347"/>
      <c r="Z232" s="347"/>
    </row>
    <row r="233" spans="1:53" ht="27" hidden="1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7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5</v>
      </c>
      <c r="W241" s="353">
        <f t="shared" si="13"/>
        <v>5</v>
      </c>
      <c r="X241" s="36">
        <f t="shared" ref="X241:X246" si="14">IFERROR(IF(W241=0,"",ROUNDUP(W241/H241,0)*0.00937),"")</f>
        <v>9.3699999999999999E-3</v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hidden="1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hidden="1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08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hidden="1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7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x14ac:dyDescent="0.2">
      <c r="A249" s="375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76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1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1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9.3699999999999999E-3</v>
      </c>
      <c r="Y249" s="355"/>
      <c r="Z249" s="355"/>
    </row>
    <row r="250" spans="1:53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76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5</v>
      </c>
      <c r="W250" s="354">
        <f>IFERROR(SUM(W233:W248),"0")</f>
        <v>5</v>
      </c>
      <c r="X250" s="37"/>
      <c r="Y250" s="355"/>
      <c r="Z250" s="355"/>
    </row>
    <row r="251" spans="1:53" ht="14.25" hidden="1" customHeight="1" x14ac:dyDescent="0.25">
      <c r="A251" s="364" t="s">
        <v>97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7"/>
      <c r="Z251" s="347"/>
    </row>
    <row r="252" spans="1:53" ht="27" hidden="1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hidden="1" x14ac:dyDescent="0.2">
      <c r="A253" s="375"/>
      <c r="B253" s="365"/>
      <c r="C253" s="365"/>
      <c r="D253" s="365"/>
      <c r="E253" s="365"/>
      <c r="F253" s="365"/>
      <c r="G253" s="365"/>
      <c r="H253" s="365"/>
      <c r="I253" s="365"/>
      <c r="J253" s="365"/>
      <c r="K253" s="365"/>
      <c r="L253" s="365"/>
      <c r="M253" s="376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hidden="1" x14ac:dyDescent="0.2">
      <c r="A254" s="365"/>
      <c r="B254" s="365"/>
      <c r="C254" s="365"/>
      <c r="D254" s="365"/>
      <c r="E254" s="365"/>
      <c r="F254" s="365"/>
      <c r="G254" s="365"/>
      <c r="H254" s="365"/>
      <c r="I254" s="365"/>
      <c r="J254" s="365"/>
      <c r="K254" s="365"/>
      <c r="L254" s="365"/>
      <c r="M254" s="376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hidden="1" customHeight="1" x14ac:dyDescent="0.25">
      <c r="A255" s="364" t="s">
        <v>60</v>
      </c>
      <c r="B255" s="365"/>
      <c r="C255" s="365"/>
      <c r="D255" s="365"/>
      <c r="E255" s="365"/>
      <c r="F255" s="365"/>
      <c r="G255" s="365"/>
      <c r="H255" s="365"/>
      <c r="I255" s="365"/>
      <c r="J255" s="365"/>
      <c r="K255" s="365"/>
      <c r="L255" s="365"/>
      <c r="M255" s="365"/>
      <c r="N255" s="365"/>
      <c r="O255" s="365"/>
      <c r="P255" s="365"/>
      <c r="Q255" s="365"/>
      <c r="R255" s="365"/>
      <c r="S255" s="365"/>
      <c r="T255" s="365"/>
      <c r="U255" s="365"/>
      <c r="V255" s="365"/>
      <c r="W255" s="365"/>
      <c r="X255" s="365"/>
      <c r="Y255" s="347"/>
      <c r="Z255" s="347"/>
    </row>
    <row r="256" spans="1:53" ht="27" hidden="1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0</v>
      </c>
      <c r="W256" s="353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4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12</v>
      </c>
      <c r="W257" s="353">
        <f>IFERROR(IF(V257="",0,CEILING((V257/$H257),1)*$H257),"")</f>
        <v>12.600000000000001</v>
      </c>
      <c r="X257" s="36">
        <f>IFERROR(IF(W257=0,"",ROUNDUP(W257/H257,0)*0.00753),"")</f>
        <v>2.2589999999999999E-2</v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35</v>
      </c>
      <c r="W258" s="353">
        <f>IFERROR(IF(V258="",0,CEILING((V258/$H258),1)*$H258),"")</f>
        <v>35.700000000000003</v>
      </c>
      <c r="X258" s="36">
        <f>IFERROR(IF(W258=0,"",ROUNDUP(W258/H258,0)*0.00502),"")</f>
        <v>8.5339999999999999E-2</v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69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75"/>
      <c r="B260" s="365"/>
      <c r="C260" s="365"/>
      <c r="D260" s="365"/>
      <c r="E260" s="365"/>
      <c r="F260" s="365"/>
      <c r="G260" s="365"/>
      <c r="H260" s="365"/>
      <c r="I260" s="365"/>
      <c r="J260" s="365"/>
      <c r="K260" s="365"/>
      <c r="L260" s="365"/>
      <c r="M260" s="376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19.523809523809522</v>
      </c>
      <c r="W260" s="354">
        <f>IFERROR(W256/H256,"0")+IFERROR(W257/H257,"0")+IFERROR(W258/H258,"0")+IFERROR(W259/H259,"0")</f>
        <v>20</v>
      </c>
      <c r="X260" s="354">
        <f>IFERROR(IF(X256="",0,X256),"0")+IFERROR(IF(X257="",0,X257),"0")+IFERROR(IF(X258="",0,X258),"0")+IFERROR(IF(X259="",0,X259),"0")</f>
        <v>0.10793</v>
      </c>
      <c r="Y260" s="355"/>
      <c r="Z260" s="355"/>
    </row>
    <row r="261" spans="1:53" x14ac:dyDescent="0.2">
      <c r="A261" s="365"/>
      <c r="B261" s="365"/>
      <c r="C261" s="365"/>
      <c r="D261" s="365"/>
      <c r="E261" s="365"/>
      <c r="F261" s="365"/>
      <c r="G261" s="365"/>
      <c r="H261" s="365"/>
      <c r="I261" s="365"/>
      <c r="J261" s="365"/>
      <c r="K261" s="365"/>
      <c r="L261" s="365"/>
      <c r="M261" s="376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47</v>
      </c>
      <c r="W261" s="354">
        <f>IFERROR(SUM(W256:W259),"0")</f>
        <v>48.300000000000004</v>
      </c>
      <c r="X261" s="37"/>
      <c r="Y261" s="355"/>
      <c r="Z261" s="355"/>
    </row>
    <row r="262" spans="1:53" ht="14.25" hidden="1" customHeight="1" x14ac:dyDescent="0.25">
      <c r="A262" s="364" t="s">
        <v>68</v>
      </c>
      <c r="B262" s="365"/>
      <c r="C262" s="365"/>
      <c r="D262" s="365"/>
      <c r="E262" s="365"/>
      <c r="F262" s="365"/>
      <c r="G262" s="365"/>
      <c r="H262" s="365"/>
      <c r="I262" s="365"/>
      <c r="J262" s="365"/>
      <c r="K262" s="365"/>
      <c r="L262" s="365"/>
      <c r="M262" s="365"/>
      <c r="N262" s="365"/>
      <c r="O262" s="365"/>
      <c r="P262" s="365"/>
      <c r="Q262" s="365"/>
      <c r="R262" s="365"/>
      <c r="S262" s="365"/>
      <c r="T262" s="365"/>
      <c r="U262" s="365"/>
      <c r="V262" s="365"/>
      <c r="W262" s="365"/>
      <c r="X262" s="365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300</v>
      </c>
      <c r="W263" s="353">
        <f t="shared" ref="W263:W271" si="15">IFERROR(IF(V263="",0,CEILING((V263/$H263),1)*$H263),"")</f>
        <v>304.2</v>
      </c>
      <c r="X263" s="36">
        <f>IFERROR(IF(W263=0,"",ROUNDUP(W263/H263,0)*0.02175),"")</f>
        <v>0.84824999999999995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601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90</v>
      </c>
      <c r="W267" s="353">
        <f t="shared" si="15"/>
        <v>90</v>
      </c>
      <c r="X267" s="36">
        <f>IFERROR(IF(W267=0,"",ROUNDUP(W267/H267,0)*0.00937),"")</f>
        <v>0.23424999999999999</v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6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hidden="1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hidden="1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2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hidden="1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3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x14ac:dyDescent="0.2">
      <c r="A272" s="375"/>
      <c r="B272" s="365"/>
      <c r="C272" s="365"/>
      <c r="D272" s="365"/>
      <c r="E272" s="365"/>
      <c r="F272" s="365"/>
      <c r="G272" s="365"/>
      <c r="H272" s="365"/>
      <c r="I272" s="365"/>
      <c r="J272" s="365"/>
      <c r="K272" s="365"/>
      <c r="L272" s="365"/>
      <c r="M272" s="376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63.46153846153846</v>
      </c>
      <c r="W272" s="354">
        <f>IFERROR(W263/H263,"0")+IFERROR(W264/H264,"0")+IFERROR(W265/H265,"0")+IFERROR(W266/H266,"0")+IFERROR(W267/H267,"0")+IFERROR(W268/H268,"0")+IFERROR(W269/H269,"0")+IFERROR(W270/H270,"0")+IFERROR(W271/H271,"0")</f>
        <v>64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1.0825</v>
      </c>
      <c r="Y272" s="355"/>
      <c r="Z272" s="355"/>
    </row>
    <row r="273" spans="1:53" x14ac:dyDescent="0.2">
      <c r="A273" s="365"/>
      <c r="B273" s="365"/>
      <c r="C273" s="365"/>
      <c r="D273" s="365"/>
      <c r="E273" s="365"/>
      <c r="F273" s="365"/>
      <c r="G273" s="365"/>
      <c r="H273" s="365"/>
      <c r="I273" s="365"/>
      <c r="J273" s="365"/>
      <c r="K273" s="365"/>
      <c r="L273" s="365"/>
      <c r="M273" s="376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390</v>
      </c>
      <c r="W273" s="354">
        <f>IFERROR(SUM(W263:W271),"0")</f>
        <v>394.2</v>
      </c>
      <c r="X273" s="37"/>
      <c r="Y273" s="355"/>
      <c r="Z273" s="355"/>
    </row>
    <row r="274" spans="1:53" ht="14.25" hidden="1" customHeight="1" x14ac:dyDescent="0.25">
      <c r="A274" s="364" t="s">
        <v>206</v>
      </c>
      <c r="B274" s="365"/>
      <c r="C274" s="365"/>
      <c r="D274" s="365"/>
      <c r="E274" s="365"/>
      <c r="F274" s="365"/>
      <c r="G274" s="365"/>
      <c r="H274" s="365"/>
      <c r="I274" s="365"/>
      <c r="J274" s="365"/>
      <c r="K274" s="365"/>
      <c r="L274" s="365"/>
      <c r="M274" s="365"/>
      <c r="N274" s="365"/>
      <c r="O274" s="365"/>
      <c r="P274" s="365"/>
      <c r="Q274" s="365"/>
      <c r="R274" s="365"/>
      <c r="S274" s="365"/>
      <c r="T274" s="365"/>
      <c r="U274" s="365"/>
      <c r="V274" s="365"/>
      <c r="W274" s="365"/>
      <c r="X274" s="365"/>
      <c r="Y274" s="347"/>
      <c r="Z274" s="347"/>
    </row>
    <row r="275" spans="1:53" ht="16.5" hidden="1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4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0</v>
      </c>
      <c r="W275" s="353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24</v>
      </c>
      <c r="W276" s="353">
        <f>IFERROR(IF(V276="",0,CEILING((V276/$H276),1)*$H276),"")</f>
        <v>31.2</v>
      </c>
      <c r="X276" s="36">
        <f>IFERROR(IF(W276=0,"",ROUNDUP(W276/H276,0)*0.02175),"")</f>
        <v>8.6999999999999994E-2</v>
      </c>
      <c r="Y276" s="56"/>
      <c r="Z276" s="57"/>
      <c r="AD276" s="58"/>
      <c r="BA276" s="220" t="s">
        <v>1</v>
      </c>
    </row>
    <row r="277" spans="1:53" ht="16.5" hidden="1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21" t="s">
        <v>1</v>
      </c>
    </row>
    <row r="278" spans="1:53" x14ac:dyDescent="0.2">
      <c r="A278" s="375"/>
      <c r="B278" s="365"/>
      <c r="C278" s="365"/>
      <c r="D278" s="365"/>
      <c r="E278" s="365"/>
      <c r="F278" s="365"/>
      <c r="G278" s="365"/>
      <c r="H278" s="365"/>
      <c r="I278" s="365"/>
      <c r="J278" s="365"/>
      <c r="K278" s="365"/>
      <c r="L278" s="365"/>
      <c r="M278" s="376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3.0769230769230771</v>
      </c>
      <c r="W278" s="354">
        <f>IFERROR(W275/H275,"0")+IFERROR(W276/H276,"0")+IFERROR(W277/H277,"0")</f>
        <v>4</v>
      </c>
      <c r="X278" s="354">
        <f>IFERROR(IF(X275="",0,X275),"0")+IFERROR(IF(X276="",0,X276),"0")+IFERROR(IF(X277="",0,X277),"0")</f>
        <v>8.6999999999999994E-2</v>
      </c>
      <c r="Y278" s="355"/>
      <c r="Z278" s="355"/>
    </row>
    <row r="279" spans="1:53" x14ac:dyDescent="0.2">
      <c r="A279" s="365"/>
      <c r="B279" s="365"/>
      <c r="C279" s="365"/>
      <c r="D279" s="365"/>
      <c r="E279" s="365"/>
      <c r="F279" s="365"/>
      <c r="G279" s="365"/>
      <c r="H279" s="365"/>
      <c r="I279" s="365"/>
      <c r="J279" s="365"/>
      <c r="K279" s="365"/>
      <c r="L279" s="365"/>
      <c r="M279" s="376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24</v>
      </c>
      <c r="W279" s="354">
        <f>IFERROR(SUM(W275:W277),"0")</f>
        <v>31.2</v>
      </c>
      <c r="X279" s="37"/>
      <c r="Y279" s="355"/>
      <c r="Z279" s="355"/>
    </row>
    <row r="280" spans="1:53" ht="14.25" hidden="1" customHeight="1" x14ac:dyDescent="0.25">
      <c r="A280" s="364" t="s">
        <v>83</v>
      </c>
      <c r="B280" s="365"/>
      <c r="C280" s="365"/>
      <c r="D280" s="365"/>
      <c r="E280" s="365"/>
      <c r="F280" s="365"/>
      <c r="G280" s="365"/>
      <c r="H280" s="365"/>
      <c r="I280" s="365"/>
      <c r="J280" s="365"/>
      <c r="K280" s="365"/>
      <c r="L280" s="365"/>
      <c r="M280" s="365"/>
      <c r="N280" s="365"/>
      <c r="O280" s="365"/>
      <c r="P280" s="365"/>
      <c r="Q280" s="365"/>
      <c r="R280" s="365"/>
      <c r="S280" s="365"/>
      <c r="T280" s="365"/>
      <c r="U280" s="365"/>
      <c r="V280" s="365"/>
      <c r="W280" s="365"/>
      <c r="X280" s="365"/>
      <c r="Y280" s="347"/>
      <c r="Z280" s="347"/>
    </row>
    <row r="281" spans="1:53" ht="16.5" hidden="1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590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hidden="1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5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hidden="1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hidden="1" x14ac:dyDescent="0.2">
      <c r="A284" s="375"/>
      <c r="B284" s="365"/>
      <c r="C284" s="365"/>
      <c r="D284" s="365"/>
      <c r="E284" s="365"/>
      <c r="F284" s="365"/>
      <c r="G284" s="365"/>
      <c r="H284" s="365"/>
      <c r="I284" s="365"/>
      <c r="J284" s="365"/>
      <c r="K284" s="365"/>
      <c r="L284" s="365"/>
      <c r="M284" s="376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0</v>
      </c>
      <c r="W284" s="354">
        <f>IFERROR(W281/H281,"0")+IFERROR(W282/H282,"0")+IFERROR(W283/H283,"0")</f>
        <v>0</v>
      </c>
      <c r="X284" s="354">
        <f>IFERROR(IF(X281="",0,X281),"0")+IFERROR(IF(X282="",0,X282),"0")+IFERROR(IF(X283="",0,X283),"0")</f>
        <v>0</v>
      </c>
      <c r="Y284" s="355"/>
      <c r="Z284" s="355"/>
    </row>
    <row r="285" spans="1:53" hidden="1" x14ac:dyDescent="0.2">
      <c r="A285" s="365"/>
      <c r="B285" s="365"/>
      <c r="C285" s="365"/>
      <c r="D285" s="365"/>
      <c r="E285" s="365"/>
      <c r="F285" s="365"/>
      <c r="G285" s="365"/>
      <c r="H285" s="365"/>
      <c r="I285" s="365"/>
      <c r="J285" s="365"/>
      <c r="K285" s="365"/>
      <c r="L285" s="365"/>
      <c r="M285" s="376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0</v>
      </c>
      <c r="W285" s="354">
        <f>IFERROR(SUM(W281:W283),"0")</f>
        <v>0</v>
      </c>
      <c r="X285" s="37"/>
      <c r="Y285" s="355"/>
      <c r="Z285" s="355"/>
    </row>
    <row r="286" spans="1:53" ht="14.25" hidden="1" customHeight="1" x14ac:dyDescent="0.25">
      <c r="A286" s="364" t="s">
        <v>420</v>
      </c>
      <c r="B286" s="365"/>
      <c r="C286" s="365"/>
      <c r="D286" s="365"/>
      <c r="E286" s="365"/>
      <c r="F286" s="365"/>
      <c r="G286" s="365"/>
      <c r="H286" s="365"/>
      <c r="I286" s="365"/>
      <c r="J286" s="365"/>
      <c r="K286" s="365"/>
      <c r="L286" s="365"/>
      <c r="M286" s="365"/>
      <c r="N286" s="365"/>
      <c r="O286" s="365"/>
      <c r="P286" s="365"/>
      <c r="Q286" s="365"/>
      <c r="R286" s="365"/>
      <c r="S286" s="365"/>
      <c r="T286" s="365"/>
      <c r="U286" s="365"/>
      <c r="V286" s="365"/>
      <c r="W286" s="365"/>
      <c r="X286" s="365"/>
      <c r="Y286" s="347"/>
      <c r="Z286" s="347"/>
    </row>
    <row r="287" spans="1:53" ht="16.5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18</v>
      </c>
      <c r="W287" s="353">
        <f>IFERROR(IF(V287="",0,CEILING((V287/$H287),1)*$H287),"")</f>
        <v>18</v>
      </c>
      <c r="X287" s="36">
        <f>IFERROR(IF(W287=0,"",ROUNDUP(W287/H287,0)*0.00474),"")</f>
        <v>4.2660000000000003E-2</v>
      </c>
      <c r="Y287" s="56"/>
      <c r="Z287" s="57"/>
      <c r="AD287" s="58"/>
      <c r="BA287" s="225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20</v>
      </c>
      <c r="W289" s="353">
        <f>IFERROR(IF(V289="",0,CEILING((V289/$H289),1)*$H289),"")</f>
        <v>20</v>
      </c>
      <c r="X289" s="36">
        <f>IFERROR(IF(W289=0,"",ROUNDUP(W289/H289,0)*0.00474),"")</f>
        <v>4.7400000000000005E-2</v>
      </c>
      <c r="Y289" s="56"/>
      <c r="Z289" s="57"/>
      <c r="AD289" s="58"/>
      <c r="BA289" s="227" t="s">
        <v>1</v>
      </c>
    </row>
    <row r="290" spans="1:53" x14ac:dyDescent="0.2">
      <c r="A290" s="375"/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76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19</v>
      </c>
      <c r="W290" s="354">
        <f>IFERROR(W287/H287,"0")+IFERROR(W288/H288,"0")+IFERROR(W289/H289,"0")</f>
        <v>19</v>
      </c>
      <c r="X290" s="354">
        <f>IFERROR(IF(X287="",0,X287),"0")+IFERROR(IF(X288="",0,X288),"0")+IFERROR(IF(X289="",0,X289),"0")</f>
        <v>9.0060000000000001E-2</v>
      </c>
      <c r="Y290" s="355"/>
      <c r="Z290" s="355"/>
    </row>
    <row r="291" spans="1:53" x14ac:dyDescent="0.2">
      <c r="A291" s="365"/>
      <c r="B291" s="365"/>
      <c r="C291" s="365"/>
      <c r="D291" s="365"/>
      <c r="E291" s="365"/>
      <c r="F291" s="365"/>
      <c r="G291" s="365"/>
      <c r="H291" s="365"/>
      <c r="I291" s="365"/>
      <c r="J291" s="365"/>
      <c r="K291" s="365"/>
      <c r="L291" s="365"/>
      <c r="M291" s="376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38</v>
      </c>
      <c r="W291" s="354">
        <f>IFERROR(SUM(W287:W289),"0")</f>
        <v>38</v>
      </c>
      <c r="X291" s="37"/>
      <c r="Y291" s="355"/>
      <c r="Z291" s="355"/>
    </row>
    <row r="292" spans="1:53" ht="16.5" hidden="1" customHeight="1" x14ac:dyDescent="0.25">
      <c r="A292" s="373" t="s">
        <v>429</v>
      </c>
      <c r="B292" s="365"/>
      <c r="C292" s="365"/>
      <c r="D292" s="365"/>
      <c r="E292" s="365"/>
      <c r="F292" s="365"/>
      <c r="G292" s="365"/>
      <c r="H292" s="365"/>
      <c r="I292" s="365"/>
      <c r="J292" s="365"/>
      <c r="K292" s="365"/>
      <c r="L292" s="365"/>
      <c r="M292" s="365"/>
      <c r="N292" s="365"/>
      <c r="O292" s="365"/>
      <c r="P292" s="365"/>
      <c r="Q292" s="365"/>
      <c r="R292" s="365"/>
      <c r="S292" s="365"/>
      <c r="T292" s="365"/>
      <c r="U292" s="365"/>
      <c r="V292" s="365"/>
      <c r="W292" s="365"/>
      <c r="X292" s="365"/>
      <c r="Y292" s="348"/>
      <c r="Z292" s="348"/>
    </row>
    <row r="293" spans="1:53" ht="14.25" hidden="1" customHeight="1" x14ac:dyDescent="0.25">
      <c r="A293" s="364" t="s">
        <v>105</v>
      </c>
      <c r="B293" s="365"/>
      <c r="C293" s="365"/>
      <c r="D293" s="365"/>
      <c r="E293" s="365"/>
      <c r="F293" s="365"/>
      <c r="G293" s="365"/>
      <c r="H293" s="365"/>
      <c r="I293" s="365"/>
      <c r="J293" s="365"/>
      <c r="K293" s="365"/>
      <c r="L293" s="365"/>
      <c r="M293" s="365"/>
      <c r="N293" s="365"/>
      <c r="O293" s="365"/>
      <c r="P293" s="365"/>
      <c r="Q293" s="365"/>
      <c r="R293" s="365"/>
      <c r="S293" s="365"/>
      <c r="T293" s="365"/>
      <c r="U293" s="365"/>
      <c r="V293" s="365"/>
      <c r="W293" s="365"/>
      <c r="X293" s="365"/>
      <c r="Y293" s="347"/>
      <c r="Z293" s="347"/>
    </row>
    <row r="294" spans="1:53" ht="27" hidden="1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8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7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6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hidden="1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57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hidden="1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5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hidden="1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hidden="1" x14ac:dyDescent="0.2">
      <c r="A302" s="375"/>
      <c r="B302" s="365"/>
      <c r="C302" s="365"/>
      <c r="D302" s="365"/>
      <c r="E302" s="365"/>
      <c r="F302" s="365"/>
      <c r="G302" s="365"/>
      <c r="H302" s="365"/>
      <c r="I302" s="365"/>
      <c r="J302" s="365"/>
      <c r="K302" s="365"/>
      <c r="L302" s="365"/>
      <c r="M302" s="376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hidden="1" x14ac:dyDescent="0.2">
      <c r="A303" s="365"/>
      <c r="B303" s="365"/>
      <c r="C303" s="365"/>
      <c r="D303" s="365"/>
      <c r="E303" s="365"/>
      <c r="F303" s="365"/>
      <c r="G303" s="365"/>
      <c r="H303" s="365"/>
      <c r="I303" s="365"/>
      <c r="J303" s="365"/>
      <c r="K303" s="365"/>
      <c r="L303" s="365"/>
      <c r="M303" s="376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hidden="1" customHeight="1" x14ac:dyDescent="0.25">
      <c r="A304" s="364" t="s">
        <v>60</v>
      </c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5"/>
      <c r="N304" s="365"/>
      <c r="O304" s="365"/>
      <c r="P304" s="365"/>
      <c r="Q304" s="365"/>
      <c r="R304" s="365"/>
      <c r="S304" s="365"/>
      <c r="T304" s="365"/>
      <c r="U304" s="365"/>
      <c r="V304" s="365"/>
      <c r="W304" s="365"/>
      <c r="X304" s="365"/>
      <c r="Y304" s="347"/>
      <c r="Z304" s="347"/>
    </row>
    <row r="305" spans="1:53" ht="27" hidden="1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7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hidden="1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hidden="1" x14ac:dyDescent="0.2">
      <c r="A307" s="375"/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76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hidden="1" x14ac:dyDescent="0.2">
      <c r="A308" s="365"/>
      <c r="B308" s="365"/>
      <c r="C308" s="365"/>
      <c r="D308" s="365"/>
      <c r="E308" s="365"/>
      <c r="F308" s="365"/>
      <c r="G308" s="365"/>
      <c r="H308" s="365"/>
      <c r="I308" s="365"/>
      <c r="J308" s="365"/>
      <c r="K308" s="365"/>
      <c r="L308" s="365"/>
      <c r="M308" s="376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hidden="1" customHeight="1" x14ac:dyDescent="0.25">
      <c r="A309" s="373" t="s">
        <v>447</v>
      </c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5"/>
      <c r="N309" s="365"/>
      <c r="O309" s="365"/>
      <c r="P309" s="365"/>
      <c r="Q309" s="365"/>
      <c r="R309" s="365"/>
      <c r="S309" s="365"/>
      <c r="T309" s="365"/>
      <c r="U309" s="365"/>
      <c r="V309" s="365"/>
      <c r="W309" s="365"/>
      <c r="X309" s="365"/>
      <c r="Y309" s="348"/>
      <c r="Z309" s="348"/>
    </row>
    <row r="310" spans="1:53" ht="14.25" hidden="1" customHeight="1" x14ac:dyDescent="0.25">
      <c r="A310" s="364" t="s">
        <v>60</v>
      </c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5"/>
      <c r="N310" s="365"/>
      <c r="O310" s="365"/>
      <c r="P310" s="365"/>
      <c r="Q310" s="365"/>
      <c r="R310" s="365"/>
      <c r="S310" s="365"/>
      <c r="T310" s="365"/>
      <c r="U310" s="365"/>
      <c r="V310" s="365"/>
      <c r="W310" s="365"/>
      <c r="X310" s="365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9</v>
      </c>
      <c r="W311" s="353">
        <f>IFERROR(IF(V311="",0,CEILING((V311/$H311),1)*$H311),"")</f>
        <v>9</v>
      </c>
      <c r="X311" s="36">
        <f>IFERROR(IF(W311=0,"",ROUNDUP(W311/H311,0)*0.00753),"")</f>
        <v>3.7650000000000003E-2</v>
      </c>
      <c r="Y311" s="56"/>
      <c r="Z311" s="57"/>
      <c r="AD311" s="58"/>
      <c r="BA311" s="238" t="s">
        <v>1</v>
      </c>
    </row>
    <row r="312" spans="1:53" x14ac:dyDescent="0.2">
      <c r="A312" s="375"/>
      <c r="B312" s="365"/>
      <c r="C312" s="365"/>
      <c r="D312" s="365"/>
      <c r="E312" s="365"/>
      <c r="F312" s="365"/>
      <c r="G312" s="365"/>
      <c r="H312" s="365"/>
      <c r="I312" s="365"/>
      <c r="J312" s="365"/>
      <c r="K312" s="365"/>
      <c r="L312" s="365"/>
      <c r="M312" s="376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5</v>
      </c>
      <c r="W312" s="354">
        <f>IFERROR(W311/H311,"0")</f>
        <v>5</v>
      </c>
      <c r="X312" s="354">
        <f>IFERROR(IF(X311="",0,X311),"0")</f>
        <v>3.7650000000000003E-2</v>
      </c>
      <c r="Y312" s="355"/>
      <c r="Z312" s="355"/>
    </row>
    <row r="313" spans="1:53" x14ac:dyDescent="0.2">
      <c r="A313" s="365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76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9</v>
      </c>
      <c r="W313" s="354">
        <f>IFERROR(SUM(W311:W311),"0")</f>
        <v>9</v>
      </c>
      <c r="X313" s="37"/>
      <c r="Y313" s="355"/>
      <c r="Z313" s="355"/>
    </row>
    <row r="314" spans="1:53" ht="14.25" hidden="1" customHeight="1" x14ac:dyDescent="0.25">
      <c r="A314" s="364" t="s">
        <v>68</v>
      </c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5"/>
      <c r="N314" s="365"/>
      <c r="O314" s="365"/>
      <c r="P314" s="365"/>
      <c r="Q314" s="365"/>
      <c r="R314" s="365"/>
      <c r="S314" s="365"/>
      <c r="T314" s="365"/>
      <c r="U314" s="365"/>
      <c r="V314" s="365"/>
      <c r="W314" s="365"/>
      <c r="X314" s="365"/>
      <c r="Y314" s="347"/>
      <c r="Z314" s="347"/>
    </row>
    <row r="315" spans="1:53" ht="27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8</v>
      </c>
      <c r="W315" s="353">
        <f>IFERROR(IF(V315="",0,CEILING((V315/$H315),1)*$H315),"")</f>
        <v>8.1</v>
      </c>
      <c r="X315" s="36">
        <f>IFERROR(IF(W315=0,"",ROUNDUP(W315/H315,0)*0.02175),"")</f>
        <v>2.1749999999999999E-2</v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70</v>
      </c>
      <c r="W316" s="353">
        <f>IFERROR(IF(V316="",0,CEILING((V316/$H316),1)*$H316),"")</f>
        <v>71.400000000000006</v>
      </c>
      <c r="X316" s="36">
        <f>IFERROR(IF(W316=0,"",ROUNDUP(W316/H316,0)*0.00753),"")</f>
        <v>0.25602000000000003</v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42</v>
      </c>
      <c r="W317" s="353">
        <f>IFERROR(IF(V317="",0,CEILING((V317/$H317),1)*$H317),"")</f>
        <v>42</v>
      </c>
      <c r="X317" s="36">
        <f>IFERROR(IF(W317=0,"",ROUNDUP(W317/H317,0)*0.00753),"")</f>
        <v>0.15060000000000001</v>
      </c>
      <c r="Y317" s="56"/>
      <c r="Z317" s="57"/>
      <c r="AD317" s="58"/>
      <c r="BA317" s="241" t="s">
        <v>1</v>
      </c>
    </row>
    <row r="318" spans="1:53" x14ac:dyDescent="0.2">
      <c r="A318" s="37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76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54.32098765432098</v>
      </c>
      <c r="W318" s="354">
        <f>IFERROR(W315/H315,"0")+IFERROR(W316/H316,"0")+IFERROR(W317/H317,"0")</f>
        <v>55</v>
      </c>
      <c r="X318" s="354">
        <f>IFERROR(IF(X315="",0,X315),"0")+IFERROR(IF(X316="",0,X316),"0")+IFERROR(IF(X317="",0,X317),"0")</f>
        <v>0.42837000000000003</v>
      </c>
      <c r="Y318" s="355"/>
      <c r="Z318" s="355"/>
    </row>
    <row r="319" spans="1:53" x14ac:dyDescent="0.2">
      <c r="A319" s="365"/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76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120</v>
      </c>
      <c r="W319" s="354">
        <f>IFERROR(SUM(W315:W317),"0")</f>
        <v>121.5</v>
      </c>
      <c r="X319" s="37"/>
      <c r="Y319" s="355"/>
      <c r="Z319" s="355"/>
    </row>
    <row r="320" spans="1:53" ht="14.25" hidden="1" customHeight="1" x14ac:dyDescent="0.25">
      <c r="A320" s="364" t="s">
        <v>206</v>
      </c>
      <c r="B320" s="365"/>
      <c r="C320" s="365"/>
      <c r="D320" s="365"/>
      <c r="E320" s="365"/>
      <c r="F320" s="365"/>
      <c r="G320" s="365"/>
      <c r="H320" s="365"/>
      <c r="I320" s="365"/>
      <c r="J320" s="365"/>
      <c r="K320" s="365"/>
      <c r="L320" s="365"/>
      <c r="M320" s="365"/>
      <c r="N320" s="365"/>
      <c r="O320" s="365"/>
      <c r="P320" s="365"/>
      <c r="Q320" s="365"/>
      <c r="R320" s="365"/>
      <c r="S320" s="365"/>
      <c r="T320" s="365"/>
      <c r="U320" s="365"/>
      <c r="V320" s="365"/>
      <c r="W320" s="365"/>
      <c r="X320" s="365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4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7</v>
      </c>
      <c r="W321" s="353">
        <f>IFERROR(IF(V321="",0,CEILING((V321/$H321),1)*$H321),"")</f>
        <v>9.1199999999999992</v>
      </c>
      <c r="X321" s="36">
        <f>IFERROR(IF(W321=0,"",ROUNDUP(W321/H321,0)*0.00753),"")</f>
        <v>3.0120000000000001E-2</v>
      </c>
      <c r="Y321" s="56"/>
      <c r="Z321" s="57"/>
      <c r="AD321" s="58"/>
      <c r="BA321" s="242" t="s">
        <v>1</v>
      </c>
    </row>
    <row r="322" spans="1:53" x14ac:dyDescent="0.2">
      <c r="A322" s="37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76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3.0701754385964914</v>
      </c>
      <c r="W322" s="354">
        <f>IFERROR(W321/H321,"0")</f>
        <v>4</v>
      </c>
      <c r="X322" s="354">
        <f>IFERROR(IF(X321="",0,X321),"0")</f>
        <v>3.0120000000000001E-2</v>
      </c>
      <c r="Y322" s="355"/>
      <c r="Z322" s="355"/>
    </row>
    <row r="323" spans="1:53" x14ac:dyDescent="0.2">
      <c r="A323" s="365"/>
      <c r="B323" s="365"/>
      <c r="C323" s="365"/>
      <c r="D323" s="365"/>
      <c r="E323" s="365"/>
      <c r="F323" s="365"/>
      <c r="G323" s="365"/>
      <c r="H323" s="365"/>
      <c r="I323" s="365"/>
      <c r="J323" s="365"/>
      <c r="K323" s="365"/>
      <c r="L323" s="365"/>
      <c r="M323" s="376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7</v>
      </c>
      <c r="W323" s="354">
        <f>IFERROR(SUM(W321:W321),"0")</f>
        <v>9.1199999999999992</v>
      </c>
      <c r="X323" s="37"/>
      <c r="Y323" s="355"/>
      <c r="Z323" s="355"/>
    </row>
    <row r="324" spans="1:53" ht="14.25" hidden="1" customHeight="1" x14ac:dyDescent="0.25">
      <c r="A324" s="364" t="s">
        <v>83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47"/>
      <c r="Z324" s="347"/>
    </row>
    <row r="325" spans="1:53" ht="27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2</v>
      </c>
      <c r="W325" s="353">
        <f>IFERROR(IF(V325="",0,CEILING((V325/$H325),1)*$H325),"")</f>
        <v>2.5499999999999998</v>
      </c>
      <c r="X325" s="36">
        <f>IFERROR(IF(W325=0,"",ROUNDUP(W325/H325,0)*0.00753),"")</f>
        <v>7.5300000000000002E-3</v>
      </c>
      <c r="Y325" s="56"/>
      <c r="Z325" s="57"/>
      <c r="AD325" s="58"/>
      <c r="BA325" s="243" t="s">
        <v>1</v>
      </c>
    </row>
    <row r="326" spans="1:53" x14ac:dyDescent="0.2">
      <c r="A326" s="375"/>
      <c r="B326" s="365"/>
      <c r="C326" s="365"/>
      <c r="D326" s="365"/>
      <c r="E326" s="365"/>
      <c r="F326" s="365"/>
      <c r="G326" s="365"/>
      <c r="H326" s="365"/>
      <c r="I326" s="365"/>
      <c r="J326" s="365"/>
      <c r="K326" s="365"/>
      <c r="L326" s="365"/>
      <c r="M326" s="376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0.78431372549019618</v>
      </c>
      <c r="W326" s="354">
        <f>IFERROR(W325/H325,"0")</f>
        <v>1</v>
      </c>
      <c r="X326" s="354">
        <f>IFERROR(IF(X325="",0,X325),"0")</f>
        <v>7.5300000000000002E-3</v>
      </c>
      <c r="Y326" s="355"/>
      <c r="Z326" s="355"/>
    </row>
    <row r="327" spans="1:53" x14ac:dyDescent="0.2">
      <c r="A327" s="365"/>
      <c r="B327" s="365"/>
      <c r="C327" s="365"/>
      <c r="D327" s="365"/>
      <c r="E327" s="365"/>
      <c r="F327" s="365"/>
      <c r="G327" s="365"/>
      <c r="H327" s="365"/>
      <c r="I327" s="365"/>
      <c r="J327" s="365"/>
      <c r="K327" s="365"/>
      <c r="L327" s="365"/>
      <c r="M327" s="376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2</v>
      </c>
      <c r="W327" s="354">
        <f>IFERROR(SUM(W325:W325),"0")</f>
        <v>2.5499999999999998</v>
      </c>
      <c r="X327" s="37"/>
      <c r="Y327" s="355"/>
      <c r="Z327" s="355"/>
    </row>
    <row r="328" spans="1:53" ht="27.75" hidden="1" customHeight="1" x14ac:dyDescent="0.2">
      <c r="A328" s="421" t="s">
        <v>460</v>
      </c>
      <c r="B328" s="422"/>
      <c r="C328" s="422"/>
      <c r="D328" s="422"/>
      <c r="E328" s="422"/>
      <c r="F328" s="422"/>
      <c r="G328" s="422"/>
      <c r="H328" s="422"/>
      <c r="I328" s="422"/>
      <c r="J328" s="422"/>
      <c r="K328" s="422"/>
      <c r="L328" s="422"/>
      <c r="M328" s="422"/>
      <c r="N328" s="422"/>
      <c r="O328" s="422"/>
      <c r="P328" s="422"/>
      <c r="Q328" s="422"/>
      <c r="R328" s="422"/>
      <c r="S328" s="422"/>
      <c r="T328" s="422"/>
      <c r="U328" s="422"/>
      <c r="V328" s="422"/>
      <c r="W328" s="422"/>
      <c r="X328" s="422"/>
      <c r="Y328" s="48"/>
      <c r="Z328" s="48"/>
    </row>
    <row r="329" spans="1:53" ht="16.5" hidden="1" customHeight="1" x14ac:dyDescent="0.25">
      <c r="A329" s="373" t="s">
        <v>461</v>
      </c>
      <c r="B329" s="365"/>
      <c r="C329" s="365"/>
      <c r="D329" s="365"/>
      <c r="E329" s="365"/>
      <c r="F329" s="365"/>
      <c r="G329" s="365"/>
      <c r="H329" s="365"/>
      <c r="I329" s="365"/>
      <c r="J329" s="365"/>
      <c r="K329" s="365"/>
      <c r="L329" s="365"/>
      <c r="M329" s="365"/>
      <c r="N329" s="365"/>
      <c r="O329" s="365"/>
      <c r="P329" s="365"/>
      <c r="Q329" s="365"/>
      <c r="R329" s="365"/>
      <c r="S329" s="365"/>
      <c r="T329" s="365"/>
      <c r="U329" s="365"/>
      <c r="V329" s="365"/>
      <c r="W329" s="365"/>
      <c r="X329" s="365"/>
      <c r="Y329" s="348"/>
      <c r="Z329" s="348"/>
    </row>
    <row r="330" spans="1:53" ht="14.25" hidden="1" customHeight="1" x14ac:dyDescent="0.25">
      <c r="A330" s="364" t="s">
        <v>105</v>
      </c>
      <c r="B330" s="365"/>
      <c r="C330" s="365"/>
      <c r="D330" s="365"/>
      <c r="E330" s="365"/>
      <c r="F330" s="365"/>
      <c r="G330" s="365"/>
      <c r="H330" s="365"/>
      <c r="I330" s="365"/>
      <c r="J330" s="365"/>
      <c r="K330" s="365"/>
      <c r="L330" s="365"/>
      <c r="M330" s="365"/>
      <c r="N330" s="365"/>
      <c r="O330" s="365"/>
      <c r="P330" s="365"/>
      <c r="Q330" s="365"/>
      <c r="R330" s="365"/>
      <c r="S330" s="365"/>
      <c r="T330" s="365"/>
      <c r="U330" s="365"/>
      <c r="V330" s="365"/>
      <c r="W330" s="365"/>
      <c r="X330" s="365"/>
      <c r="Y330" s="347"/>
      <c r="Z330" s="347"/>
    </row>
    <row r="331" spans="1:53" ht="27" hidden="1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6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0</v>
      </c>
      <c r="W332" s="353">
        <f t="shared" si="17"/>
        <v>0</v>
      </c>
      <c r="X332" s="36" t="str">
        <f>IFERROR(IF(W332=0,"",ROUNDUP(W332/H332,0)*0.02175),"")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10</v>
      </c>
      <c r="W334" s="353">
        <f t="shared" si="17"/>
        <v>15</v>
      </c>
      <c r="X334" s="36">
        <f>IFERROR(IF(W334=0,"",ROUNDUP(W334/H334,0)*0.02175),"")</f>
        <v>2.1749999999999999E-2</v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3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20</v>
      </c>
      <c r="W336" s="353">
        <f t="shared" si="17"/>
        <v>30</v>
      </c>
      <c r="X336" s="36">
        <f>IFERROR(IF(W336=0,"",ROUNDUP(W336/H336,0)*0.02175),"")</f>
        <v>4.3499999999999997E-2</v>
      </c>
      <c r="Y336" s="56"/>
      <c r="Z336" s="57"/>
      <c r="AD336" s="58"/>
      <c r="BA336" s="249" t="s">
        <v>1</v>
      </c>
    </row>
    <row r="337" spans="1:53" ht="27" hidden="1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5</v>
      </c>
      <c r="W338" s="353">
        <f t="shared" si="17"/>
        <v>5</v>
      </c>
      <c r="X338" s="36">
        <f>IFERROR(IF(W338=0,"",ROUNDUP(W338/H338,0)*0.00937),"")</f>
        <v>9.3699999999999999E-3</v>
      </c>
      <c r="Y338" s="56"/>
      <c r="Z338" s="57"/>
      <c r="AD338" s="58"/>
      <c r="BA338" s="251" t="s">
        <v>1</v>
      </c>
    </row>
    <row r="339" spans="1:53" x14ac:dyDescent="0.2">
      <c r="A339" s="375"/>
      <c r="B339" s="365"/>
      <c r="C339" s="365"/>
      <c r="D339" s="365"/>
      <c r="E339" s="365"/>
      <c r="F339" s="365"/>
      <c r="G339" s="365"/>
      <c r="H339" s="365"/>
      <c r="I339" s="365"/>
      <c r="J339" s="365"/>
      <c r="K339" s="365"/>
      <c r="L339" s="365"/>
      <c r="M339" s="376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3</v>
      </c>
      <c r="W339" s="354">
        <f>IFERROR(W331/H331,"0")+IFERROR(W332/H332,"0")+IFERROR(W333/H333,"0")+IFERROR(W334/H334,"0")+IFERROR(W335/H335,"0")+IFERROR(W336/H336,"0")+IFERROR(W337/H337,"0")+IFERROR(W338/H338,"0")</f>
        <v>4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7.4620000000000006E-2</v>
      </c>
      <c r="Y339" s="355"/>
      <c r="Z339" s="355"/>
    </row>
    <row r="340" spans="1:53" x14ac:dyDescent="0.2">
      <c r="A340" s="365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76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35</v>
      </c>
      <c r="W340" s="354">
        <f>IFERROR(SUM(W331:W338),"0")</f>
        <v>50</v>
      </c>
      <c r="X340" s="37"/>
      <c r="Y340" s="355"/>
      <c r="Z340" s="355"/>
    </row>
    <row r="341" spans="1:53" ht="14.25" hidden="1" customHeight="1" x14ac:dyDescent="0.25">
      <c r="A341" s="364" t="s">
        <v>97</v>
      </c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5"/>
      <c r="N341" s="365"/>
      <c r="O341" s="365"/>
      <c r="P341" s="365"/>
      <c r="Q341" s="365"/>
      <c r="R341" s="365"/>
      <c r="S341" s="365"/>
      <c r="T341" s="365"/>
      <c r="U341" s="365"/>
      <c r="V341" s="365"/>
      <c r="W341" s="365"/>
      <c r="X341" s="365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255</v>
      </c>
      <c r="W342" s="353">
        <f>IFERROR(IF(V342="",0,CEILING((V342/$H342),1)*$H342),"")</f>
        <v>255</v>
      </c>
      <c r="X342" s="36">
        <f>IFERROR(IF(W342=0,"",ROUNDUP(W342/H342,0)*0.02175),"")</f>
        <v>0.36974999999999997</v>
      </c>
      <c r="Y342" s="56"/>
      <c r="Z342" s="57"/>
      <c r="AD342" s="58"/>
      <c r="BA342" s="252" t="s">
        <v>1</v>
      </c>
    </row>
    <row r="343" spans="1:53" ht="16.5" hidden="1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58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10</v>
      </c>
      <c r="W344" s="353">
        <f>IFERROR(IF(V344="",0,CEILING((V344/$H344),1)*$H344),"")</f>
        <v>12</v>
      </c>
      <c r="X344" s="36">
        <f>IFERROR(IF(W344=0,"",ROUNDUP(W344/H344,0)*0.00937),"")</f>
        <v>2.811E-2</v>
      </c>
      <c r="Y344" s="56"/>
      <c r="Z344" s="57"/>
      <c r="AD344" s="58"/>
      <c r="BA344" s="254" t="s">
        <v>1</v>
      </c>
    </row>
    <row r="345" spans="1:53" x14ac:dyDescent="0.2">
      <c r="A345" s="375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76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19.5</v>
      </c>
      <c r="W345" s="354">
        <f>IFERROR(W342/H342,"0")+IFERROR(W343/H343,"0")+IFERROR(W344/H344,"0")</f>
        <v>20</v>
      </c>
      <c r="X345" s="354">
        <f>IFERROR(IF(X342="",0,X342),"0")+IFERROR(IF(X343="",0,X343),"0")+IFERROR(IF(X344="",0,X344),"0")</f>
        <v>0.39785999999999999</v>
      </c>
      <c r="Y345" s="355"/>
      <c r="Z345" s="355"/>
    </row>
    <row r="346" spans="1:53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76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265</v>
      </c>
      <c r="W346" s="354">
        <f>IFERROR(SUM(W342:W344),"0")</f>
        <v>267</v>
      </c>
      <c r="X346" s="37"/>
      <c r="Y346" s="355"/>
      <c r="Z346" s="355"/>
    </row>
    <row r="347" spans="1:53" ht="14.25" hidden="1" customHeight="1" x14ac:dyDescent="0.25">
      <c r="A347" s="364" t="s">
        <v>68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7"/>
      <c r="Z347" s="347"/>
    </row>
    <row r="348" spans="1:53" ht="27" hidden="1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hidden="1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hidden="1" x14ac:dyDescent="0.2">
      <c r="A350" s="37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76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hidden="1" x14ac:dyDescent="0.2">
      <c r="A351" s="365"/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76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hidden="1" customHeight="1" x14ac:dyDescent="0.25">
      <c r="A352" s="364" t="s">
        <v>206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7"/>
      <c r="Z352" s="347"/>
    </row>
    <row r="353" spans="1:53" ht="16.5" hidden="1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0</v>
      </c>
      <c r="W353" s="353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7" t="s">
        <v>1</v>
      </c>
    </row>
    <row r="354" spans="1:53" hidden="1" x14ac:dyDescent="0.2">
      <c r="A354" s="375"/>
      <c r="B354" s="365"/>
      <c r="C354" s="365"/>
      <c r="D354" s="365"/>
      <c r="E354" s="365"/>
      <c r="F354" s="365"/>
      <c r="G354" s="365"/>
      <c r="H354" s="365"/>
      <c r="I354" s="365"/>
      <c r="J354" s="365"/>
      <c r="K354" s="365"/>
      <c r="L354" s="365"/>
      <c r="M354" s="376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0</v>
      </c>
      <c r="W354" s="354">
        <f>IFERROR(W353/H353,"0")</f>
        <v>0</v>
      </c>
      <c r="X354" s="354">
        <f>IFERROR(IF(X353="",0,X353),"0")</f>
        <v>0</v>
      </c>
      <c r="Y354" s="355"/>
      <c r="Z354" s="355"/>
    </row>
    <row r="355" spans="1:53" hidden="1" x14ac:dyDescent="0.2">
      <c r="A355" s="365"/>
      <c r="B355" s="365"/>
      <c r="C355" s="365"/>
      <c r="D355" s="365"/>
      <c r="E355" s="365"/>
      <c r="F355" s="365"/>
      <c r="G355" s="365"/>
      <c r="H355" s="365"/>
      <c r="I355" s="365"/>
      <c r="J355" s="365"/>
      <c r="K355" s="365"/>
      <c r="L355" s="365"/>
      <c r="M355" s="376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0</v>
      </c>
      <c r="W355" s="354">
        <f>IFERROR(SUM(W353:W353),"0")</f>
        <v>0</v>
      </c>
      <c r="X355" s="37"/>
      <c r="Y355" s="355"/>
      <c r="Z355" s="355"/>
    </row>
    <row r="356" spans="1:53" ht="16.5" hidden="1" customHeight="1" x14ac:dyDescent="0.25">
      <c r="A356" s="373" t="s">
        <v>487</v>
      </c>
      <c r="B356" s="365"/>
      <c r="C356" s="365"/>
      <c r="D356" s="365"/>
      <c r="E356" s="365"/>
      <c r="F356" s="365"/>
      <c r="G356" s="365"/>
      <c r="H356" s="365"/>
      <c r="I356" s="365"/>
      <c r="J356" s="365"/>
      <c r="K356" s="365"/>
      <c r="L356" s="365"/>
      <c r="M356" s="365"/>
      <c r="N356" s="365"/>
      <c r="O356" s="365"/>
      <c r="P356" s="365"/>
      <c r="Q356" s="365"/>
      <c r="R356" s="365"/>
      <c r="S356" s="365"/>
      <c r="T356" s="365"/>
      <c r="U356" s="365"/>
      <c r="V356" s="365"/>
      <c r="W356" s="365"/>
      <c r="X356" s="365"/>
      <c r="Y356" s="348"/>
      <c r="Z356" s="348"/>
    </row>
    <row r="357" spans="1:53" ht="14.25" hidden="1" customHeight="1" x14ac:dyDescent="0.25">
      <c r="A357" s="364" t="s">
        <v>105</v>
      </c>
      <c r="B357" s="365"/>
      <c r="C357" s="365"/>
      <c r="D357" s="365"/>
      <c r="E357" s="365"/>
      <c r="F357" s="365"/>
      <c r="G357" s="365"/>
      <c r="H357" s="365"/>
      <c r="I357" s="365"/>
      <c r="J357" s="365"/>
      <c r="K357" s="365"/>
      <c r="L357" s="365"/>
      <c r="M357" s="365"/>
      <c r="N357" s="365"/>
      <c r="O357" s="365"/>
      <c r="P357" s="365"/>
      <c r="Q357" s="365"/>
      <c r="R357" s="365"/>
      <c r="S357" s="365"/>
      <c r="T357" s="365"/>
      <c r="U357" s="365"/>
      <c r="V357" s="365"/>
      <c r="W357" s="365"/>
      <c r="X357" s="365"/>
      <c r="Y357" s="347"/>
      <c r="Z357" s="347"/>
    </row>
    <row r="358" spans="1:53" ht="37.5" hidden="1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hidden="1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8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hidden="1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8</v>
      </c>
      <c r="W362" s="353">
        <f>IFERROR(IF(V362="",0,CEILING((V362/$H362),1)*$H362),"")</f>
        <v>8</v>
      </c>
      <c r="X362" s="36">
        <f>IFERROR(IF(W362=0,"",ROUNDUP(W362/H362,0)*0.00937),"")</f>
        <v>1.874E-2</v>
      </c>
      <c r="Y362" s="56"/>
      <c r="Z362" s="57"/>
      <c r="AD362" s="58"/>
      <c r="BA362" s="262" t="s">
        <v>1</v>
      </c>
    </row>
    <row r="363" spans="1:53" x14ac:dyDescent="0.2">
      <c r="A363" s="375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76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2</v>
      </c>
      <c r="W363" s="354">
        <f>IFERROR(W358/H358,"0")+IFERROR(W359/H359,"0")+IFERROR(W360/H360,"0")+IFERROR(W361/H361,"0")+IFERROR(W362/H362,"0")</f>
        <v>2</v>
      </c>
      <c r="X363" s="354">
        <f>IFERROR(IF(X358="",0,X358),"0")+IFERROR(IF(X359="",0,X359),"0")+IFERROR(IF(X360="",0,X360),"0")+IFERROR(IF(X361="",0,X361),"0")+IFERROR(IF(X362="",0,X362),"0")</f>
        <v>1.874E-2</v>
      </c>
      <c r="Y363" s="355"/>
      <c r="Z363" s="355"/>
    </row>
    <row r="364" spans="1:53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76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8</v>
      </c>
      <c r="W364" s="354">
        <f>IFERROR(SUM(W358:W362),"0")</f>
        <v>8</v>
      </c>
      <c r="X364" s="37"/>
      <c r="Y364" s="355"/>
      <c r="Z364" s="355"/>
    </row>
    <row r="365" spans="1:53" ht="14.25" hidden="1" customHeight="1" x14ac:dyDescent="0.25">
      <c r="A365" s="364" t="s">
        <v>60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7"/>
      <c r="Z365" s="347"/>
    </row>
    <row r="366" spans="1:53" ht="27" hidden="1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9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hidden="1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hidden="1" x14ac:dyDescent="0.2">
      <c r="A368" s="375"/>
      <c r="B368" s="365"/>
      <c r="C368" s="365"/>
      <c r="D368" s="365"/>
      <c r="E368" s="365"/>
      <c r="F368" s="365"/>
      <c r="G368" s="365"/>
      <c r="H368" s="365"/>
      <c r="I368" s="365"/>
      <c r="J368" s="365"/>
      <c r="K368" s="365"/>
      <c r="L368" s="365"/>
      <c r="M368" s="376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hidden="1" x14ac:dyDescent="0.2">
      <c r="A369" s="365"/>
      <c r="B369" s="365"/>
      <c r="C369" s="365"/>
      <c r="D369" s="365"/>
      <c r="E369" s="365"/>
      <c r="F369" s="365"/>
      <c r="G369" s="365"/>
      <c r="H369" s="365"/>
      <c r="I369" s="365"/>
      <c r="J369" s="365"/>
      <c r="K369" s="365"/>
      <c r="L369" s="365"/>
      <c r="M369" s="376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hidden="1" customHeight="1" x14ac:dyDescent="0.25">
      <c r="A370" s="364" t="s">
        <v>68</v>
      </c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5"/>
      <c r="N370" s="365"/>
      <c r="O370" s="365"/>
      <c r="P370" s="365"/>
      <c r="Q370" s="365"/>
      <c r="R370" s="365"/>
      <c r="S370" s="365"/>
      <c r="T370" s="365"/>
      <c r="U370" s="365"/>
      <c r="V370" s="365"/>
      <c r="W370" s="365"/>
      <c r="X370" s="365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12</v>
      </c>
      <c r="W371" s="353">
        <f>IFERROR(IF(V371="",0,CEILING((V371/$H371),1)*$H371),"")</f>
        <v>15.6</v>
      </c>
      <c r="X371" s="36">
        <f>IFERROR(IF(W371=0,"",ROUNDUP(W371/H371,0)*0.02175),"")</f>
        <v>4.3499999999999997E-2</v>
      </c>
      <c r="Y371" s="56"/>
      <c r="Z371" s="57"/>
      <c r="AD371" s="58"/>
      <c r="BA371" s="265" t="s">
        <v>1</v>
      </c>
    </row>
    <row r="372" spans="1:53" ht="27" hidden="1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7</v>
      </c>
      <c r="W373" s="353">
        <f>IFERROR(IF(V373="",0,CEILING((V373/$H373),1)*$H373),"")</f>
        <v>7.1999999999999993</v>
      </c>
      <c r="X373" s="36">
        <f>IFERROR(IF(W373=0,"",ROUNDUP(W373/H373,0)*0.00753),"")</f>
        <v>2.2589999999999999E-2</v>
      </c>
      <c r="Y373" s="56"/>
      <c r="Z373" s="57"/>
      <c r="AD373" s="58"/>
      <c r="BA373" s="267" t="s">
        <v>1</v>
      </c>
    </row>
    <row r="374" spans="1:53" ht="27" hidden="1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76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4.4551282051282053</v>
      </c>
      <c r="W375" s="354">
        <f>IFERROR(W371/H371,"0")+IFERROR(W372/H372,"0")+IFERROR(W373/H373,"0")+IFERROR(W374/H374,"0")</f>
        <v>5</v>
      </c>
      <c r="X375" s="354">
        <f>IFERROR(IF(X371="",0,X371),"0")+IFERROR(IF(X372="",0,X372),"0")+IFERROR(IF(X373="",0,X373),"0")+IFERROR(IF(X374="",0,X374),"0")</f>
        <v>6.6089999999999996E-2</v>
      </c>
      <c r="Y375" s="355"/>
      <c r="Z375" s="355"/>
    </row>
    <row r="376" spans="1:53" x14ac:dyDescent="0.2">
      <c r="A376" s="365"/>
      <c r="B376" s="365"/>
      <c r="C376" s="365"/>
      <c r="D376" s="365"/>
      <c r="E376" s="365"/>
      <c r="F376" s="365"/>
      <c r="G376" s="365"/>
      <c r="H376" s="365"/>
      <c r="I376" s="365"/>
      <c r="J376" s="365"/>
      <c r="K376" s="365"/>
      <c r="L376" s="365"/>
      <c r="M376" s="376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19</v>
      </c>
      <c r="W376" s="354">
        <f>IFERROR(SUM(W371:W374),"0")</f>
        <v>22.799999999999997</v>
      </c>
      <c r="X376" s="37"/>
      <c r="Y376" s="355"/>
      <c r="Z376" s="355"/>
    </row>
    <row r="377" spans="1:53" ht="14.25" hidden="1" customHeight="1" x14ac:dyDescent="0.25">
      <c r="A377" s="364" t="s">
        <v>206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47"/>
      <c r="Z377" s="347"/>
    </row>
    <row r="378" spans="1:53" ht="27" hidden="1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hidden="1" x14ac:dyDescent="0.2">
      <c r="A379" s="375"/>
      <c r="B379" s="365"/>
      <c r="C379" s="365"/>
      <c r="D379" s="365"/>
      <c r="E379" s="365"/>
      <c r="F379" s="365"/>
      <c r="G379" s="365"/>
      <c r="H379" s="365"/>
      <c r="I379" s="365"/>
      <c r="J379" s="365"/>
      <c r="K379" s="365"/>
      <c r="L379" s="365"/>
      <c r="M379" s="376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hidden="1" x14ac:dyDescent="0.2">
      <c r="A380" s="365"/>
      <c r="B380" s="365"/>
      <c r="C380" s="365"/>
      <c r="D380" s="365"/>
      <c r="E380" s="365"/>
      <c r="F380" s="365"/>
      <c r="G380" s="365"/>
      <c r="H380" s="365"/>
      <c r="I380" s="365"/>
      <c r="J380" s="365"/>
      <c r="K380" s="365"/>
      <c r="L380" s="365"/>
      <c r="M380" s="376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hidden="1" customHeight="1" x14ac:dyDescent="0.2">
      <c r="A381" s="421" t="s">
        <v>512</v>
      </c>
      <c r="B381" s="422"/>
      <c r="C381" s="422"/>
      <c r="D381" s="422"/>
      <c r="E381" s="422"/>
      <c r="F381" s="422"/>
      <c r="G381" s="422"/>
      <c r="H381" s="422"/>
      <c r="I381" s="422"/>
      <c r="J381" s="422"/>
      <c r="K381" s="422"/>
      <c r="L381" s="422"/>
      <c r="M381" s="422"/>
      <c r="N381" s="422"/>
      <c r="O381" s="422"/>
      <c r="P381" s="422"/>
      <c r="Q381" s="422"/>
      <c r="R381" s="422"/>
      <c r="S381" s="422"/>
      <c r="T381" s="422"/>
      <c r="U381" s="422"/>
      <c r="V381" s="422"/>
      <c r="W381" s="422"/>
      <c r="X381" s="422"/>
      <c r="Y381" s="48"/>
      <c r="Z381" s="48"/>
    </row>
    <row r="382" spans="1:53" ht="16.5" hidden="1" customHeight="1" x14ac:dyDescent="0.25">
      <c r="A382" s="373" t="s">
        <v>513</v>
      </c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5"/>
      <c r="N382" s="365"/>
      <c r="O382" s="365"/>
      <c r="P382" s="365"/>
      <c r="Q382" s="365"/>
      <c r="R382" s="365"/>
      <c r="S382" s="365"/>
      <c r="T382" s="365"/>
      <c r="U382" s="365"/>
      <c r="V382" s="365"/>
      <c r="W382" s="365"/>
      <c r="X382" s="365"/>
      <c r="Y382" s="348"/>
      <c r="Z382" s="348"/>
    </row>
    <row r="383" spans="1:53" ht="14.25" hidden="1" customHeight="1" x14ac:dyDescent="0.25">
      <c r="A383" s="364" t="s">
        <v>105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7"/>
      <c r="Z383" s="347"/>
    </row>
    <row r="384" spans="1:53" ht="27" hidden="1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hidden="1" x14ac:dyDescent="0.2">
      <c r="A386" s="375"/>
      <c r="B386" s="365"/>
      <c r="C386" s="365"/>
      <c r="D386" s="365"/>
      <c r="E386" s="365"/>
      <c r="F386" s="365"/>
      <c r="G386" s="365"/>
      <c r="H386" s="365"/>
      <c r="I386" s="365"/>
      <c r="J386" s="365"/>
      <c r="K386" s="365"/>
      <c r="L386" s="365"/>
      <c r="M386" s="376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hidden="1" x14ac:dyDescent="0.2">
      <c r="A387" s="365"/>
      <c r="B387" s="365"/>
      <c r="C387" s="365"/>
      <c r="D387" s="365"/>
      <c r="E387" s="365"/>
      <c r="F387" s="365"/>
      <c r="G387" s="365"/>
      <c r="H387" s="365"/>
      <c r="I387" s="365"/>
      <c r="J387" s="365"/>
      <c r="K387" s="365"/>
      <c r="L387" s="365"/>
      <c r="M387" s="376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hidden="1" customHeight="1" x14ac:dyDescent="0.25">
      <c r="A388" s="364" t="s">
        <v>60</v>
      </c>
      <c r="B388" s="365"/>
      <c r="C388" s="365"/>
      <c r="D388" s="365"/>
      <c r="E388" s="365"/>
      <c r="F388" s="365"/>
      <c r="G388" s="365"/>
      <c r="H388" s="365"/>
      <c r="I388" s="365"/>
      <c r="J388" s="365"/>
      <c r="K388" s="365"/>
      <c r="L388" s="365"/>
      <c r="M388" s="365"/>
      <c r="N388" s="365"/>
      <c r="O388" s="365"/>
      <c r="P388" s="365"/>
      <c r="Q388" s="365"/>
      <c r="R388" s="365"/>
      <c r="S388" s="365"/>
      <c r="T388" s="365"/>
      <c r="U388" s="365"/>
      <c r="V388" s="365"/>
      <c r="W388" s="365"/>
      <c r="X388" s="365"/>
      <c r="Y388" s="347"/>
      <c r="Z388" s="347"/>
    </row>
    <row r="389" spans="1:53" ht="27" hidden="1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12</v>
      </c>
      <c r="W392" s="353">
        <f t="shared" si="18"/>
        <v>13.44</v>
      </c>
      <c r="X392" s="36">
        <f>IFERROR(IF(W392=0,"",ROUNDUP(W392/H392,0)*0.00753),"")</f>
        <v>6.0240000000000002E-2</v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60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3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hidden="1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6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8</v>
      </c>
      <c r="W396" s="353">
        <f t="shared" si="18"/>
        <v>8.4</v>
      </c>
      <c r="X396" s="36">
        <f t="shared" si="19"/>
        <v>2.0080000000000001E-2</v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hidden="1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2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hidden="1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83" t="s">
        <v>1</v>
      </c>
    </row>
    <row r="401" spans="1:53" ht="27" hidden="1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5"/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76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10.952380952380953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12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8.0320000000000003E-2</v>
      </c>
      <c r="Y402" s="355"/>
      <c r="Z402" s="355"/>
    </row>
    <row r="403" spans="1:53" x14ac:dyDescent="0.2">
      <c r="A403" s="365"/>
      <c r="B403" s="365"/>
      <c r="C403" s="365"/>
      <c r="D403" s="365"/>
      <c r="E403" s="365"/>
      <c r="F403" s="365"/>
      <c r="G403" s="365"/>
      <c r="H403" s="365"/>
      <c r="I403" s="365"/>
      <c r="J403" s="365"/>
      <c r="K403" s="365"/>
      <c r="L403" s="365"/>
      <c r="M403" s="376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20</v>
      </c>
      <c r="W403" s="354">
        <f>IFERROR(SUM(W389:W401),"0")</f>
        <v>21.84</v>
      </c>
      <c r="X403" s="37"/>
      <c r="Y403" s="355"/>
      <c r="Z403" s="355"/>
    </row>
    <row r="404" spans="1:53" ht="14.25" hidden="1" customHeight="1" x14ac:dyDescent="0.25">
      <c r="A404" s="364" t="s">
        <v>68</v>
      </c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5"/>
      <c r="N404" s="365"/>
      <c r="O404" s="365"/>
      <c r="P404" s="365"/>
      <c r="Q404" s="365"/>
      <c r="R404" s="365"/>
      <c r="S404" s="365"/>
      <c r="T404" s="365"/>
      <c r="U404" s="365"/>
      <c r="V404" s="365"/>
      <c r="W404" s="365"/>
      <c r="X404" s="365"/>
      <c r="Y404" s="347"/>
      <c r="Z404" s="347"/>
    </row>
    <row r="405" spans="1:53" ht="27" hidden="1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hidden="1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hidden="1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hidden="1" x14ac:dyDescent="0.2">
      <c r="A408" s="375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76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hidden="1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76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hidden="1" customHeight="1" x14ac:dyDescent="0.25">
      <c r="A410" s="364" t="s">
        <v>206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7"/>
      <c r="Z410" s="347"/>
    </row>
    <row r="411" spans="1:53" ht="27" hidden="1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hidden="1" x14ac:dyDescent="0.2">
      <c r="A412" s="375"/>
      <c r="B412" s="365"/>
      <c r="C412" s="365"/>
      <c r="D412" s="365"/>
      <c r="E412" s="365"/>
      <c r="F412" s="365"/>
      <c r="G412" s="365"/>
      <c r="H412" s="365"/>
      <c r="I412" s="365"/>
      <c r="J412" s="365"/>
      <c r="K412" s="365"/>
      <c r="L412" s="365"/>
      <c r="M412" s="376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hidden="1" x14ac:dyDescent="0.2">
      <c r="A413" s="365"/>
      <c r="B413" s="365"/>
      <c r="C413" s="365"/>
      <c r="D413" s="365"/>
      <c r="E413" s="365"/>
      <c r="F413" s="365"/>
      <c r="G413" s="365"/>
      <c r="H413" s="365"/>
      <c r="I413" s="365"/>
      <c r="J413" s="365"/>
      <c r="K413" s="365"/>
      <c r="L413" s="365"/>
      <c r="M413" s="376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hidden="1" customHeight="1" x14ac:dyDescent="0.25">
      <c r="A414" s="364" t="s">
        <v>83</v>
      </c>
      <c r="B414" s="365"/>
      <c r="C414" s="365"/>
      <c r="D414" s="365"/>
      <c r="E414" s="365"/>
      <c r="F414" s="365"/>
      <c r="G414" s="365"/>
      <c r="H414" s="365"/>
      <c r="I414" s="365"/>
      <c r="J414" s="365"/>
      <c r="K414" s="365"/>
      <c r="L414" s="365"/>
      <c r="M414" s="365"/>
      <c r="N414" s="365"/>
      <c r="O414" s="365"/>
      <c r="P414" s="365"/>
      <c r="Q414" s="365"/>
      <c r="R414" s="365"/>
      <c r="S414" s="365"/>
      <c r="T414" s="365"/>
      <c r="U414" s="365"/>
      <c r="V414" s="365"/>
      <c r="W414" s="365"/>
      <c r="X414" s="365"/>
      <c r="Y414" s="347"/>
      <c r="Z414" s="347"/>
    </row>
    <row r="415" spans="1:53" ht="27" hidden="1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hidden="1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1</v>
      </c>
      <c r="W417" s="353">
        <f>IFERROR(IF(V417="",0,CEILING((V417/$H417),1)*$H417),"")</f>
        <v>1.32</v>
      </c>
      <c r="X417" s="36">
        <f>IFERROR(IF(W417=0,"",ROUNDUP(W417/H417,0)*0.00627),"")</f>
        <v>6.2700000000000004E-3</v>
      </c>
      <c r="Y417" s="56"/>
      <c r="Z417" s="57"/>
      <c r="AD417" s="58"/>
      <c r="BA417" s="291" t="s">
        <v>1</v>
      </c>
    </row>
    <row r="418" spans="1:53" x14ac:dyDescent="0.2">
      <c r="A418" s="375"/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76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0.75757575757575757</v>
      </c>
      <c r="W418" s="354">
        <f>IFERROR(W415/H415,"0")+IFERROR(W416/H416,"0")+IFERROR(W417/H417,"0")</f>
        <v>1</v>
      </c>
      <c r="X418" s="354">
        <f>IFERROR(IF(X415="",0,X415),"0")+IFERROR(IF(X416="",0,X416),"0")+IFERROR(IF(X417="",0,X417),"0")</f>
        <v>6.2700000000000004E-3</v>
      </c>
      <c r="Y418" s="355"/>
      <c r="Z418" s="355"/>
    </row>
    <row r="419" spans="1:53" x14ac:dyDescent="0.2">
      <c r="A419" s="365"/>
      <c r="B419" s="365"/>
      <c r="C419" s="365"/>
      <c r="D419" s="365"/>
      <c r="E419" s="365"/>
      <c r="F419" s="365"/>
      <c r="G419" s="365"/>
      <c r="H419" s="365"/>
      <c r="I419" s="365"/>
      <c r="J419" s="365"/>
      <c r="K419" s="365"/>
      <c r="L419" s="365"/>
      <c r="M419" s="376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1</v>
      </c>
      <c r="W419" s="354">
        <f>IFERROR(SUM(W415:W417),"0")</f>
        <v>1.32</v>
      </c>
      <c r="X419" s="37"/>
      <c r="Y419" s="355"/>
      <c r="Z419" s="355"/>
    </row>
    <row r="420" spans="1:53" ht="16.5" hidden="1" customHeight="1" x14ac:dyDescent="0.25">
      <c r="A420" s="373" t="s">
        <v>560</v>
      </c>
      <c r="B420" s="365"/>
      <c r="C420" s="365"/>
      <c r="D420" s="365"/>
      <c r="E420" s="365"/>
      <c r="F420" s="365"/>
      <c r="G420" s="365"/>
      <c r="H420" s="365"/>
      <c r="I420" s="365"/>
      <c r="J420" s="365"/>
      <c r="K420" s="365"/>
      <c r="L420" s="365"/>
      <c r="M420" s="365"/>
      <c r="N420" s="365"/>
      <c r="O420" s="365"/>
      <c r="P420" s="365"/>
      <c r="Q420" s="365"/>
      <c r="R420" s="365"/>
      <c r="S420" s="365"/>
      <c r="T420" s="365"/>
      <c r="U420" s="365"/>
      <c r="V420" s="365"/>
      <c r="W420" s="365"/>
      <c r="X420" s="365"/>
      <c r="Y420" s="348"/>
      <c r="Z420" s="348"/>
    </row>
    <row r="421" spans="1:53" ht="14.25" hidden="1" customHeight="1" x14ac:dyDescent="0.25">
      <c r="A421" s="364" t="s">
        <v>97</v>
      </c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5"/>
      <c r="N421" s="365"/>
      <c r="O421" s="365"/>
      <c r="P421" s="365"/>
      <c r="Q421" s="365"/>
      <c r="R421" s="365"/>
      <c r="S421" s="365"/>
      <c r="T421" s="365"/>
      <c r="U421" s="365"/>
      <c r="V421" s="365"/>
      <c r="W421" s="365"/>
      <c r="X421" s="365"/>
      <c r="Y421" s="347"/>
      <c r="Z421" s="347"/>
    </row>
    <row r="422" spans="1:53" ht="27" hidden="1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5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hidden="1" x14ac:dyDescent="0.2">
      <c r="A424" s="375"/>
      <c r="B424" s="365"/>
      <c r="C424" s="365"/>
      <c r="D424" s="365"/>
      <c r="E424" s="365"/>
      <c r="F424" s="365"/>
      <c r="G424" s="365"/>
      <c r="H424" s="365"/>
      <c r="I424" s="365"/>
      <c r="J424" s="365"/>
      <c r="K424" s="365"/>
      <c r="L424" s="365"/>
      <c r="M424" s="376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hidden="1" x14ac:dyDescent="0.2">
      <c r="A425" s="365"/>
      <c r="B425" s="365"/>
      <c r="C425" s="365"/>
      <c r="D425" s="365"/>
      <c r="E425" s="365"/>
      <c r="F425" s="365"/>
      <c r="G425" s="365"/>
      <c r="H425" s="365"/>
      <c r="I425" s="365"/>
      <c r="J425" s="365"/>
      <c r="K425" s="365"/>
      <c r="L425" s="365"/>
      <c r="M425" s="376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hidden="1" customHeight="1" x14ac:dyDescent="0.25">
      <c r="A426" s="364" t="s">
        <v>60</v>
      </c>
      <c r="B426" s="365"/>
      <c r="C426" s="365"/>
      <c r="D426" s="365"/>
      <c r="E426" s="365"/>
      <c r="F426" s="365"/>
      <c r="G426" s="365"/>
      <c r="H426" s="365"/>
      <c r="I426" s="365"/>
      <c r="J426" s="365"/>
      <c r="K426" s="365"/>
      <c r="L426" s="365"/>
      <c r="M426" s="365"/>
      <c r="N426" s="365"/>
      <c r="O426" s="365"/>
      <c r="P426" s="365"/>
      <c r="Q426" s="365"/>
      <c r="R426" s="365"/>
      <c r="S426" s="365"/>
      <c r="T426" s="365"/>
      <c r="U426" s="365"/>
      <c r="V426" s="365"/>
      <c r="W426" s="365"/>
      <c r="X426" s="365"/>
      <c r="Y426" s="347"/>
      <c r="Z426" s="347"/>
    </row>
    <row r="427" spans="1:53" ht="27" hidden="1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0</v>
      </c>
      <c r="W427" s="353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50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hidden="1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hidden="1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hidden="1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hidden="1" x14ac:dyDescent="0.2">
      <c r="A434" s="375"/>
      <c r="B434" s="365"/>
      <c r="C434" s="365"/>
      <c r="D434" s="365"/>
      <c r="E434" s="365"/>
      <c r="F434" s="365"/>
      <c r="G434" s="365"/>
      <c r="H434" s="365"/>
      <c r="I434" s="365"/>
      <c r="J434" s="365"/>
      <c r="K434" s="365"/>
      <c r="L434" s="365"/>
      <c r="M434" s="376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0</v>
      </c>
      <c r="W434" s="354">
        <f>IFERROR(W427/H427,"0")+IFERROR(W428/H428,"0")+IFERROR(W429/H429,"0")+IFERROR(W430/H430,"0")+IFERROR(W431/H431,"0")+IFERROR(W432/H432,"0")+IFERROR(W433/H433,"0")</f>
        <v>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55"/>
      <c r="Z434" s="355"/>
    </row>
    <row r="435" spans="1:53" hidden="1" x14ac:dyDescent="0.2">
      <c r="A435" s="365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76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0</v>
      </c>
      <c r="W435" s="354">
        <f>IFERROR(SUM(W427:W433),"0")</f>
        <v>0</v>
      </c>
      <c r="X435" s="37"/>
      <c r="Y435" s="355"/>
      <c r="Z435" s="355"/>
    </row>
    <row r="436" spans="1:53" ht="14.25" hidden="1" customHeight="1" x14ac:dyDescent="0.25">
      <c r="A436" s="364" t="s">
        <v>83</v>
      </c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5"/>
      <c r="N436" s="365"/>
      <c r="O436" s="365"/>
      <c r="P436" s="365"/>
      <c r="Q436" s="365"/>
      <c r="R436" s="365"/>
      <c r="S436" s="365"/>
      <c r="T436" s="365"/>
      <c r="U436" s="365"/>
      <c r="V436" s="365"/>
      <c r="W436" s="365"/>
      <c r="X436" s="365"/>
      <c r="Y436" s="347"/>
      <c r="Z436" s="347"/>
    </row>
    <row r="437" spans="1:53" ht="27" hidden="1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hidden="1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hidden="1" x14ac:dyDescent="0.2">
      <c r="A439" s="375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76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hidden="1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76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hidden="1" customHeight="1" x14ac:dyDescent="0.25">
      <c r="A441" s="364" t="s">
        <v>92</v>
      </c>
      <c r="B441" s="365"/>
      <c r="C441" s="365"/>
      <c r="D441" s="365"/>
      <c r="E441" s="365"/>
      <c r="F441" s="365"/>
      <c r="G441" s="365"/>
      <c r="H441" s="365"/>
      <c r="I441" s="365"/>
      <c r="J441" s="365"/>
      <c r="K441" s="365"/>
      <c r="L441" s="365"/>
      <c r="M441" s="365"/>
      <c r="N441" s="365"/>
      <c r="O441" s="365"/>
      <c r="P441" s="365"/>
      <c r="Q441" s="365"/>
      <c r="R441" s="365"/>
      <c r="S441" s="365"/>
      <c r="T441" s="365"/>
      <c r="U441" s="365"/>
      <c r="V441" s="365"/>
      <c r="W441" s="365"/>
      <c r="X441" s="365"/>
      <c r="Y441" s="347"/>
      <c r="Z441" s="347"/>
    </row>
    <row r="442" spans="1:53" ht="27" hidden="1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hidden="1" x14ac:dyDescent="0.2">
      <c r="A443" s="375"/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76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hidden="1" x14ac:dyDescent="0.2">
      <c r="A444" s="365"/>
      <c r="B444" s="365"/>
      <c r="C444" s="365"/>
      <c r="D444" s="365"/>
      <c r="E444" s="365"/>
      <c r="F444" s="365"/>
      <c r="G444" s="365"/>
      <c r="H444" s="365"/>
      <c r="I444" s="365"/>
      <c r="J444" s="365"/>
      <c r="K444" s="365"/>
      <c r="L444" s="365"/>
      <c r="M444" s="376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hidden="1" customHeight="1" x14ac:dyDescent="0.25">
      <c r="A445" s="364" t="s">
        <v>585</v>
      </c>
      <c r="B445" s="365"/>
      <c r="C445" s="365"/>
      <c r="D445" s="365"/>
      <c r="E445" s="365"/>
      <c r="F445" s="365"/>
      <c r="G445" s="365"/>
      <c r="H445" s="365"/>
      <c r="I445" s="365"/>
      <c r="J445" s="365"/>
      <c r="K445" s="365"/>
      <c r="L445" s="365"/>
      <c r="M445" s="365"/>
      <c r="N445" s="365"/>
      <c r="O445" s="365"/>
      <c r="P445" s="365"/>
      <c r="Q445" s="365"/>
      <c r="R445" s="365"/>
      <c r="S445" s="365"/>
      <c r="T445" s="365"/>
      <c r="U445" s="365"/>
      <c r="V445" s="365"/>
      <c r="W445" s="365"/>
      <c r="X445" s="365"/>
      <c r="Y445" s="347"/>
      <c r="Z445" s="347"/>
    </row>
    <row r="446" spans="1:53" ht="27" hidden="1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72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hidden="1" x14ac:dyDescent="0.2">
      <c r="A447" s="375"/>
      <c r="B447" s="365"/>
      <c r="C447" s="365"/>
      <c r="D447" s="365"/>
      <c r="E447" s="365"/>
      <c r="F447" s="365"/>
      <c r="G447" s="365"/>
      <c r="H447" s="365"/>
      <c r="I447" s="365"/>
      <c r="J447" s="365"/>
      <c r="K447" s="365"/>
      <c r="L447" s="365"/>
      <c r="M447" s="376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hidden="1" x14ac:dyDescent="0.2">
      <c r="A448" s="365"/>
      <c r="B448" s="365"/>
      <c r="C448" s="365"/>
      <c r="D448" s="365"/>
      <c r="E448" s="365"/>
      <c r="F448" s="365"/>
      <c r="G448" s="365"/>
      <c r="H448" s="365"/>
      <c r="I448" s="365"/>
      <c r="J448" s="365"/>
      <c r="K448" s="365"/>
      <c r="L448" s="365"/>
      <c r="M448" s="376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hidden="1" customHeight="1" x14ac:dyDescent="0.2">
      <c r="A449" s="421" t="s">
        <v>588</v>
      </c>
      <c r="B449" s="422"/>
      <c r="C449" s="422"/>
      <c r="D449" s="422"/>
      <c r="E449" s="422"/>
      <c r="F449" s="422"/>
      <c r="G449" s="422"/>
      <c r="H449" s="422"/>
      <c r="I449" s="422"/>
      <c r="J449" s="422"/>
      <c r="K449" s="422"/>
      <c r="L449" s="422"/>
      <c r="M449" s="422"/>
      <c r="N449" s="422"/>
      <c r="O449" s="422"/>
      <c r="P449" s="422"/>
      <c r="Q449" s="422"/>
      <c r="R449" s="422"/>
      <c r="S449" s="422"/>
      <c r="T449" s="422"/>
      <c r="U449" s="422"/>
      <c r="V449" s="422"/>
      <c r="W449" s="422"/>
      <c r="X449" s="422"/>
      <c r="Y449" s="48"/>
      <c r="Z449" s="48"/>
    </row>
    <row r="450" spans="1:53" ht="16.5" hidden="1" customHeight="1" x14ac:dyDescent="0.25">
      <c r="A450" s="373" t="s">
        <v>588</v>
      </c>
      <c r="B450" s="365"/>
      <c r="C450" s="365"/>
      <c r="D450" s="365"/>
      <c r="E450" s="365"/>
      <c r="F450" s="365"/>
      <c r="G450" s="365"/>
      <c r="H450" s="365"/>
      <c r="I450" s="365"/>
      <c r="J450" s="365"/>
      <c r="K450" s="365"/>
      <c r="L450" s="365"/>
      <c r="M450" s="365"/>
      <c r="N450" s="365"/>
      <c r="O450" s="365"/>
      <c r="P450" s="365"/>
      <c r="Q450" s="365"/>
      <c r="R450" s="365"/>
      <c r="S450" s="365"/>
      <c r="T450" s="365"/>
      <c r="U450" s="365"/>
      <c r="V450" s="365"/>
      <c r="W450" s="365"/>
      <c r="X450" s="365"/>
      <c r="Y450" s="348"/>
      <c r="Z450" s="348"/>
    </row>
    <row r="451" spans="1:53" ht="14.25" hidden="1" customHeight="1" x14ac:dyDescent="0.25">
      <c r="A451" s="364" t="s">
        <v>105</v>
      </c>
      <c r="B451" s="365"/>
      <c r="C451" s="365"/>
      <c r="D451" s="365"/>
      <c r="E451" s="365"/>
      <c r="F451" s="365"/>
      <c r="G451" s="365"/>
      <c r="H451" s="365"/>
      <c r="I451" s="365"/>
      <c r="J451" s="365"/>
      <c r="K451" s="365"/>
      <c r="L451" s="365"/>
      <c r="M451" s="365"/>
      <c r="N451" s="365"/>
      <c r="O451" s="365"/>
      <c r="P451" s="365"/>
      <c r="Q451" s="365"/>
      <c r="R451" s="365"/>
      <c r="S451" s="365"/>
      <c r="T451" s="365"/>
      <c r="U451" s="365"/>
      <c r="V451" s="365"/>
      <c r="W451" s="365"/>
      <c r="X451" s="365"/>
      <c r="Y451" s="347"/>
      <c r="Z451" s="347"/>
    </row>
    <row r="452" spans="1:53" ht="27" hidden="1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3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56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hidden="1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3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9" t="s">
        <v>1</v>
      </c>
    </row>
    <row r="457" spans="1:53" ht="16.5" hidden="1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1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27</v>
      </c>
      <c r="W459" s="353">
        <f t="shared" si="21"/>
        <v>28.8</v>
      </c>
      <c r="X459" s="36">
        <f>IFERROR(IF(W459=0,"",ROUNDUP(W459/H459,0)*0.00937),"")</f>
        <v>7.4959999999999999E-2</v>
      </c>
      <c r="Y459" s="56"/>
      <c r="Z459" s="57"/>
      <c r="AD459" s="58"/>
      <c r="BA459" s="312" t="s">
        <v>1</v>
      </c>
    </row>
    <row r="460" spans="1:53" ht="27" hidden="1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hidden="1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hidden="1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75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76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7.5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8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7.4959999999999999E-2</v>
      </c>
      <c r="Y463" s="355"/>
      <c r="Z463" s="355"/>
    </row>
    <row r="464" spans="1:53" x14ac:dyDescent="0.2">
      <c r="A464" s="365"/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76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27</v>
      </c>
      <c r="W464" s="354">
        <f>IFERROR(SUM(W452:W462),"0")</f>
        <v>28.8</v>
      </c>
      <c r="X464" s="37"/>
      <c r="Y464" s="355"/>
      <c r="Z464" s="355"/>
    </row>
    <row r="465" spans="1:53" ht="14.25" hidden="1" customHeight="1" x14ac:dyDescent="0.25">
      <c r="A465" s="364" t="s">
        <v>97</v>
      </c>
      <c r="B465" s="365"/>
      <c r="C465" s="365"/>
      <c r="D465" s="365"/>
      <c r="E465" s="365"/>
      <c r="F465" s="365"/>
      <c r="G465" s="365"/>
      <c r="H465" s="365"/>
      <c r="I465" s="365"/>
      <c r="J465" s="365"/>
      <c r="K465" s="365"/>
      <c r="L465" s="365"/>
      <c r="M465" s="365"/>
      <c r="N465" s="365"/>
      <c r="O465" s="365"/>
      <c r="P465" s="365"/>
      <c r="Q465" s="365"/>
      <c r="R465" s="365"/>
      <c r="S465" s="365"/>
      <c r="T465" s="365"/>
      <c r="U465" s="365"/>
      <c r="V465" s="365"/>
      <c r="W465" s="365"/>
      <c r="X465" s="365"/>
      <c r="Y465" s="347"/>
      <c r="Z465" s="347"/>
    </row>
    <row r="466" spans="1:53" ht="16.5" hidden="1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0</v>
      </c>
      <c r="W466" s="353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6" t="s">
        <v>1</v>
      </c>
    </row>
    <row r="467" spans="1:53" ht="16.5" hidden="1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hidden="1" x14ac:dyDescent="0.2">
      <c r="A468" s="375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76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0</v>
      </c>
      <c r="W468" s="354">
        <f>IFERROR(W466/H466,"0")+IFERROR(W467/H467,"0")</f>
        <v>0</v>
      </c>
      <c r="X468" s="354">
        <f>IFERROR(IF(X466="",0,X466),"0")+IFERROR(IF(X467="",0,X467),"0")</f>
        <v>0</v>
      </c>
      <c r="Y468" s="355"/>
      <c r="Z468" s="355"/>
    </row>
    <row r="469" spans="1:53" hidden="1" x14ac:dyDescent="0.2">
      <c r="A469" s="365"/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76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0</v>
      </c>
      <c r="W469" s="354">
        <f>IFERROR(SUM(W466:W467),"0")</f>
        <v>0</v>
      </c>
      <c r="X469" s="37"/>
      <c r="Y469" s="355"/>
      <c r="Z469" s="355"/>
    </row>
    <row r="470" spans="1:53" ht="14.25" hidden="1" customHeight="1" x14ac:dyDescent="0.25">
      <c r="A470" s="364" t="s">
        <v>60</v>
      </c>
      <c r="B470" s="365"/>
      <c r="C470" s="365"/>
      <c r="D470" s="365"/>
      <c r="E470" s="365"/>
      <c r="F470" s="365"/>
      <c r="G470" s="365"/>
      <c r="H470" s="365"/>
      <c r="I470" s="365"/>
      <c r="J470" s="365"/>
      <c r="K470" s="365"/>
      <c r="L470" s="365"/>
      <c r="M470" s="365"/>
      <c r="N470" s="365"/>
      <c r="O470" s="365"/>
      <c r="P470" s="365"/>
      <c r="Q470" s="365"/>
      <c r="R470" s="365"/>
      <c r="S470" s="365"/>
      <c r="T470" s="365"/>
      <c r="U470" s="365"/>
      <c r="V470" s="365"/>
      <c r="W470" s="365"/>
      <c r="X470" s="365"/>
      <c r="Y470" s="347"/>
      <c r="Z470" s="347"/>
    </row>
    <row r="471" spans="1:53" ht="27" hidden="1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7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0</v>
      </c>
      <c r="W471" s="353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7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0</v>
      </c>
      <c r="W472" s="353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9" t="s">
        <v>1</v>
      </c>
    </row>
    <row r="473" spans="1:53" ht="27" hidden="1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0</v>
      </c>
      <c r="W473" s="353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41</v>
      </c>
      <c r="W474" s="353">
        <f t="shared" si="23"/>
        <v>43.2</v>
      </c>
      <c r="X474" s="36">
        <f>IFERROR(IF(W474=0,"",ROUNDUP(W474/H474,0)*0.00937),"")</f>
        <v>0.11244</v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1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38</v>
      </c>
      <c r="W475" s="353">
        <f t="shared" si="23"/>
        <v>39.6</v>
      </c>
      <c r="X475" s="36">
        <f>IFERROR(IF(W475=0,"",ROUNDUP(W475/H475,0)*0.00937),"")</f>
        <v>0.10306999999999999</v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24</v>
      </c>
      <c r="W476" s="353">
        <f t="shared" si="23"/>
        <v>25.2</v>
      </c>
      <c r="X476" s="36">
        <f>IFERROR(IF(W476=0,"",ROUNDUP(W476/H476,0)*0.00937),"")</f>
        <v>6.5589999999999996E-2</v>
      </c>
      <c r="Y476" s="56"/>
      <c r="Z476" s="57"/>
      <c r="AD476" s="58"/>
      <c r="BA476" s="323" t="s">
        <v>1</v>
      </c>
    </row>
    <row r="477" spans="1:53" x14ac:dyDescent="0.2">
      <c r="A477" s="375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76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28.611111111111107</v>
      </c>
      <c r="W477" s="354">
        <f>IFERROR(W471/H471,"0")+IFERROR(W472/H472,"0")+IFERROR(W473/H473,"0")+IFERROR(W474/H474,"0")+IFERROR(W475/H475,"0")+IFERROR(W476/H476,"0")</f>
        <v>30</v>
      </c>
      <c r="X477" s="354">
        <f>IFERROR(IF(X471="",0,X471),"0")+IFERROR(IF(X472="",0,X472),"0")+IFERROR(IF(X473="",0,X473),"0")+IFERROR(IF(X474="",0,X474),"0")+IFERROR(IF(X475="",0,X475),"0")+IFERROR(IF(X476="",0,X476),"0")</f>
        <v>0.28109999999999996</v>
      </c>
      <c r="Y477" s="355"/>
      <c r="Z477" s="355"/>
    </row>
    <row r="478" spans="1:53" x14ac:dyDescent="0.2">
      <c r="A478" s="365"/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76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103</v>
      </c>
      <c r="W478" s="354">
        <f>IFERROR(SUM(W471:W476),"0")</f>
        <v>108.00000000000001</v>
      </c>
      <c r="X478" s="37"/>
      <c r="Y478" s="355"/>
      <c r="Z478" s="355"/>
    </row>
    <row r="479" spans="1:53" ht="14.25" hidden="1" customHeight="1" x14ac:dyDescent="0.25">
      <c r="A479" s="364" t="s">
        <v>68</v>
      </c>
      <c r="B479" s="365"/>
      <c r="C479" s="365"/>
      <c r="D479" s="365"/>
      <c r="E479" s="365"/>
      <c r="F479" s="365"/>
      <c r="G479" s="365"/>
      <c r="H479" s="365"/>
      <c r="I479" s="365"/>
      <c r="J479" s="365"/>
      <c r="K479" s="365"/>
      <c r="L479" s="365"/>
      <c r="M479" s="365"/>
      <c r="N479" s="365"/>
      <c r="O479" s="365"/>
      <c r="P479" s="365"/>
      <c r="Q479" s="365"/>
      <c r="R479" s="365"/>
      <c r="S479" s="365"/>
      <c r="T479" s="365"/>
      <c r="U479" s="365"/>
      <c r="V479" s="365"/>
      <c r="W479" s="365"/>
      <c r="X479" s="365"/>
      <c r="Y479" s="347"/>
      <c r="Z479" s="347"/>
    </row>
    <row r="480" spans="1:53" ht="16.5" hidden="1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hidden="1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hidden="1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hidden="1" x14ac:dyDescent="0.2">
      <c r="A483" s="375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76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hidden="1" x14ac:dyDescent="0.2">
      <c r="A484" s="365"/>
      <c r="B484" s="365"/>
      <c r="C484" s="365"/>
      <c r="D484" s="365"/>
      <c r="E484" s="365"/>
      <c r="F484" s="365"/>
      <c r="G484" s="365"/>
      <c r="H484" s="365"/>
      <c r="I484" s="365"/>
      <c r="J484" s="365"/>
      <c r="K484" s="365"/>
      <c r="L484" s="365"/>
      <c r="M484" s="376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hidden="1" customHeight="1" x14ac:dyDescent="0.25">
      <c r="A485" s="364" t="s">
        <v>206</v>
      </c>
      <c r="B485" s="365"/>
      <c r="C485" s="365"/>
      <c r="D485" s="365"/>
      <c r="E485" s="365"/>
      <c r="F485" s="365"/>
      <c r="G485" s="365"/>
      <c r="H485" s="365"/>
      <c r="I485" s="365"/>
      <c r="J485" s="365"/>
      <c r="K485" s="365"/>
      <c r="L485" s="365"/>
      <c r="M485" s="365"/>
      <c r="N485" s="365"/>
      <c r="O485" s="365"/>
      <c r="P485" s="365"/>
      <c r="Q485" s="365"/>
      <c r="R485" s="365"/>
      <c r="S485" s="365"/>
      <c r="T485" s="365"/>
      <c r="U485" s="365"/>
      <c r="V485" s="365"/>
      <c r="W485" s="365"/>
      <c r="X485" s="365"/>
      <c r="Y485" s="347"/>
      <c r="Z485" s="347"/>
    </row>
    <row r="486" spans="1:53" ht="16.5" hidden="1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8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hidden="1" x14ac:dyDescent="0.2">
      <c r="A487" s="375"/>
      <c r="B487" s="365"/>
      <c r="C487" s="365"/>
      <c r="D487" s="365"/>
      <c r="E487" s="365"/>
      <c r="F487" s="365"/>
      <c r="G487" s="365"/>
      <c r="H487" s="365"/>
      <c r="I487" s="365"/>
      <c r="J487" s="365"/>
      <c r="K487" s="365"/>
      <c r="L487" s="365"/>
      <c r="M487" s="376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hidden="1" x14ac:dyDescent="0.2">
      <c r="A488" s="365"/>
      <c r="B488" s="365"/>
      <c r="C488" s="365"/>
      <c r="D488" s="365"/>
      <c r="E488" s="365"/>
      <c r="F488" s="365"/>
      <c r="G488" s="365"/>
      <c r="H488" s="365"/>
      <c r="I488" s="365"/>
      <c r="J488" s="365"/>
      <c r="K488" s="365"/>
      <c r="L488" s="365"/>
      <c r="M488" s="376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hidden="1" customHeight="1" x14ac:dyDescent="0.2">
      <c r="A489" s="421" t="s">
        <v>636</v>
      </c>
      <c r="B489" s="422"/>
      <c r="C489" s="422"/>
      <c r="D489" s="422"/>
      <c r="E489" s="422"/>
      <c r="F489" s="422"/>
      <c r="G489" s="422"/>
      <c r="H489" s="422"/>
      <c r="I489" s="422"/>
      <c r="J489" s="422"/>
      <c r="K489" s="422"/>
      <c r="L489" s="422"/>
      <c r="M489" s="422"/>
      <c r="N489" s="422"/>
      <c r="O489" s="422"/>
      <c r="P489" s="422"/>
      <c r="Q489" s="422"/>
      <c r="R489" s="422"/>
      <c r="S489" s="422"/>
      <c r="T489" s="422"/>
      <c r="U489" s="422"/>
      <c r="V489" s="422"/>
      <c r="W489" s="422"/>
      <c r="X489" s="422"/>
      <c r="Y489" s="48"/>
      <c r="Z489" s="48"/>
    </row>
    <row r="490" spans="1:53" ht="16.5" hidden="1" customHeight="1" x14ac:dyDescent="0.25">
      <c r="A490" s="373" t="s">
        <v>637</v>
      </c>
      <c r="B490" s="365"/>
      <c r="C490" s="365"/>
      <c r="D490" s="365"/>
      <c r="E490" s="365"/>
      <c r="F490" s="365"/>
      <c r="G490" s="365"/>
      <c r="H490" s="365"/>
      <c r="I490" s="365"/>
      <c r="J490" s="365"/>
      <c r="K490" s="365"/>
      <c r="L490" s="365"/>
      <c r="M490" s="365"/>
      <c r="N490" s="365"/>
      <c r="O490" s="365"/>
      <c r="P490" s="365"/>
      <c r="Q490" s="365"/>
      <c r="R490" s="365"/>
      <c r="S490" s="365"/>
      <c r="T490" s="365"/>
      <c r="U490" s="365"/>
      <c r="V490" s="365"/>
      <c r="W490" s="365"/>
      <c r="X490" s="365"/>
      <c r="Y490" s="348"/>
      <c r="Z490" s="348"/>
    </row>
    <row r="491" spans="1:53" ht="14.25" hidden="1" customHeight="1" x14ac:dyDescent="0.25">
      <c r="A491" s="364" t="s">
        <v>105</v>
      </c>
      <c r="B491" s="365"/>
      <c r="C491" s="365"/>
      <c r="D491" s="365"/>
      <c r="E491" s="365"/>
      <c r="F491" s="365"/>
      <c r="G491" s="365"/>
      <c r="H491" s="365"/>
      <c r="I491" s="365"/>
      <c r="J491" s="365"/>
      <c r="K491" s="365"/>
      <c r="L491" s="365"/>
      <c r="M491" s="365"/>
      <c r="N491" s="365"/>
      <c r="O491" s="365"/>
      <c r="P491" s="365"/>
      <c r="Q491" s="365"/>
      <c r="R491" s="365"/>
      <c r="S491" s="365"/>
      <c r="T491" s="365"/>
      <c r="U491" s="365"/>
      <c r="V491" s="365"/>
      <c r="W491" s="365"/>
      <c r="X491" s="365"/>
      <c r="Y491" s="347"/>
      <c r="Z491" s="347"/>
    </row>
    <row r="492" spans="1:53" ht="27" hidden="1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78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40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hidden="1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3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16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hidden="1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36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hidden="1" x14ac:dyDescent="0.2">
      <c r="A497" s="375"/>
      <c r="B497" s="365"/>
      <c r="C497" s="365"/>
      <c r="D497" s="365"/>
      <c r="E497" s="365"/>
      <c r="F497" s="365"/>
      <c r="G497" s="365"/>
      <c r="H497" s="365"/>
      <c r="I497" s="365"/>
      <c r="J497" s="365"/>
      <c r="K497" s="365"/>
      <c r="L497" s="365"/>
      <c r="M497" s="376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0</v>
      </c>
      <c r="W497" s="354">
        <f>IFERROR(W492/H492,"0")+IFERROR(W493/H493,"0")+IFERROR(W494/H494,"0")+IFERROR(W495/H495,"0")+IFERROR(W496/H496,"0")</f>
        <v>0</v>
      </c>
      <c r="X497" s="354">
        <f>IFERROR(IF(X492="",0,X492),"0")+IFERROR(IF(X493="",0,X493),"0")+IFERROR(IF(X494="",0,X494),"0")+IFERROR(IF(X495="",0,X495),"0")+IFERROR(IF(X496="",0,X496),"0")</f>
        <v>0</v>
      </c>
      <c r="Y497" s="355"/>
      <c r="Z497" s="355"/>
    </row>
    <row r="498" spans="1:53" hidden="1" x14ac:dyDescent="0.2">
      <c r="A498" s="365"/>
      <c r="B498" s="365"/>
      <c r="C498" s="365"/>
      <c r="D498" s="365"/>
      <c r="E498" s="365"/>
      <c r="F498" s="365"/>
      <c r="G498" s="365"/>
      <c r="H498" s="365"/>
      <c r="I498" s="365"/>
      <c r="J498" s="365"/>
      <c r="K498" s="365"/>
      <c r="L498" s="365"/>
      <c r="M498" s="376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0</v>
      </c>
      <c r="W498" s="354">
        <f>IFERROR(SUM(W492:W496),"0")</f>
        <v>0</v>
      </c>
      <c r="X498" s="37"/>
      <c r="Y498" s="355"/>
      <c r="Z498" s="355"/>
    </row>
    <row r="499" spans="1:53" ht="14.25" hidden="1" customHeight="1" x14ac:dyDescent="0.25">
      <c r="A499" s="364" t="s">
        <v>97</v>
      </c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5"/>
      <c r="N499" s="365"/>
      <c r="O499" s="365"/>
      <c r="P499" s="365"/>
      <c r="Q499" s="365"/>
      <c r="R499" s="365"/>
      <c r="S499" s="365"/>
      <c r="T499" s="365"/>
      <c r="U499" s="365"/>
      <c r="V499" s="365"/>
      <c r="W499" s="365"/>
      <c r="X499" s="365"/>
      <c r="Y499" s="347"/>
      <c r="Z499" s="347"/>
    </row>
    <row r="500" spans="1:53" ht="27" hidden="1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0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hidden="1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605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hidden="1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0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hidden="1" x14ac:dyDescent="0.2">
      <c r="A503" s="375"/>
      <c r="B503" s="365"/>
      <c r="C503" s="365"/>
      <c r="D503" s="365"/>
      <c r="E503" s="365"/>
      <c r="F503" s="365"/>
      <c r="G503" s="365"/>
      <c r="H503" s="365"/>
      <c r="I503" s="365"/>
      <c r="J503" s="365"/>
      <c r="K503" s="365"/>
      <c r="L503" s="365"/>
      <c r="M503" s="376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hidden="1" x14ac:dyDescent="0.2">
      <c r="A504" s="365"/>
      <c r="B504" s="365"/>
      <c r="C504" s="365"/>
      <c r="D504" s="365"/>
      <c r="E504" s="365"/>
      <c r="F504" s="365"/>
      <c r="G504" s="365"/>
      <c r="H504" s="365"/>
      <c r="I504" s="365"/>
      <c r="J504" s="365"/>
      <c r="K504" s="365"/>
      <c r="L504" s="365"/>
      <c r="M504" s="376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hidden="1" customHeight="1" x14ac:dyDescent="0.25">
      <c r="A505" s="364" t="s">
        <v>60</v>
      </c>
      <c r="B505" s="365"/>
      <c r="C505" s="365"/>
      <c r="D505" s="365"/>
      <c r="E505" s="365"/>
      <c r="F505" s="365"/>
      <c r="G505" s="365"/>
      <c r="H505" s="365"/>
      <c r="I505" s="365"/>
      <c r="J505" s="365"/>
      <c r="K505" s="365"/>
      <c r="L505" s="365"/>
      <c r="M505" s="365"/>
      <c r="N505" s="365"/>
      <c r="O505" s="365"/>
      <c r="P505" s="365"/>
      <c r="Q505" s="365"/>
      <c r="R505" s="365"/>
      <c r="S505" s="365"/>
      <c r="T505" s="365"/>
      <c r="U505" s="365"/>
      <c r="V505" s="365"/>
      <c r="W505" s="365"/>
      <c r="X505" s="365"/>
      <c r="Y505" s="347"/>
      <c r="Z505" s="347"/>
    </row>
    <row r="506" spans="1:53" ht="27" hidden="1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26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07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20</v>
      </c>
      <c r="W507" s="353">
        <f>IFERROR(IF(V507="",0,CEILING((V507/$H507),1)*$H507),"")</f>
        <v>21</v>
      </c>
      <c r="X507" s="36">
        <f>IFERROR(IF(W507=0,"",ROUNDUP(W507/H507,0)*0.00753),"")</f>
        <v>3.7650000000000003E-2</v>
      </c>
      <c r="Y507" s="56"/>
      <c r="Z507" s="57"/>
      <c r="AD507" s="58"/>
      <c r="BA507" s="337" t="s">
        <v>1</v>
      </c>
    </row>
    <row r="508" spans="1:53" ht="27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71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3</v>
      </c>
      <c r="W508" s="353">
        <f>IFERROR(IF(V508="",0,CEILING((V508/$H508),1)*$H508),"")</f>
        <v>3.36</v>
      </c>
      <c r="X508" s="36">
        <f>IFERROR(IF(W508=0,"",ROUNDUP(W508/H508,0)*0.00502),"")</f>
        <v>1.004E-2</v>
      </c>
      <c r="Y508" s="56"/>
      <c r="Z508" s="57"/>
      <c r="AD508" s="58"/>
      <c r="BA508" s="338" t="s">
        <v>1</v>
      </c>
    </row>
    <row r="509" spans="1:53" ht="27" hidden="1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34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x14ac:dyDescent="0.2">
      <c r="A510" s="375"/>
      <c r="B510" s="365"/>
      <c r="C510" s="365"/>
      <c r="D510" s="365"/>
      <c r="E510" s="365"/>
      <c r="F510" s="365"/>
      <c r="G510" s="365"/>
      <c r="H510" s="365"/>
      <c r="I510" s="365"/>
      <c r="J510" s="365"/>
      <c r="K510" s="365"/>
      <c r="L510" s="365"/>
      <c r="M510" s="376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6.5476190476190474</v>
      </c>
      <c r="W510" s="354">
        <f>IFERROR(W506/H506,"0")+IFERROR(W507/H507,"0")+IFERROR(W508/H508,"0")+IFERROR(W509/H509,"0")</f>
        <v>7</v>
      </c>
      <c r="X510" s="354">
        <f>IFERROR(IF(X506="",0,X506),"0")+IFERROR(IF(X507="",0,X507),"0")+IFERROR(IF(X508="",0,X508),"0")+IFERROR(IF(X509="",0,X509),"0")</f>
        <v>4.7690000000000003E-2</v>
      </c>
      <c r="Y510" s="355"/>
      <c r="Z510" s="355"/>
    </row>
    <row r="511" spans="1:53" x14ac:dyDescent="0.2">
      <c r="A511" s="365"/>
      <c r="B511" s="365"/>
      <c r="C511" s="365"/>
      <c r="D511" s="365"/>
      <c r="E511" s="365"/>
      <c r="F511" s="365"/>
      <c r="G511" s="365"/>
      <c r="H511" s="365"/>
      <c r="I511" s="365"/>
      <c r="J511" s="365"/>
      <c r="K511" s="365"/>
      <c r="L511" s="365"/>
      <c r="M511" s="376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23</v>
      </c>
      <c r="W511" s="354">
        <f>IFERROR(SUM(W506:W509),"0")</f>
        <v>24.36</v>
      </c>
      <c r="X511" s="37"/>
      <c r="Y511" s="355"/>
      <c r="Z511" s="355"/>
    </row>
    <row r="512" spans="1:53" ht="14.25" hidden="1" customHeight="1" x14ac:dyDescent="0.25">
      <c r="A512" s="364" t="s">
        <v>68</v>
      </c>
      <c r="B512" s="365"/>
      <c r="C512" s="365"/>
      <c r="D512" s="365"/>
      <c r="E512" s="365"/>
      <c r="F512" s="365"/>
      <c r="G512" s="365"/>
      <c r="H512" s="365"/>
      <c r="I512" s="365"/>
      <c r="J512" s="365"/>
      <c r="K512" s="365"/>
      <c r="L512" s="365"/>
      <c r="M512" s="365"/>
      <c r="N512" s="365"/>
      <c r="O512" s="365"/>
      <c r="P512" s="365"/>
      <c r="Q512" s="365"/>
      <c r="R512" s="365"/>
      <c r="S512" s="365"/>
      <c r="T512" s="365"/>
      <c r="U512" s="365"/>
      <c r="V512" s="365"/>
      <c r="W512" s="365"/>
      <c r="X512" s="365"/>
      <c r="Y512" s="347"/>
      <c r="Z512" s="347"/>
    </row>
    <row r="513" spans="1:53" ht="27" hidden="1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9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58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6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3</v>
      </c>
      <c r="W515" s="353">
        <f>IFERROR(IF(V515="",0,CEILING((V515/$H515),1)*$H515),"")</f>
        <v>3.6</v>
      </c>
      <c r="X515" s="36">
        <f>IFERROR(IF(W515=0,"",ROUNDUP(W515/H515,0)*0.00502),"")</f>
        <v>1.004E-2</v>
      </c>
      <c r="Y515" s="56"/>
      <c r="Z515" s="57"/>
      <c r="AD515" s="58"/>
      <c r="BA515" s="342" t="s">
        <v>1</v>
      </c>
    </row>
    <row r="516" spans="1:53" ht="27" hidden="1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7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hidden="1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7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7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376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1.6666666666666665</v>
      </c>
      <c r="W518" s="354">
        <f>IFERROR(W513/H513,"0")+IFERROR(W514/H514,"0")+IFERROR(W515/H515,"0")+IFERROR(W516/H516,"0")+IFERROR(W517/H517,"0")</f>
        <v>2</v>
      </c>
      <c r="X518" s="354">
        <f>IFERROR(IF(X513="",0,X513),"0")+IFERROR(IF(X514="",0,X514),"0")+IFERROR(IF(X515="",0,X515),"0")+IFERROR(IF(X516="",0,X516),"0")+IFERROR(IF(X517="",0,X517),"0")</f>
        <v>1.004E-2</v>
      </c>
      <c r="Y518" s="355"/>
      <c r="Z518" s="355"/>
    </row>
    <row r="519" spans="1:53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376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3</v>
      </c>
      <c r="W519" s="354">
        <f>IFERROR(SUM(W513:W517),"0")</f>
        <v>3.6</v>
      </c>
      <c r="X519" s="37"/>
      <c r="Y519" s="355"/>
      <c r="Z519" s="355"/>
    </row>
    <row r="520" spans="1:53" ht="15" customHeight="1" x14ac:dyDescent="0.2">
      <c r="A520" s="612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406"/>
      <c r="N520" s="444" t="s">
        <v>688</v>
      </c>
      <c r="O520" s="445"/>
      <c r="P520" s="445"/>
      <c r="Q520" s="445"/>
      <c r="R520" s="445"/>
      <c r="S520" s="445"/>
      <c r="T520" s="446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2781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2884.6900000000005</v>
      </c>
      <c r="X520" s="37"/>
      <c r="Y520" s="355"/>
      <c r="Z520" s="355"/>
    </row>
    <row r="521" spans="1:53" x14ac:dyDescent="0.2">
      <c r="A521" s="365"/>
      <c r="B521" s="365"/>
      <c r="C521" s="365"/>
      <c r="D521" s="365"/>
      <c r="E521" s="365"/>
      <c r="F521" s="365"/>
      <c r="G521" s="365"/>
      <c r="H521" s="365"/>
      <c r="I521" s="365"/>
      <c r="J521" s="365"/>
      <c r="K521" s="365"/>
      <c r="L521" s="365"/>
      <c r="M521" s="406"/>
      <c r="N521" s="444" t="s">
        <v>689</v>
      </c>
      <c r="O521" s="445"/>
      <c r="P521" s="445"/>
      <c r="Q521" s="445"/>
      <c r="R521" s="445"/>
      <c r="S521" s="445"/>
      <c r="T521" s="446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2978.0091504966722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3088.8530000000005</v>
      </c>
      <c r="X521" s="37"/>
      <c r="Y521" s="355"/>
      <c r="Z521" s="355"/>
    </row>
    <row r="522" spans="1:53" x14ac:dyDescent="0.2">
      <c r="A522" s="365"/>
      <c r="B522" s="365"/>
      <c r="C522" s="365"/>
      <c r="D522" s="365"/>
      <c r="E522" s="365"/>
      <c r="F522" s="365"/>
      <c r="G522" s="365"/>
      <c r="H522" s="365"/>
      <c r="I522" s="365"/>
      <c r="J522" s="365"/>
      <c r="K522" s="365"/>
      <c r="L522" s="365"/>
      <c r="M522" s="406"/>
      <c r="N522" s="444" t="s">
        <v>690</v>
      </c>
      <c r="O522" s="445"/>
      <c r="P522" s="445"/>
      <c r="Q522" s="445"/>
      <c r="R522" s="445"/>
      <c r="S522" s="445"/>
      <c r="T522" s="446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6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7</v>
      </c>
      <c r="X522" s="37"/>
      <c r="Y522" s="355"/>
      <c r="Z522" s="355"/>
    </row>
    <row r="523" spans="1:53" x14ac:dyDescent="0.2">
      <c r="A523" s="365"/>
      <c r="B523" s="365"/>
      <c r="C523" s="365"/>
      <c r="D523" s="365"/>
      <c r="E523" s="365"/>
      <c r="F523" s="365"/>
      <c r="G523" s="365"/>
      <c r="H523" s="365"/>
      <c r="I523" s="365"/>
      <c r="J523" s="365"/>
      <c r="K523" s="365"/>
      <c r="L523" s="365"/>
      <c r="M523" s="406"/>
      <c r="N523" s="444" t="s">
        <v>692</v>
      </c>
      <c r="O523" s="445"/>
      <c r="P523" s="445"/>
      <c r="Q523" s="445"/>
      <c r="R523" s="445"/>
      <c r="S523" s="445"/>
      <c r="T523" s="446"/>
      <c r="U523" s="37" t="s">
        <v>65</v>
      </c>
      <c r="V523" s="354">
        <f>GrossWeightTotal+PalletQtyTotal*25</f>
        <v>3128.0091504966722</v>
      </c>
      <c r="W523" s="354">
        <f>GrossWeightTotalR+PalletQtyTotalR*25</f>
        <v>3263.8530000000005</v>
      </c>
      <c r="X523" s="37"/>
      <c r="Y523" s="355"/>
      <c r="Z523" s="355"/>
    </row>
    <row r="524" spans="1:53" x14ac:dyDescent="0.2">
      <c r="A524" s="365"/>
      <c r="B524" s="365"/>
      <c r="C524" s="365"/>
      <c r="D524" s="365"/>
      <c r="E524" s="365"/>
      <c r="F524" s="365"/>
      <c r="G524" s="365"/>
      <c r="H524" s="365"/>
      <c r="I524" s="365"/>
      <c r="J524" s="365"/>
      <c r="K524" s="365"/>
      <c r="L524" s="365"/>
      <c r="M524" s="406"/>
      <c r="N524" s="444" t="s">
        <v>693</v>
      </c>
      <c r="O524" s="445"/>
      <c r="P524" s="445"/>
      <c r="Q524" s="445"/>
      <c r="R524" s="445"/>
      <c r="S524" s="445"/>
      <c r="T524" s="446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716.0237067485341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737</v>
      </c>
      <c r="X524" s="37"/>
      <c r="Y524" s="355"/>
      <c r="Z524" s="355"/>
    </row>
    <row r="525" spans="1:53" ht="14.25" hidden="1" customHeight="1" x14ac:dyDescent="0.2">
      <c r="A525" s="365"/>
      <c r="B525" s="365"/>
      <c r="C525" s="365"/>
      <c r="D525" s="365"/>
      <c r="E525" s="365"/>
      <c r="F525" s="365"/>
      <c r="G525" s="365"/>
      <c r="H525" s="365"/>
      <c r="I525" s="365"/>
      <c r="J525" s="365"/>
      <c r="K525" s="365"/>
      <c r="L525" s="365"/>
      <c r="M525" s="406"/>
      <c r="N525" s="444" t="s">
        <v>694</v>
      </c>
      <c r="O525" s="445"/>
      <c r="P525" s="445"/>
      <c r="Q525" s="445"/>
      <c r="R525" s="445"/>
      <c r="S525" s="445"/>
      <c r="T525" s="446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7.0539200000000015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86" t="s">
        <v>95</v>
      </c>
      <c r="D527" s="393"/>
      <c r="E527" s="393"/>
      <c r="F527" s="391"/>
      <c r="G527" s="386" t="s">
        <v>230</v>
      </c>
      <c r="H527" s="393"/>
      <c r="I527" s="393"/>
      <c r="J527" s="393"/>
      <c r="K527" s="393"/>
      <c r="L527" s="393"/>
      <c r="M527" s="393"/>
      <c r="N527" s="393"/>
      <c r="O527" s="391"/>
      <c r="P527" s="386" t="s">
        <v>460</v>
      </c>
      <c r="Q527" s="391"/>
      <c r="R527" s="386" t="s">
        <v>512</v>
      </c>
      <c r="S527" s="391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43" t="s">
        <v>697</v>
      </c>
      <c r="B528" s="386" t="s">
        <v>59</v>
      </c>
      <c r="C528" s="386" t="s">
        <v>96</v>
      </c>
      <c r="D528" s="386" t="s">
        <v>104</v>
      </c>
      <c r="E528" s="386" t="s">
        <v>95</v>
      </c>
      <c r="F528" s="386" t="s">
        <v>219</v>
      </c>
      <c r="G528" s="386" t="s">
        <v>231</v>
      </c>
      <c r="H528" s="386" t="s">
        <v>238</v>
      </c>
      <c r="I528" s="386" t="s">
        <v>257</v>
      </c>
      <c r="J528" s="386" t="s">
        <v>316</v>
      </c>
      <c r="K528" s="346"/>
      <c r="L528" s="386" t="s">
        <v>333</v>
      </c>
      <c r="M528" s="386" t="s">
        <v>346</v>
      </c>
      <c r="N528" s="386" t="s">
        <v>429</v>
      </c>
      <c r="O528" s="386" t="s">
        <v>447</v>
      </c>
      <c r="P528" s="386" t="s">
        <v>461</v>
      </c>
      <c r="Q528" s="386" t="s">
        <v>487</v>
      </c>
      <c r="R528" s="386" t="s">
        <v>513</v>
      </c>
      <c r="S528" s="386" t="s">
        <v>560</v>
      </c>
      <c r="T528" s="386" t="s">
        <v>588</v>
      </c>
      <c r="U528" s="386" t="s">
        <v>637</v>
      </c>
      <c r="Z528" s="52"/>
      <c r="AC528" s="346"/>
    </row>
    <row r="529" spans="1:29" ht="13.5" customHeight="1" thickBot="1" x14ac:dyDescent="0.25">
      <c r="A529" s="644"/>
      <c r="B529" s="387"/>
      <c r="C529" s="387"/>
      <c r="D529" s="387"/>
      <c r="E529" s="387"/>
      <c r="F529" s="387"/>
      <c r="G529" s="387"/>
      <c r="H529" s="387"/>
      <c r="I529" s="387"/>
      <c r="J529" s="387"/>
      <c r="K529" s="346"/>
      <c r="L529" s="387"/>
      <c r="M529" s="387"/>
      <c r="N529" s="387"/>
      <c r="O529" s="387"/>
      <c r="P529" s="387"/>
      <c r="Q529" s="387"/>
      <c r="R529" s="387"/>
      <c r="S529" s="387"/>
      <c r="T529" s="387"/>
      <c r="U529" s="387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210.60000000000002</v>
      </c>
      <c r="D530" s="46">
        <f>IFERROR(W56*1,"0")+IFERROR(W57*1,"0")+IFERROR(W58*1,"0")+IFERROR(W59*1,"0")</f>
        <v>271.8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571.80000000000007</v>
      </c>
      <c r="F530" s="46">
        <f>IFERROR(W133*1,"0")+IFERROR(W134*1,"0")+IFERROR(W135*1,"0")+IFERROR(W136*1,"0")+IFERROR(W137*1,"0")</f>
        <v>70.2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90.300000000000011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309.59999999999997</v>
      </c>
      <c r="J530" s="46">
        <f>IFERROR(W208*1,"0")+IFERROR(W209*1,"0")+IFERROR(W210*1,"0")+IFERROR(W211*1,"0")+IFERROR(W212*1,"0")+IFERROR(W213*1,"0")+IFERROR(W217*1,"0")+IFERROR(W218*1,"0")</f>
        <v>41</v>
      </c>
      <c r="K530" s="346"/>
      <c r="L530" s="46">
        <f>IFERROR(W223*1,"0")+IFERROR(W224*1,"0")+IFERROR(W225*1,"0")+IFERROR(W226*1,"0")+IFERROR(W227*1,"0")+IFERROR(W228*1,"0")</f>
        <v>124.80000000000001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516.70000000000005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142.17000000000002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317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30.8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23.16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136.79999999999998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27.96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76"/>
        <filter val="0,78"/>
        <filter val="1,00"/>
        <filter val="1,67"/>
        <filter val="10,00"/>
        <filter val="10,95"/>
        <filter val="103,00"/>
        <filter val="104,00"/>
        <filter val="118,00"/>
        <filter val="12,00"/>
        <filter val="120,00"/>
        <filter val="124,58"/>
        <filter val="130,00"/>
        <filter val="135,00"/>
        <filter val="18,00"/>
        <filter val="19,00"/>
        <filter val="19,50"/>
        <filter val="19,52"/>
        <filter val="198,00"/>
        <filter val="2 781,00"/>
        <filter val="2 978,01"/>
        <filter val="2,00"/>
        <filter val="2,08"/>
        <filter val="20,00"/>
        <filter val="203,00"/>
        <filter val="21,00"/>
        <filter val="22,00"/>
        <filter val="23,00"/>
        <filter val="24,00"/>
        <filter val="25,19"/>
        <filter val="255,00"/>
        <filter val="259,00"/>
        <filter val="26,00"/>
        <filter val="26,75"/>
        <filter val="265,00"/>
        <filter val="27,00"/>
        <filter val="28,61"/>
        <filter val="299,00"/>
        <filter val="3 128,01"/>
        <filter val="3,00"/>
        <filter val="3,07"/>
        <filter val="3,08"/>
        <filter val="30,00"/>
        <filter val="300,00"/>
        <filter val="32,00"/>
        <filter val="35,00"/>
        <filter val="36,00"/>
        <filter val="37,19"/>
        <filter val="37,22"/>
        <filter val="38,00"/>
        <filter val="390,00"/>
        <filter val="4,46"/>
        <filter val="40,00"/>
        <filter val="41,00"/>
        <filter val="41,90"/>
        <filter val="42,00"/>
        <filter val="433,00"/>
        <filter val="45,00"/>
        <filter val="47,00"/>
        <filter val="49,00"/>
        <filter val="5,00"/>
        <filter val="50,30"/>
        <filter val="53,00"/>
        <filter val="54,32"/>
        <filter val="56,00"/>
        <filter val="6"/>
        <filter val="6,00"/>
        <filter val="6,55"/>
        <filter val="60,00"/>
        <filter val="63,46"/>
        <filter val="68,00"/>
        <filter val="7,00"/>
        <filter val="7,50"/>
        <filter val="7,86"/>
        <filter val="70,00"/>
        <filter val="716,02"/>
        <filter val="73,00"/>
        <filter val="8,00"/>
        <filter val="88,00"/>
        <filter val="9,00"/>
        <filter val="90,00"/>
        <filter val="93,73"/>
      </filters>
    </filterColumn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N85:R85"/>
    <mergeCell ref="A503:M504"/>
    <mergeCell ref="N471:R471"/>
    <mergeCell ref="N446:R446"/>
    <mergeCell ref="D125:E125"/>
    <mergeCell ref="N240:R240"/>
    <mergeCell ref="N44:R44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A375:M376"/>
    <mergeCell ref="O5:P5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10:C10"/>
    <mergeCell ref="A43:X43"/>
    <mergeCell ref="N247:R247"/>
    <mergeCell ref="N182:R182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A310:X310"/>
    <mergeCell ref="N99:R99"/>
    <mergeCell ref="N397:R397"/>
    <mergeCell ref="D343:E343"/>
    <mergeCell ref="N74:R74"/>
    <mergeCell ref="N145:R145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D112:E112"/>
    <mergeCell ref="D283:E283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2024-04-16T10:32:50Z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