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A94E86-6496-4D00-BE55-102EA988D9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заказа'!$V$518:$V$518</definedName>
    <definedName name="GrossWeightTotalR">'Бланк заказа'!$W$518:$W$518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заказа'!$V$519:$V$519</definedName>
    <definedName name="PalletQtyTotalR">'Бланк заказа'!$W$519:$W$519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заказа'!$B$64:$B$64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заказа'!$B$477:$B$477</definedName>
    <definedName name="ProductId264">'Бланк заказа'!$B$478:$B$478</definedName>
    <definedName name="ProductId265">'Бланк заказа'!$B$479:$B$479</definedName>
    <definedName name="ProductId266">'Бланк заказа'!$B$483:$B$483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заказа'!$B$497:$B$497</definedName>
    <definedName name="ProductId273">'Бланк заказа'!$B$498:$B$498</definedName>
    <definedName name="ProductId274">'Бланк заказа'!$B$499:$B$499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заказа'!$B$506:$B$506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83">'Бланк заказа'!$B$514:$B$514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заказа'!$V$313:$V$313</definedName>
    <definedName name="SalesQty18">'Бланк заказа'!$V$64:$V$64</definedName>
    <definedName name="SalesQty180">'Бланк заказа'!$V$314:$V$314</definedName>
    <definedName name="SalesQty181">'Бланк заказа'!$V$318:$V$318</definedName>
    <definedName name="SalesQty182">'Бланк заказа'!$V$322:$V$322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заказа'!$V$339:$V$339</definedName>
    <definedName name="SalesQty192">'Бланк заказа'!$V$340:$V$340</definedName>
    <definedName name="SalesQty193">'Бланк заказа'!$V$341:$V$341</definedName>
    <definedName name="SalesQty194">'Бланк заказа'!$V$345:$V$345</definedName>
    <definedName name="SalesQty195">'Бланк заказа'!$V$346:$V$346</definedName>
    <definedName name="SalesQty196">'Бланк заказа'!$V$350:$V$350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заказа'!$V$363:$V$363</definedName>
    <definedName name="SalesQty203">'Бланк заказа'!$V$364:$V$364</definedName>
    <definedName name="SalesQty204">'Бланк заказа'!$V$368:$V$368</definedName>
    <definedName name="SalesQty205">'Бланк заказа'!$V$369:$V$369</definedName>
    <definedName name="SalesQty206">'Бланк заказа'!$V$370:$V$370</definedName>
    <definedName name="SalesQty207">'Бланк заказа'!$V$371:$V$371</definedName>
    <definedName name="SalesQty208">'Бланк заказа'!$V$375:$V$375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заказа'!$V$402:$V$402</definedName>
    <definedName name="SalesQty225">'Бланк заказа'!$V$403:$V$403</definedName>
    <definedName name="SalesQty226">'Бланк заказа'!$V$404:$V$404</definedName>
    <definedName name="SalesQty227">'Бланк заказа'!$V$408:$V$408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заказа'!$V$435:$V$435</definedName>
    <definedName name="SalesQty242">'Бланк заказа'!$V$439:$V$439</definedName>
    <definedName name="SalesQty243">'Бланк заказа'!$V$443:$V$443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заказа'!$V$477:$V$477</definedName>
    <definedName name="SalesQty264">'Бланк заказа'!$V$478:$V$478</definedName>
    <definedName name="SalesQty265">'Бланк заказа'!$V$479:$V$479</definedName>
    <definedName name="SalesQty266">'Бланк заказа'!$V$483:$V$483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заказа'!$V$497:$V$497</definedName>
    <definedName name="SalesQty273">'Бланк заказа'!$V$498:$V$498</definedName>
    <definedName name="SalesQty274">'Бланк заказа'!$V$499:$V$499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заказа'!$V$506:$V$506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83">'Бланк заказа'!$V$514:$V$514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заказа'!$W$313:$W$313</definedName>
    <definedName name="SalesRoundBox18">'Бланк заказа'!$W$64:$W$64</definedName>
    <definedName name="SalesRoundBox180">'Бланк заказа'!$W$314:$W$314</definedName>
    <definedName name="SalesRoundBox181">'Бланк заказа'!$W$318:$W$318</definedName>
    <definedName name="SalesRoundBox182">'Бланк заказа'!$W$322:$W$322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заказа'!$W$339:$W$339</definedName>
    <definedName name="SalesRoundBox192">'Бланк заказа'!$W$340:$W$340</definedName>
    <definedName name="SalesRoundBox193">'Бланк заказа'!$W$341:$W$341</definedName>
    <definedName name="SalesRoundBox194">'Бланк заказа'!$W$345:$W$345</definedName>
    <definedName name="SalesRoundBox195">'Бланк заказа'!$W$346:$W$346</definedName>
    <definedName name="SalesRoundBox196">'Бланк заказа'!$W$350:$W$350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заказа'!$W$363:$W$363</definedName>
    <definedName name="SalesRoundBox203">'Бланк заказа'!$W$364:$W$364</definedName>
    <definedName name="SalesRoundBox204">'Бланк заказа'!$W$368:$W$368</definedName>
    <definedName name="SalesRoundBox205">'Бланк заказа'!$W$369:$W$369</definedName>
    <definedName name="SalesRoundBox206">'Бланк заказа'!$W$370:$W$370</definedName>
    <definedName name="SalesRoundBox207">'Бланк заказа'!$W$371:$W$371</definedName>
    <definedName name="SalesRoundBox208">'Бланк заказа'!$W$375:$W$375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заказа'!$W$402:$W$402</definedName>
    <definedName name="SalesRoundBox225">'Бланк заказа'!$W$403:$W$403</definedName>
    <definedName name="SalesRoundBox226">'Бланк заказа'!$W$404:$W$404</definedName>
    <definedName name="SalesRoundBox227">'Бланк заказа'!$W$408:$W$408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заказа'!$W$435:$W$435</definedName>
    <definedName name="SalesRoundBox242">'Бланк заказа'!$W$439:$W$439</definedName>
    <definedName name="SalesRoundBox243">'Бланк заказа'!$W$443:$W$443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заказа'!$W$477:$W$477</definedName>
    <definedName name="SalesRoundBox264">'Бланк заказа'!$W$478:$W$478</definedName>
    <definedName name="SalesRoundBox265">'Бланк заказа'!$W$479:$W$479</definedName>
    <definedName name="SalesRoundBox266">'Бланк заказа'!$W$483:$W$483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заказа'!$W$497:$W$497</definedName>
    <definedName name="SalesRoundBox273">'Бланк заказа'!$W$498:$W$498</definedName>
    <definedName name="SalesRoundBox274">'Бланк заказа'!$W$499:$W$499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заказа'!$W$506:$W$506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83">'Бланк заказа'!$W$514:$W$514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заказа'!$U$313:$U$313</definedName>
    <definedName name="UnitOfMeasure18">'Бланк заказа'!$U$64:$U$64</definedName>
    <definedName name="UnitOfMeasure180">'Бланк заказа'!$U$314:$U$314</definedName>
    <definedName name="UnitOfMeasure181">'Бланк заказа'!$U$318:$U$318</definedName>
    <definedName name="UnitOfMeasure182">'Бланк заказа'!$U$322:$U$322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заказа'!$U$339:$U$339</definedName>
    <definedName name="UnitOfMeasure192">'Бланк заказа'!$U$340:$U$340</definedName>
    <definedName name="UnitOfMeasure193">'Бланк заказа'!$U$341:$U$341</definedName>
    <definedName name="UnitOfMeasure194">'Бланк заказа'!$U$345:$U$345</definedName>
    <definedName name="UnitOfMeasure195">'Бланк заказа'!$U$346:$U$346</definedName>
    <definedName name="UnitOfMeasure196">'Бланк заказа'!$U$350:$U$350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заказа'!$U$363:$U$363</definedName>
    <definedName name="UnitOfMeasure203">'Бланк заказа'!$U$364:$U$364</definedName>
    <definedName name="UnitOfMeasure204">'Бланк заказа'!$U$368:$U$368</definedName>
    <definedName name="UnitOfMeasure205">'Бланк заказа'!$U$369:$U$369</definedName>
    <definedName name="UnitOfMeasure206">'Бланк заказа'!$U$370:$U$370</definedName>
    <definedName name="UnitOfMeasure207">'Бланк заказа'!$U$371:$U$371</definedName>
    <definedName name="UnitOfMeasure208">'Бланк заказа'!$U$375:$U$375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заказа'!$U$402:$U$402</definedName>
    <definedName name="UnitOfMeasure225">'Бланк заказа'!$U$403:$U$403</definedName>
    <definedName name="UnitOfMeasure226">'Бланк заказа'!$U$404:$U$404</definedName>
    <definedName name="UnitOfMeasure227">'Бланк заказа'!$U$408:$U$408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заказа'!$U$435:$U$435</definedName>
    <definedName name="UnitOfMeasure242">'Бланк заказа'!$U$439:$U$439</definedName>
    <definedName name="UnitOfMeasure243">'Бланк заказа'!$U$443:$U$443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заказа'!$U$477:$U$477</definedName>
    <definedName name="UnitOfMeasure264">'Бланк заказа'!$U$478:$U$478</definedName>
    <definedName name="UnitOfMeasure265">'Бланк заказа'!$U$479:$U$479</definedName>
    <definedName name="UnitOfMeasure266">'Бланк заказа'!$U$483:$U$483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заказа'!$U$497:$U$497</definedName>
    <definedName name="UnitOfMeasure273">'Бланк заказа'!$U$498:$U$498</definedName>
    <definedName name="UnitOfMeasure274">'Бланк заказа'!$U$499:$U$499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заказа'!$U$506:$U$506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83">'Бланк заказа'!$U$514:$U$514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9" i="1" l="1"/>
  <c r="V518" i="1"/>
  <c r="V520" i="1" s="1"/>
  <c r="V516" i="1"/>
  <c r="W515" i="1"/>
  <c r="V515" i="1"/>
  <c r="X514" i="1"/>
  <c r="W514" i="1"/>
  <c r="X513" i="1"/>
  <c r="W513" i="1"/>
  <c r="X512" i="1"/>
  <c r="W512" i="1"/>
  <c r="X511" i="1"/>
  <c r="W511" i="1"/>
  <c r="X510" i="1"/>
  <c r="X515" i="1" s="1"/>
  <c r="W510" i="1"/>
  <c r="W516" i="1" s="1"/>
  <c r="N510" i="1"/>
  <c r="V508" i="1"/>
  <c r="W507" i="1"/>
  <c r="V507" i="1"/>
  <c r="X506" i="1"/>
  <c r="W506" i="1"/>
  <c r="X505" i="1"/>
  <c r="W505" i="1"/>
  <c r="X504" i="1"/>
  <c r="W504" i="1"/>
  <c r="X503" i="1"/>
  <c r="X507" i="1" s="1"/>
  <c r="W503" i="1"/>
  <c r="W508" i="1" s="1"/>
  <c r="V501" i="1"/>
  <c r="V500" i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W491" i="1"/>
  <c r="X490" i="1"/>
  <c r="W490" i="1"/>
  <c r="X489" i="1"/>
  <c r="X494" i="1" s="1"/>
  <c r="W489" i="1"/>
  <c r="V485" i="1"/>
  <c r="V484" i="1"/>
  <c r="W483" i="1"/>
  <c r="V481" i="1"/>
  <c r="V480" i="1"/>
  <c r="W479" i="1"/>
  <c r="X479" i="1" s="1"/>
  <c r="N479" i="1"/>
  <c r="W478" i="1"/>
  <c r="X478" i="1" s="1"/>
  <c r="N478" i="1"/>
  <c r="W477" i="1"/>
  <c r="W481" i="1" s="1"/>
  <c r="N477" i="1"/>
  <c r="V475" i="1"/>
  <c r="V474" i="1"/>
  <c r="X473" i="1"/>
  <c r="W473" i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N468" i="1"/>
  <c r="V466" i="1"/>
  <c r="V465" i="1"/>
  <c r="W464" i="1"/>
  <c r="X464" i="1" s="1"/>
  <c r="N464" i="1"/>
  <c r="W463" i="1"/>
  <c r="X463" i="1" s="1"/>
  <c r="X465" i="1" s="1"/>
  <c r="N463" i="1"/>
  <c r="V461" i="1"/>
  <c r="V460" i="1"/>
  <c r="X459" i="1"/>
  <c r="W459" i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W453" i="1"/>
  <c r="X453" i="1" s="1"/>
  <c r="N453" i="1"/>
  <c r="W452" i="1"/>
  <c r="X452" i="1" s="1"/>
  <c r="N452" i="1"/>
  <c r="X451" i="1"/>
  <c r="W451" i="1"/>
  <c r="N451" i="1"/>
  <c r="W450" i="1"/>
  <c r="X450" i="1" s="1"/>
  <c r="N450" i="1"/>
  <c r="W449" i="1"/>
  <c r="N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W435" i="1"/>
  <c r="X435" i="1" s="1"/>
  <c r="N435" i="1"/>
  <c r="W434" i="1"/>
  <c r="N434" i="1"/>
  <c r="V432" i="1"/>
  <c r="V431" i="1"/>
  <c r="W430" i="1"/>
  <c r="X430" i="1" s="1"/>
  <c r="N430" i="1"/>
  <c r="W429" i="1"/>
  <c r="X429" i="1" s="1"/>
  <c r="N429" i="1"/>
  <c r="W428" i="1"/>
  <c r="X428" i="1" s="1"/>
  <c r="N428" i="1"/>
  <c r="X427" i="1"/>
  <c r="W427" i="1"/>
  <c r="N427" i="1"/>
  <c r="W426" i="1"/>
  <c r="X426" i="1" s="1"/>
  <c r="N426" i="1"/>
  <c r="W425" i="1"/>
  <c r="X425" i="1" s="1"/>
  <c r="N425" i="1"/>
  <c r="W424" i="1"/>
  <c r="N424" i="1"/>
  <c r="V422" i="1"/>
  <c r="V421" i="1"/>
  <c r="W420" i="1"/>
  <c r="X420" i="1" s="1"/>
  <c r="N420" i="1"/>
  <c r="W419" i="1"/>
  <c r="X419" i="1" s="1"/>
  <c r="X421" i="1" s="1"/>
  <c r="N419" i="1"/>
  <c r="V416" i="1"/>
  <c r="V415" i="1"/>
  <c r="W414" i="1"/>
  <c r="X414" i="1" s="1"/>
  <c r="N414" i="1"/>
  <c r="W413" i="1"/>
  <c r="N413" i="1"/>
  <c r="X412" i="1"/>
  <c r="W412" i="1"/>
  <c r="N412" i="1"/>
  <c r="V410" i="1"/>
  <c r="W409" i="1"/>
  <c r="V409" i="1"/>
  <c r="X408" i="1"/>
  <c r="X409" i="1" s="1"/>
  <c r="W408" i="1"/>
  <c r="W410" i="1" s="1"/>
  <c r="N408" i="1"/>
  <c r="V406" i="1"/>
  <c r="V405" i="1"/>
  <c r="W404" i="1"/>
  <c r="X404" i="1" s="1"/>
  <c r="N404" i="1"/>
  <c r="W403" i="1"/>
  <c r="X403" i="1" s="1"/>
  <c r="N403" i="1"/>
  <c r="W402" i="1"/>
  <c r="W406" i="1" s="1"/>
  <c r="N402" i="1"/>
  <c r="V400" i="1"/>
  <c r="V399" i="1"/>
  <c r="X398" i="1"/>
  <c r="W398" i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X390" i="1"/>
  <c r="W390" i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V384" i="1"/>
  <c r="V383" i="1"/>
  <c r="W382" i="1"/>
  <c r="X382" i="1" s="1"/>
  <c r="N382" i="1"/>
  <c r="W381" i="1"/>
  <c r="N381" i="1"/>
  <c r="V377" i="1"/>
  <c r="V376" i="1"/>
  <c r="W375" i="1"/>
  <c r="N375" i="1"/>
  <c r="V373" i="1"/>
  <c r="V372" i="1"/>
  <c r="W371" i="1"/>
  <c r="X371" i="1" s="1"/>
  <c r="N371" i="1"/>
  <c r="X370" i="1"/>
  <c r="W370" i="1"/>
  <c r="N370" i="1"/>
  <c r="W369" i="1"/>
  <c r="X369" i="1" s="1"/>
  <c r="N369" i="1"/>
  <c r="W368" i="1"/>
  <c r="N368" i="1"/>
  <c r="V366" i="1"/>
  <c r="V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N355" i="1"/>
  <c r="V352" i="1"/>
  <c r="V351" i="1"/>
  <c r="W350" i="1"/>
  <c r="N350" i="1"/>
  <c r="V348" i="1"/>
  <c r="V347" i="1"/>
  <c r="W346" i="1"/>
  <c r="X346" i="1" s="1"/>
  <c r="N346" i="1"/>
  <c r="W345" i="1"/>
  <c r="N345" i="1"/>
  <c r="V343" i="1"/>
  <c r="V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X335" i="1"/>
  <c r="W335" i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N328" i="1"/>
  <c r="V324" i="1"/>
  <c r="V323" i="1"/>
  <c r="W322" i="1"/>
  <c r="N322" i="1"/>
  <c r="V320" i="1"/>
  <c r="V319" i="1"/>
  <c r="W318" i="1"/>
  <c r="N318" i="1"/>
  <c r="V316" i="1"/>
  <c r="V315" i="1"/>
  <c r="W314" i="1"/>
  <c r="X314" i="1" s="1"/>
  <c r="N314" i="1"/>
  <c r="X313" i="1"/>
  <c r="W313" i="1"/>
  <c r="N313" i="1"/>
  <c r="W312" i="1"/>
  <c r="N312" i="1"/>
  <c r="V310" i="1"/>
  <c r="V309" i="1"/>
  <c r="W308" i="1"/>
  <c r="N308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N291" i="1"/>
  <c r="V288" i="1"/>
  <c r="V287" i="1"/>
  <c r="W286" i="1"/>
  <c r="X286" i="1" s="1"/>
  <c r="N286" i="1"/>
  <c r="W285" i="1"/>
  <c r="X285" i="1" s="1"/>
  <c r="N285" i="1"/>
  <c r="W284" i="1"/>
  <c r="N284" i="1"/>
  <c r="V282" i="1"/>
  <c r="V281" i="1"/>
  <c r="W280" i="1"/>
  <c r="X280" i="1" s="1"/>
  <c r="N280" i="1"/>
  <c r="W279" i="1"/>
  <c r="X279" i="1" s="1"/>
  <c r="W278" i="1"/>
  <c r="X278" i="1" s="1"/>
  <c r="V276" i="1"/>
  <c r="V275" i="1"/>
  <c r="W274" i="1"/>
  <c r="X274" i="1" s="1"/>
  <c r="N274" i="1"/>
  <c r="W273" i="1"/>
  <c r="X273" i="1" s="1"/>
  <c r="N273" i="1"/>
  <c r="W272" i="1"/>
  <c r="N272" i="1"/>
  <c r="V270" i="1"/>
  <c r="V269" i="1"/>
  <c r="W268" i="1"/>
  <c r="X268" i="1" s="1"/>
  <c r="N268" i="1"/>
  <c r="X267" i="1"/>
  <c r="W267" i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W262" i="1"/>
  <c r="X262" i="1" s="1"/>
  <c r="N262" i="1"/>
  <c r="W261" i="1"/>
  <c r="X261" i="1" s="1"/>
  <c r="N261" i="1"/>
  <c r="W260" i="1"/>
  <c r="X260" i="1" s="1"/>
  <c r="N260" i="1"/>
  <c r="V258" i="1"/>
  <c r="V257" i="1"/>
  <c r="X256" i="1"/>
  <c r="W256" i="1"/>
  <c r="N256" i="1"/>
  <c r="W255" i="1"/>
  <c r="X255" i="1" s="1"/>
  <c r="N255" i="1"/>
  <c r="W254" i="1"/>
  <c r="X254" i="1" s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V227" i="1"/>
  <c r="V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X221" i="1"/>
  <c r="W221" i="1"/>
  <c r="N221" i="1"/>
  <c r="W220" i="1"/>
  <c r="N220" i="1"/>
  <c r="V217" i="1"/>
  <c r="V216" i="1"/>
  <c r="W215" i="1"/>
  <c r="X215" i="1" s="1"/>
  <c r="N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N205" i="1"/>
  <c r="V202" i="1"/>
  <c r="V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V195" i="1"/>
  <c r="V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N177" i="1"/>
  <c r="V175" i="1"/>
  <c r="V174" i="1"/>
  <c r="X173" i="1"/>
  <c r="W173" i="1"/>
  <c r="N173" i="1"/>
  <c r="W172" i="1"/>
  <c r="X172" i="1" s="1"/>
  <c r="N172" i="1"/>
  <c r="W171" i="1"/>
  <c r="X171" i="1" s="1"/>
  <c r="N171" i="1"/>
  <c r="W170" i="1"/>
  <c r="W175" i="1" s="1"/>
  <c r="N170" i="1"/>
  <c r="V168" i="1"/>
  <c r="V167" i="1"/>
  <c r="W166" i="1"/>
  <c r="X166" i="1" s="1"/>
  <c r="N166" i="1"/>
  <c r="W165" i="1"/>
  <c r="X165" i="1" s="1"/>
  <c r="X167" i="1" s="1"/>
  <c r="N165" i="1"/>
  <c r="V163" i="1"/>
  <c r="V162" i="1"/>
  <c r="W161" i="1"/>
  <c r="X161" i="1" s="1"/>
  <c r="N161" i="1"/>
  <c r="W160" i="1"/>
  <c r="I527" i="1" s="1"/>
  <c r="N160" i="1"/>
  <c r="V157" i="1"/>
  <c r="V156" i="1"/>
  <c r="W155" i="1"/>
  <c r="X155" i="1" s="1"/>
  <c r="N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H527" i="1" s="1"/>
  <c r="N147" i="1"/>
  <c r="V144" i="1"/>
  <c r="V143" i="1"/>
  <c r="W142" i="1"/>
  <c r="X142" i="1" s="1"/>
  <c r="N142" i="1"/>
  <c r="X141" i="1"/>
  <c r="W141" i="1"/>
  <c r="N141" i="1"/>
  <c r="W140" i="1"/>
  <c r="N140" i="1"/>
  <c r="V136" i="1"/>
  <c r="V135" i="1"/>
  <c r="W134" i="1"/>
  <c r="X134" i="1" s="1"/>
  <c r="N134" i="1"/>
  <c r="W133" i="1"/>
  <c r="X133" i="1" s="1"/>
  <c r="N133" i="1"/>
  <c r="W132" i="1"/>
  <c r="X132" i="1" s="1"/>
  <c r="N132" i="1"/>
  <c r="W131" i="1"/>
  <c r="X131" i="1" s="1"/>
  <c r="N131" i="1"/>
  <c r="W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N122" i="1"/>
  <c r="X121" i="1"/>
  <c r="W121" i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W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X84" i="1"/>
  <c r="W84" i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X28" i="1"/>
  <c r="W28" i="1"/>
  <c r="X27" i="1"/>
  <c r="W27" i="1"/>
  <c r="N27" i="1"/>
  <c r="W26" i="1"/>
  <c r="N26" i="1"/>
  <c r="V24" i="1"/>
  <c r="V23" i="1"/>
  <c r="V521" i="1" s="1"/>
  <c r="W22" i="1"/>
  <c r="N22" i="1"/>
  <c r="H10" i="1"/>
  <c r="A9" i="1"/>
  <c r="F10" i="1" s="1"/>
  <c r="D7" i="1"/>
  <c r="O6" i="1"/>
  <c r="N2" i="1"/>
  <c r="X246" i="1" l="1"/>
  <c r="X269" i="1"/>
  <c r="X342" i="1"/>
  <c r="W461" i="1"/>
  <c r="W92" i="1"/>
  <c r="X88" i="1"/>
  <c r="X92" i="1" s="1"/>
  <c r="W195" i="1"/>
  <c r="X177" i="1"/>
  <c r="X194" i="1" s="1"/>
  <c r="W38" i="1"/>
  <c r="W37" i="1"/>
  <c r="X36" i="1"/>
  <c r="X37" i="1" s="1"/>
  <c r="W42" i="1"/>
  <c r="W41" i="1"/>
  <c r="X40" i="1"/>
  <c r="X41" i="1" s="1"/>
  <c r="W46" i="1"/>
  <c r="W45" i="1"/>
  <c r="X44" i="1"/>
  <c r="X45" i="1" s="1"/>
  <c r="W104" i="1"/>
  <c r="W127" i="1"/>
  <c r="X119" i="1"/>
  <c r="X126" i="1" s="1"/>
  <c r="W216" i="1"/>
  <c r="X214" i="1"/>
  <c r="X216" i="1" s="1"/>
  <c r="X281" i="1"/>
  <c r="W304" i="1"/>
  <c r="X302" i="1"/>
  <c r="X304" i="1" s="1"/>
  <c r="W347" i="1"/>
  <c r="X345" i="1"/>
  <c r="X347" i="1" s="1"/>
  <c r="W372" i="1"/>
  <c r="X368" i="1"/>
  <c r="X372" i="1"/>
  <c r="W405" i="1"/>
  <c r="W480" i="1"/>
  <c r="V517" i="1"/>
  <c r="W34" i="1"/>
  <c r="D527" i="1"/>
  <c r="E527" i="1"/>
  <c r="W117" i="1"/>
  <c r="F527" i="1"/>
  <c r="G527" i="1"/>
  <c r="W167" i="1"/>
  <c r="W201" i="1"/>
  <c r="J527" i="1"/>
  <c r="W400" i="1"/>
  <c r="X402" i="1"/>
  <c r="X405" i="1" s="1"/>
  <c r="S527" i="1"/>
  <c r="X439" i="1"/>
  <c r="X440" i="1" s="1"/>
  <c r="W440" i="1"/>
  <c r="X443" i="1"/>
  <c r="X444" i="1" s="1"/>
  <c r="W444" i="1"/>
  <c r="X449" i="1"/>
  <c r="X477" i="1"/>
  <c r="X201" i="1"/>
  <c r="H9" i="1"/>
  <c r="A10" i="1"/>
  <c r="B527" i="1"/>
  <c r="W519" i="1"/>
  <c r="W518" i="1"/>
  <c r="W24" i="1"/>
  <c r="W33" i="1"/>
  <c r="W53" i="1"/>
  <c r="W61" i="1"/>
  <c r="W85" i="1"/>
  <c r="W93" i="1"/>
  <c r="W103" i="1"/>
  <c r="W116" i="1"/>
  <c r="W126" i="1"/>
  <c r="W136" i="1"/>
  <c r="W144" i="1"/>
  <c r="W157" i="1"/>
  <c r="W162" i="1"/>
  <c r="W168" i="1"/>
  <c r="W174" i="1"/>
  <c r="W194" i="1"/>
  <c r="W202" i="1"/>
  <c r="W211" i="1"/>
  <c r="W217" i="1"/>
  <c r="L527" i="1"/>
  <c r="W227" i="1"/>
  <c r="W226" i="1"/>
  <c r="W247" i="1"/>
  <c r="W250" i="1"/>
  <c r="X249" i="1"/>
  <c r="X250" i="1" s="1"/>
  <c r="W251" i="1"/>
  <c r="W258" i="1"/>
  <c r="X253" i="1"/>
  <c r="X257" i="1" s="1"/>
  <c r="W257" i="1"/>
  <c r="W276" i="1"/>
  <c r="W282" i="1"/>
  <c r="W287" i="1"/>
  <c r="X284" i="1"/>
  <c r="X287" i="1" s="1"/>
  <c r="W316" i="1"/>
  <c r="W319" i="1"/>
  <c r="X318" i="1"/>
  <c r="X319" i="1" s="1"/>
  <c r="W320" i="1"/>
  <c r="W323" i="1"/>
  <c r="X322" i="1"/>
  <c r="X323" i="1" s="1"/>
  <c r="W324" i="1"/>
  <c r="P527" i="1"/>
  <c r="W337" i="1"/>
  <c r="X328" i="1"/>
  <c r="X336" i="1" s="1"/>
  <c r="W336" i="1"/>
  <c r="W373" i="1"/>
  <c r="W376" i="1"/>
  <c r="X375" i="1"/>
  <c r="X376" i="1" s="1"/>
  <c r="W377" i="1"/>
  <c r="W384" i="1"/>
  <c r="X381" i="1"/>
  <c r="X383" i="1" s="1"/>
  <c r="R527" i="1"/>
  <c r="W383" i="1"/>
  <c r="X415" i="1"/>
  <c r="X413" i="1"/>
  <c r="W415" i="1"/>
  <c r="W460" i="1"/>
  <c r="W466" i="1"/>
  <c r="W475" i="1"/>
  <c r="X468" i="1"/>
  <c r="X474" i="1" s="1"/>
  <c r="W474" i="1"/>
  <c r="F9" i="1"/>
  <c r="J9" i="1"/>
  <c r="X22" i="1"/>
  <c r="X23" i="1" s="1"/>
  <c r="W23" i="1"/>
  <c r="X26" i="1"/>
  <c r="X33" i="1" s="1"/>
  <c r="C527" i="1"/>
  <c r="W52" i="1"/>
  <c r="X56" i="1"/>
  <c r="X60" i="1" s="1"/>
  <c r="W60" i="1"/>
  <c r="X64" i="1"/>
  <c r="X85" i="1" s="1"/>
  <c r="W86" i="1"/>
  <c r="X95" i="1"/>
  <c r="X103" i="1" s="1"/>
  <c r="X106" i="1"/>
  <c r="X116" i="1" s="1"/>
  <c r="X130" i="1"/>
  <c r="X135" i="1" s="1"/>
  <c r="W135" i="1"/>
  <c r="X140" i="1"/>
  <c r="X143" i="1" s="1"/>
  <c r="W143" i="1"/>
  <c r="X147" i="1"/>
  <c r="X156" i="1" s="1"/>
  <c r="W156" i="1"/>
  <c r="X160" i="1"/>
  <c r="X162" i="1" s="1"/>
  <c r="W163" i="1"/>
  <c r="X170" i="1"/>
  <c r="X174" i="1" s="1"/>
  <c r="X205" i="1"/>
  <c r="X211" i="1" s="1"/>
  <c r="W212" i="1"/>
  <c r="X220" i="1"/>
  <c r="X226" i="1" s="1"/>
  <c r="W269" i="1"/>
  <c r="W270" i="1"/>
  <c r="W275" i="1"/>
  <c r="X272" i="1"/>
  <c r="X275" i="1" s="1"/>
  <c r="W281" i="1"/>
  <c r="W288" i="1"/>
  <c r="N527" i="1"/>
  <c r="W300" i="1"/>
  <c r="X291" i="1"/>
  <c r="X299" i="1" s="1"/>
  <c r="W299" i="1"/>
  <c r="W305" i="1"/>
  <c r="O527" i="1"/>
  <c r="W309" i="1"/>
  <c r="X308" i="1"/>
  <c r="X309" i="1" s="1"/>
  <c r="W310" i="1"/>
  <c r="W315" i="1"/>
  <c r="X312" i="1"/>
  <c r="X315" i="1" s="1"/>
  <c r="W343" i="1"/>
  <c r="W342" i="1"/>
  <c r="W348" i="1"/>
  <c r="W351" i="1"/>
  <c r="X350" i="1"/>
  <c r="X351" i="1" s="1"/>
  <c r="W352" i="1"/>
  <c r="Q527" i="1"/>
  <c r="W360" i="1"/>
  <c r="X355" i="1"/>
  <c r="X360" i="1" s="1"/>
  <c r="W361" i="1"/>
  <c r="W366" i="1"/>
  <c r="X363" i="1"/>
  <c r="X365" i="1" s="1"/>
  <c r="W365" i="1"/>
  <c r="W432" i="1"/>
  <c r="W437" i="1"/>
  <c r="X434" i="1"/>
  <c r="X436" i="1" s="1"/>
  <c r="W436" i="1"/>
  <c r="W484" i="1"/>
  <c r="X483" i="1"/>
  <c r="X484" i="1" s="1"/>
  <c r="W485" i="1"/>
  <c r="W500" i="1"/>
  <c r="X497" i="1"/>
  <c r="X500" i="1" s="1"/>
  <c r="W501" i="1"/>
  <c r="M527" i="1"/>
  <c r="W246" i="1"/>
  <c r="X399" i="1"/>
  <c r="W399" i="1"/>
  <c r="W416" i="1"/>
  <c r="W422" i="1"/>
  <c r="W431" i="1"/>
  <c r="X424" i="1"/>
  <c r="X431" i="1" s="1"/>
  <c r="X460" i="1"/>
  <c r="W465" i="1"/>
  <c r="X480" i="1"/>
  <c r="U527" i="1"/>
  <c r="T527" i="1"/>
  <c r="W421" i="1"/>
  <c r="W495" i="1"/>
  <c r="X522" i="1" l="1"/>
  <c r="W517" i="1"/>
  <c r="W521" i="1"/>
  <c r="W520" i="1"/>
</calcChain>
</file>

<file path=xl/sharedStrings.xml><?xml version="1.0" encoding="utf-8"?>
<sst xmlns="http://schemas.openxmlformats.org/spreadsheetml/2006/main" count="2207" uniqueCount="727">
  <si>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</si>
  <si>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</si>
  <si>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</si>
  <si>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</si>
  <si>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</si>
  <si>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</si>
  <si>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</si>
  <si>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</si>
  <si>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</si>
  <si>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</si>
  <si>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</si>
  <si>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</si>
  <si>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</si>
  <si>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</si>
  <si>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</si>
  <si>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</si>
  <si>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</si>
  <si>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</si>
  <si>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</si>
  <si>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</si>
  <si>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</si>
  <si>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</si>
  <si>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</si>
  <si>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</si>
  <si>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</si>
  <si>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</si>
  <si>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</si>
  <si>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</si>
  <si>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</si>
  <si>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</si>
  <si>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</si>
  <si>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</si>
  <si>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</si>
  <si>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</si>
  <si>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</si>
  <si>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</si>
  <si>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</si>
  <si>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</si>
  <si>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</si>
  <si>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</si>
  <si>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</si>
  <si>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</si>
  <si>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</si>
  <si>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</si>
  <si>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</si>
  <si>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</si>
  <si>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</si>
  <si>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</si>
  <si>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</si>
  <si>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</si>
  <si>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</si>
  <si>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</si>
  <si>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</si>
  <si>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</si>
  <si>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</si>
  <si>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</si>
  <si>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</si>
  <si>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</si>
  <si>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</si>
  <si>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</si>
  <si>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</si>
  <si>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</si>
  <si>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</si>
  <si>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</si>
  <si>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</si>
  <si>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</si>
  <si>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</si>
  <si>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</si>
  <si>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</si>
  <si>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</si>
  <si>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</si>
  <si>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</si>
  <si>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</si>
  <si>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</si>
  <si>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</si>
  <si>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Сосиски «с горчицей» Фикс.вес 0,33 ц/о мгс ТМ «Ядрена копоть»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</si>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</sst>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7"/>
  <sheetViews>
    <sheetView showGridLines="0" tabSelected="1" zoomScaleNormal="100" zoomScaleSheetLayoutView="100" workbookViewId="0">
      <selection activeCell="Z68" sqref="Z68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78" t="s">
        <v>0</v>
      </c>
      <c r="E1" s="479"/>
      <c r="F1" s="479"/>
      <c r="G1" s="12" t="s">
        <v>1</v>
      </c>
      <c r="H1" s="478" t="s">
        <v>2</v>
      </c>
      <c r="I1" s="479"/>
      <c r="J1" s="479"/>
      <c r="K1" s="479"/>
      <c r="L1" s="479"/>
      <c r="M1" s="479"/>
      <c r="N1" s="479"/>
      <c r="O1" s="479"/>
      <c r="P1" s="719" t="s">
        <v>3</v>
      </c>
      <c r="Q1" s="479"/>
      <c r="R1" s="47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506" t="s">
        <v>8</v>
      </c>
      <c r="B5" s="451"/>
      <c r="C5" s="452"/>
      <c r="D5" s="390"/>
      <c r="E5" s="392"/>
      <c r="F5" s="671" t="s">
        <v>9</v>
      </c>
      <c r="G5" s="452"/>
      <c r="H5" s="390" t="s">
        <v>726</v>
      </c>
      <c r="I5" s="391"/>
      <c r="J5" s="391"/>
      <c r="K5" s="391"/>
      <c r="L5" s="392"/>
      <c r="N5" s="24" t="s">
        <v>10</v>
      </c>
      <c r="O5" s="622">
        <v>45402</v>
      </c>
      <c r="P5" s="469"/>
      <c r="R5" s="706" t="s">
        <v>11</v>
      </c>
      <c r="S5" s="430"/>
      <c r="T5" s="539" t="s">
        <v>12</v>
      </c>
      <c r="U5" s="469"/>
      <c r="Z5" s="51"/>
      <c r="AA5" s="51"/>
      <c r="AB5" s="51"/>
    </row>
    <row r="6" spans="1:29" s="347" customFormat="1" ht="24" customHeight="1" x14ac:dyDescent="0.2">
      <c r="A6" s="506" t="s">
        <v>13</v>
      </c>
      <c r="B6" s="451"/>
      <c r="C6" s="452"/>
      <c r="D6" s="681" t="s">
        <v>14</v>
      </c>
      <c r="E6" s="682"/>
      <c r="F6" s="682"/>
      <c r="G6" s="682"/>
      <c r="H6" s="682"/>
      <c r="I6" s="682"/>
      <c r="J6" s="682"/>
      <c r="K6" s="682"/>
      <c r="L6" s="469"/>
      <c r="N6" s="24" t="s">
        <v>15</v>
      </c>
      <c r="O6" s="486" t="str">
        <f>IF(O5=0," ",CHOOSE(WEEKDAY(O5,2),"Понедельник","Вторник","Среда","Четверг","Пятница","Суббота","Воскресенье"))</f>
        <v>Суббота</v>
      </c>
      <c r="P6" s="354"/>
      <c r="R6" s="429" t="s">
        <v>16</v>
      </c>
      <c r="S6" s="430"/>
      <c r="T6" s="542" t="s">
        <v>17</v>
      </c>
      <c r="U6" s="405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68" t="str">
        <f>IFERROR(VLOOKUP(DeliveryAddress,Table,3,0),1)</f>
        <v>1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430"/>
      <c r="T7" s="543"/>
      <c r="U7" s="544"/>
      <c r="Z7" s="51"/>
      <c r="AA7" s="51"/>
      <c r="AB7" s="51"/>
    </row>
    <row r="8" spans="1:29" s="347" customFormat="1" ht="25.5" customHeight="1" x14ac:dyDescent="0.2">
      <c r="A8" s="714" t="s">
        <v>18</v>
      </c>
      <c r="B8" s="360"/>
      <c r="C8" s="361"/>
      <c r="D8" s="474"/>
      <c r="E8" s="475"/>
      <c r="F8" s="475"/>
      <c r="G8" s="475"/>
      <c r="H8" s="475"/>
      <c r="I8" s="475"/>
      <c r="J8" s="475"/>
      <c r="K8" s="475"/>
      <c r="L8" s="476"/>
      <c r="N8" s="24" t="s">
        <v>19</v>
      </c>
      <c r="O8" s="468">
        <v>0.54166666666666663</v>
      </c>
      <c r="P8" s="469"/>
      <c r="R8" s="358"/>
      <c r="S8" s="430"/>
      <c r="T8" s="543"/>
      <c r="U8" s="544"/>
      <c r="Z8" s="51"/>
      <c r="AA8" s="51"/>
      <c r="AB8" s="51"/>
    </row>
    <row r="9" spans="1:29" s="347" customFormat="1" ht="39.950000000000003" customHeight="1" x14ac:dyDescent="0.2">
      <c r="A9" s="5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08"/>
      <c r="E9" s="368"/>
      <c r="F9" s="5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20</v>
      </c>
      <c r="O9" s="622"/>
      <c r="P9" s="469"/>
      <c r="R9" s="358"/>
      <c r="S9" s="430"/>
      <c r="T9" s="545"/>
      <c r="U9" s="546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08"/>
      <c r="E10" s="368"/>
      <c r="F10" s="5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6" t="str">
        <f>IFERROR(VLOOKUP($D$10,Proxy,2,FALSE),"")</f>
        <v/>
      </c>
      <c r="I10" s="358"/>
      <c r="J10" s="358"/>
      <c r="K10" s="358"/>
      <c r="L10" s="358"/>
      <c r="N10" s="26" t="s">
        <v>21</v>
      </c>
      <c r="O10" s="468"/>
      <c r="P10" s="469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68"/>
      <c r="P11" s="469"/>
      <c r="S11" s="24" t="s">
        <v>26</v>
      </c>
      <c r="T11" s="678" t="s">
        <v>27</v>
      </c>
      <c r="U11" s="679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72" t="s">
        <v>28</v>
      </c>
      <c r="B12" s="451"/>
      <c r="C12" s="451"/>
      <c r="D12" s="451"/>
      <c r="E12" s="451"/>
      <c r="F12" s="451"/>
      <c r="G12" s="451"/>
      <c r="H12" s="451"/>
      <c r="I12" s="451"/>
      <c r="J12" s="451"/>
      <c r="K12" s="451"/>
      <c r="L12" s="452"/>
      <c r="N12" s="24" t="s">
        <v>29</v>
      </c>
      <c r="O12" s="650"/>
      <c r="P12" s="570"/>
      <c r="Q12" s="23"/>
      <c r="S12" s="24"/>
      <c r="T12" s="479"/>
      <c r="U12" s="358"/>
      <c r="Z12" s="51"/>
      <c r="AA12" s="51"/>
      <c r="AB12" s="51"/>
    </row>
    <row r="13" spans="1:29" s="347" customFormat="1" ht="23.25" customHeight="1" x14ac:dyDescent="0.2">
      <c r="A13" s="672" t="s">
        <v>30</v>
      </c>
      <c r="B13" s="451"/>
      <c r="C13" s="451"/>
      <c r="D13" s="451"/>
      <c r="E13" s="451"/>
      <c r="F13" s="451"/>
      <c r="G13" s="451"/>
      <c r="H13" s="451"/>
      <c r="I13" s="451"/>
      <c r="J13" s="451"/>
      <c r="K13" s="451"/>
      <c r="L13" s="452"/>
      <c r="M13" s="26"/>
      <c r="N13" s="26" t="s">
        <v>31</v>
      </c>
      <c r="O13" s="678"/>
      <c r="P13" s="679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72" t="s">
        <v>32</v>
      </c>
      <c r="B14" s="451"/>
      <c r="C14" s="451"/>
      <c r="D14" s="451"/>
      <c r="E14" s="451"/>
      <c r="F14" s="451"/>
      <c r="G14" s="451"/>
      <c r="H14" s="451"/>
      <c r="I14" s="451"/>
      <c r="J14" s="451"/>
      <c r="K14" s="451"/>
      <c r="L14" s="452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696" t="s">
        <v>33</v>
      </c>
      <c r="B15" s="451"/>
      <c r="C15" s="451"/>
      <c r="D15" s="451"/>
      <c r="E15" s="451"/>
      <c r="F15" s="451"/>
      <c r="G15" s="451"/>
      <c r="H15" s="451"/>
      <c r="I15" s="451"/>
      <c r="J15" s="451"/>
      <c r="K15" s="451"/>
      <c r="L15" s="452"/>
      <c r="N15" s="510" t="s">
        <v>34</v>
      </c>
      <c r="O15" s="479"/>
      <c r="P15" s="479"/>
      <c r="Q15" s="479"/>
      <c r="R15" s="47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1"/>
      <c r="O16" s="511"/>
      <c r="P16" s="511"/>
      <c r="Q16" s="511"/>
      <c r="R16" s="51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6" t="s">
        <v>35</v>
      </c>
      <c r="B17" s="396" t="s">
        <v>36</v>
      </c>
      <c r="C17" s="517" t="s">
        <v>37</v>
      </c>
      <c r="D17" s="396" t="s">
        <v>38</v>
      </c>
      <c r="E17" s="422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421"/>
      <c r="P17" s="421"/>
      <c r="Q17" s="421"/>
      <c r="R17" s="422"/>
      <c r="S17" s="724" t="s">
        <v>48</v>
      </c>
      <c r="T17" s="452"/>
      <c r="U17" s="396" t="s">
        <v>49</v>
      </c>
      <c r="V17" s="396" t="s">
        <v>50</v>
      </c>
      <c r="W17" s="414" t="s">
        <v>51</v>
      </c>
      <c r="X17" s="396" t="s">
        <v>52</v>
      </c>
      <c r="Y17" s="444" t="s">
        <v>53</v>
      </c>
      <c r="Z17" s="444" t="s">
        <v>54</v>
      </c>
      <c r="AA17" s="444" t="s">
        <v>55</v>
      </c>
      <c r="AB17" s="445"/>
      <c r="AC17" s="446"/>
      <c r="AD17" s="521"/>
      <c r="BA17" s="435" t="s">
        <v>56</v>
      </c>
    </row>
    <row r="18" spans="1:53" ht="14.25" customHeight="1" x14ac:dyDescent="0.2">
      <c r="A18" s="397"/>
      <c r="B18" s="397"/>
      <c r="C18" s="397"/>
      <c r="D18" s="423"/>
      <c r="E18" s="425"/>
      <c r="F18" s="397"/>
      <c r="G18" s="397"/>
      <c r="H18" s="397"/>
      <c r="I18" s="397"/>
      <c r="J18" s="397"/>
      <c r="K18" s="397"/>
      <c r="L18" s="397"/>
      <c r="M18" s="397"/>
      <c r="N18" s="423"/>
      <c r="O18" s="424"/>
      <c r="P18" s="424"/>
      <c r="Q18" s="424"/>
      <c r="R18" s="425"/>
      <c r="S18" s="346" t="s">
        <v>57</v>
      </c>
      <c r="T18" s="346" t="s">
        <v>58</v>
      </c>
      <c r="U18" s="397"/>
      <c r="V18" s="397"/>
      <c r="W18" s="415"/>
      <c r="X18" s="397"/>
      <c r="Y18" s="627"/>
      <c r="Z18" s="627"/>
      <c r="AA18" s="447"/>
      <c r="AB18" s="448"/>
      <c r="AC18" s="449"/>
      <c r="AD18" s="522"/>
      <c r="BA18" s="358"/>
    </row>
    <row r="19" spans="1:53" ht="27.75" hidden="1" customHeight="1" x14ac:dyDescent="0.2">
      <c r="A19" s="393" t="s">
        <v>59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48"/>
      <c r="Z19" s="48"/>
    </row>
    <row r="20" spans="1:53" ht="16.5" hidden="1" customHeight="1" x14ac:dyDescent="0.25">
      <c r="A20" s="401" t="s">
        <v>59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5"/>
      <c r="Z20" s="345"/>
    </row>
    <row r="21" spans="1:53" ht="14.25" hidden="1" customHeight="1" x14ac:dyDescent="0.25">
      <c r="A21" s="357" t="s">
        <v>60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3">
        <v>4607091389258</v>
      </c>
      <c r="E22" s="354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6"/>
      <c r="P22" s="356"/>
      <c r="Q22" s="356"/>
      <c r="R22" s="354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2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hidden="1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hidden="1" customHeight="1" x14ac:dyDescent="0.25">
      <c r="A25" s="357" t="s">
        <v>68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3">
        <v>4607091383881</v>
      </c>
      <c r="E26" s="354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6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6"/>
      <c r="P26" s="356"/>
      <c r="Q26" s="356"/>
      <c r="R26" s="354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3">
        <v>4607091388237</v>
      </c>
      <c r="E27" s="354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6"/>
      <c r="P27" s="356"/>
      <c r="Q27" s="356"/>
      <c r="R27" s="354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4301051692</v>
      </c>
      <c r="D28" s="353">
        <v>4607091383935</v>
      </c>
      <c r="E28" s="354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35</v>
      </c>
      <c r="N28" s="372" t="s">
        <v>75</v>
      </c>
      <c r="O28" s="356"/>
      <c r="P28" s="356"/>
      <c r="Q28" s="356"/>
      <c r="R28" s="354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76</v>
      </c>
      <c r="C29" s="31">
        <v>4301051180</v>
      </c>
      <c r="D29" s="353">
        <v>4607091383935</v>
      </c>
      <c r="E29" s="354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6"/>
      <c r="P29" s="356"/>
      <c r="Q29" s="356"/>
      <c r="R29" s="354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3">
        <v>4680115881853</v>
      </c>
      <c r="E30" s="354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6"/>
      <c r="P30" s="356"/>
      <c r="Q30" s="356"/>
      <c r="R30" s="354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3">
        <v>4607091383911</v>
      </c>
      <c r="E31" s="354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65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6"/>
      <c r="P31" s="356"/>
      <c r="Q31" s="356"/>
      <c r="R31" s="354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3">
        <v>4607091388244</v>
      </c>
      <c r="E32" s="354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6"/>
      <c r="P32" s="356"/>
      <c r="Q32" s="356"/>
      <c r="R32" s="354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2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63"/>
      <c r="N33" s="359" t="s">
        <v>66</v>
      </c>
      <c r="O33" s="360"/>
      <c r="P33" s="360"/>
      <c r="Q33" s="360"/>
      <c r="R33" s="360"/>
      <c r="S33" s="360"/>
      <c r="T33" s="361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hidden="1" x14ac:dyDescent="0.2">
      <c r="A34" s="358"/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hidden="1" customHeight="1" x14ac:dyDescent="0.25">
      <c r="A35" s="357" t="s">
        <v>83</v>
      </c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8"/>
      <c r="N35" s="358"/>
      <c r="O35" s="358"/>
      <c r="P35" s="358"/>
      <c r="Q35" s="358"/>
      <c r="R35" s="358"/>
      <c r="S35" s="358"/>
      <c r="T35" s="358"/>
      <c r="U35" s="358"/>
      <c r="V35" s="358"/>
      <c r="W35" s="358"/>
      <c r="X35" s="358"/>
      <c r="Y35" s="344"/>
      <c r="Z35" s="344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3">
        <v>4607091388503</v>
      </c>
      <c r="E36" s="354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6"/>
      <c r="P36" s="356"/>
      <c r="Q36" s="356"/>
      <c r="R36" s="354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2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63"/>
      <c r="N37" s="359" t="s">
        <v>66</v>
      </c>
      <c r="O37" s="360"/>
      <c r="P37" s="360"/>
      <c r="Q37" s="360"/>
      <c r="R37" s="360"/>
      <c r="S37" s="360"/>
      <c r="T37" s="361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hidden="1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hidden="1" customHeight="1" x14ac:dyDescent="0.25">
      <c r="A39" s="357" t="s">
        <v>88</v>
      </c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8"/>
      <c r="N39" s="358"/>
      <c r="O39" s="358"/>
      <c r="P39" s="358"/>
      <c r="Q39" s="358"/>
      <c r="R39" s="358"/>
      <c r="S39" s="358"/>
      <c r="T39" s="358"/>
      <c r="U39" s="358"/>
      <c r="V39" s="358"/>
      <c r="W39" s="358"/>
      <c r="X39" s="358"/>
      <c r="Y39" s="344"/>
      <c r="Z39" s="344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3">
        <v>4607091388282</v>
      </c>
      <c r="E40" s="354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6"/>
      <c r="P40" s="356"/>
      <c r="Q40" s="356"/>
      <c r="R40" s="354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2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63"/>
      <c r="N41" s="359" t="s">
        <v>66</v>
      </c>
      <c r="O41" s="360"/>
      <c r="P41" s="360"/>
      <c r="Q41" s="360"/>
      <c r="R41" s="360"/>
      <c r="S41" s="360"/>
      <c r="T41" s="361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hidden="1" x14ac:dyDescent="0.2">
      <c r="A42" s="358"/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hidden="1" customHeight="1" x14ac:dyDescent="0.25">
      <c r="A43" s="357" t="s">
        <v>92</v>
      </c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8"/>
      <c r="N43" s="358"/>
      <c r="O43" s="358"/>
      <c r="P43" s="358"/>
      <c r="Q43" s="358"/>
      <c r="R43" s="358"/>
      <c r="S43" s="358"/>
      <c r="T43" s="358"/>
      <c r="U43" s="358"/>
      <c r="V43" s="358"/>
      <c r="W43" s="358"/>
      <c r="X43" s="358"/>
      <c r="Y43" s="344"/>
      <c r="Z43" s="344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3">
        <v>4607091389111</v>
      </c>
      <c r="E44" s="354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6"/>
      <c r="P44" s="356"/>
      <c r="Q44" s="356"/>
      <c r="R44" s="354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2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63"/>
      <c r="N45" s="359" t="s">
        <v>66</v>
      </c>
      <c r="O45" s="360"/>
      <c r="P45" s="360"/>
      <c r="Q45" s="360"/>
      <c r="R45" s="360"/>
      <c r="S45" s="360"/>
      <c r="T45" s="361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hidden="1" x14ac:dyDescent="0.2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hidden="1" customHeight="1" x14ac:dyDescent="0.2">
      <c r="A47" s="393" t="s">
        <v>95</v>
      </c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394"/>
      <c r="V47" s="394"/>
      <c r="W47" s="394"/>
      <c r="X47" s="394"/>
      <c r="Y47" s="48"/>
      <c r="Z47" s="48"/>
    </row>
    <row r="48" spans="1:53" ht="16.5" hidden="1" customHeight="1" x14ac:dyDescent="0.25">
      <c r="A48" s="401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5"/>
      <c r="Z48" s="345"/>
    </row>
    <row r="49" spans="1:53" ht="14.25" hidden="1" customHeight="1" x14ac:dyDescent="0.25">
      <c r="A49" s="357" t="s">
        <v>97</v>
      </c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58"/>
      <c r="P49" s="358"/>
      <c r="Q49" s="358"/>
      <c r="R49" s="358"/>
      <c r="S49" s="358"/>
      <c r="T49" s="358"/>
      <c r="U49" s="358"/>
      <c r="V49" s="358"/>
      <c r="W49" s="358"/>
      <c r="X49" s="358"/>
      <c r="Y49" s="344"/>
      <c r="Z49" s="344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3">
        <v>4680115881440</v>
      </c>
      <c r="E50" s="354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6"/>
      <c r="P50" s="356"/>
      <c r="Q50" s="356"/>
      <c r="R50" s="354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3">
        <v>4680115881433</v>
      </c>
      <c r="E51" s="354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6"/>
      <c r="P51" s="356"/>
      <c r="Q51" s="356"/>
      <c r="R51" s="354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2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63"/>
      <c r="N52" s="359" t="s">
        <v>66</v>
      </c>
      <c r="O52" s="360"/>
      <c r="P52" s="360"/>
      <c r="Q52" s="360"/>
      <c r="R52" s="360"/>
      <c r="S52" s="360"/>
      <c r="T52" s="361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hidden="1" x14ac:dyDescent="0.2">
      <c r="A53" s="358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hidden="1" customHeight="1" x14ac:dyDescent="0.25">
      <c r="A54" s="401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5"/>
      <c r="Z54" s="345"/>
    </row>
    <row r="55" spans="1:53" ht="14.25" hidden="1" customHeight="1" x14ac:dyDescent="0.25">
      <c r="A55" s="357" t="s">
        <v>105</v>
      </c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8"/>
      <c r="P55" s="358"/>
      <c r="Q55" s="358"/>
      <c r="R55" s="358"/>
      <c r="S55" s="358"/>
      <c r="T55" s="358"/>
      <c r="U55" s="358"/>
      <c r="V55" s="358"/>
      <c r="W55" s="358"/>
      <c r="X55" s="358"/>
      <c r="Y55" s="344"/>
      <c r="Z55" s="344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3">
        <v>4680115881426</v>
      </c>
      <c r="E56" s="354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6"/>
      <c r="P56" s="356"/>
      <c r="Q56" s="356"/>
      <c r="R56" s="354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3">
        <v>4680115881426</v>
      </c>
      <c r="E57" s="354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6"/>
      <c r="P57" s="356"/>
      <c r="Q57" s="356"/>
      <c r="R57" s="354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3">
        <v>4680115881419</v>
      </c>
      <c r="E58" s="354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6"/>
      <c r="P58" s="356"/>
      <c r="Q58" s="356"/>
      <c r="R58" s="354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3">
        <v>4680115881525</v>
      </c>
      <c r="E59" s="354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6" t="s">
        <v>114</v>
      </c>
      <c r="O59" s="356"/>
      <c r="P59" s="356"/>
      <c r="Q59" s="356"/>
      <c r="R59" s="354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62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63"/>
      <c r="N60" s="359" t="s">
        <v>66</v>
      </c>
      <c r="O60" s="360"/>
      <c r="P60" s="360"/>
      <c r="Q60" s="360"/>
      <c r="R60" s="360"/>
      <c r="S60" s="360"/>
      <c r="T60" s="361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hidden="1" x14ac:dyDescent="0.2">
      <c r="A61" s="358"/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hidden="1" customHeight="1" x14ac:dyDescent="0.25">
      <c r="A62" s="401" t="s">
        <v>95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5"/>
      <c r="Z62" s="345"/>
    </row>
    <row r="63" spans="1:53" ht="14.25" hidden="1" customHeight="1" x14ac:dyDescent="0.25">
      <c r="A63" s="357" t="s">
        <v>105</v>
      </c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44"/>
      <c r="Z63" s="344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3">
        <v>4607091382945</v>
      </c>
      <c r="E64" s="354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6"/>
      <c r="P64" s="356"/>
      <c r="Q64" s="356"/>
      <c r="R64" s="354"/>
      <c r="S64" s="34"/>
      <c r="T64" s="34"/>
      <c r="U64" s="35" t="s">
        <v>65</v>
      </c>
      <c r="V64" s="349">
        <v>0</v>
      </c>
      <c r="W64" s="350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53">
        <v>4607091385670</v>
      </c>
      <c r="E65" s="354"/>
      <c r="F65" s="348">
        <v>1.4</v>
      </c>
      <c r="G65" s="32">
        <v>8</v>
      </c>
      <c r="H65" s="348">
        <v>11.2</v>
      </c>
      <c r="I65" s="348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6"/>
      <c r="P65" s="356"/>
      <c r="Q65" s="356"/>
      <c r="R65" s="354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3">
        <v>4607091385670</v>
      </c>
      <c r="E66" s="354"/>
      <c r="F66" s="348">
        <v>1.35</v>
      </c>
      <c r="G66" s="32">
        <v>8</v>
      </c>
      <c r="H66" s="348">
        <v>10.8</v>
      </c>
      <c r="I66" s="348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6"/>
      <c r="P66" s="356"/>
      <c r="Q66" s="356"/>
      <c r="R66" s="354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3">
        <v>4680115883956</v>
      </c>
      <c r="E67" s="354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6"/>
      <c r="P67" s="356"/>
      <c r="Q67" s="356"/>
      <c r="R67" s="354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3">
        <v>4680115881327</v>
      </c>
      <c r="E68" s="354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6"/>
      <c r="P68" s="356"/>
      <c r="Q68" s="356"/>
      <c r="R68" s="354"/>
      <c r="S68" s="34"/>
      <c r="T68" s="34"/>
      <c r="U68" s="35" t="s">
        <v>65</v>
      </c>
      <c r="V68" s="349">
        <v>160</v>
      </c>
      <c r="W68" s="350">
        <f t="shared" si="2"/>
        <v>162</v>
      </c>
      <c r="X68" s="36">
        <f t="shared" si="3"/>
        <v>0.32624999999999998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3">
        <v>4680115882133</v>
      </c>
      <c r="E69" s="354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6"/>
      <c r="P69" s="356"/>
      <c r="Q69" s="356"/>
      <c r="R69" s="354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3">
        <v>4680115882133</v>
      </c>
      <c r="E70" s="354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6"/>
      <c r="P70" s="356"/>
      <c r="Q70" s="356"/>
      <c r="R70" s="354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3">
        <v>4607091382952</v>
      </c>
      <c r="E71" s="354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6"/>
      <c r="P71" s="356"/>
      <c r="Q71" s="356"/>
      <c r="R71" s="354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3">
        <v>4680115882539</v>
      </c>
      <c r="E72" s="354"/>
      <c r="F72" s="348">
        <v>0.37</v>
      </c>
      <c r="G72" s="32">
        <v>10</v>
      </c>
      <c r="H72" s="348">
        <v>3.7</v>
      </c>
      <c r="I72" s="348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6"/>
      <c r="P72" s="356"/>
      <c r="Q72" s="356"/>
      <c r="R72" s="354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3">
        <v>4607091385687</v>
      </c>
      <c r="E73" s="354"/>
      <c r="F73" s="348">
        <v>0.4</v>
      </c>
      <c r="G73" s="32">
        <v>10</v>
      </c>
      <c r="H73" s="348">
        <v>4</v>
      </c>
      <c r="I73" s="348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6"/>
      <c r="P73" s="356"/>
      <c r="Q73" s="356"/>
      <c r="R73" s="354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3">
        <v>4607091384604</v>
      </c>
      <c r="E74" s="354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6"/>
      <c r="P74" s="356"/>
      <c r="Q74" s="356"/>
      <c r="R74" s="354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3">
        <v>4607091384604</v>
      </c>
      <c r="E75" s="354"/>
      <c r="F75" s="348">
        <v>0.4</v>
      </c>
      <c r="G75" s="32">
        <v>10</v>
      </c>
      <c r="H75" s="348">
        <v>4</v>
      </c>
      <c r="I75" s="348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70" t="s">
        <v>138</v>
      </c>
      <c r="O75" s="356"/>
      <c r="P75" s="356"/>
      <c r="Q75" s="356"/>
      <c r="R75" s="354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3">
        <v>4680115880283</v>
      </c>
      <c r="E76" s="354"/>
      <c r="F76" s="348">
        <v>0.6</v>
      </c>
      <c r="G76" s="32">
        <v>8</v>
      </c>
      <c r="H76" s="348">
        <v>4.8</v>
      </c>
      <c r="I76" s="348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6"/>
      <c r="P76" s="356"/>
      <c r="Q76" s="356"/>
      <c r="R76" s="354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3">
        <v>4680115883949</v>
      </c>
      <c r="E77" s="354"/>
      <c r="F77" s="348">
        <v>0.37</v>
      </c>
      <c r="G77" s="32">
        <v>10</v>
      </c>
      <c r="H77" s="348">
        <v>3.7</v>
      </c>
      <c r="I77" s="348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6"/>
      <c r="P77" s="356"/>
      <c r="Q77" s="356"/>
      <c r="R77" s="354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53">
        <v>4680115881303</v>
      </c>
      <c r="E78" s="354"/>
      <c r="F78" s="348">
        <v>0.45</v>
      </c>
      <c r="G78" s="32">
        <v>10</v>
      </c>
      <c r="H78" s="348">
        <v>4.5</v>
      </c>
      <c r="I78" s="348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6"/>
      <c r="P78" s="356"/>
      <c r="Q78" s="356"/>
      <c r="R78" s="354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3">
        <v>4680115882577</v>
      </c>
      <c r="E79" s="354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6"/>
      <c r="P79" s="356"/>
      <c r="Q79" s="356"/>
      <c r="R79" s="354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3">
        <v>4680115882577</v>
      </c>
      <c r="E80" s="354"/>
      <c r="F80" s="348">
        <v>0.4</v>
      </c>
      <c r="G80" s="32">
        <v>8</v>
      </c>
      <c r="H80" s="348">
        <v>3.2</v>
      </c>
      <c r="I80" s="348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6"/>
      <c r="P80" s="356"/>
      <c r="Q80" s="356"/>
      <c r="R80" s="354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3">
        <v>4680115882720</v>
      </c>
      <c r="E81" s="354"/>
      <c r="F81" s="348">
        <v>0.45</v>
      </c>
      <c r="G81" s="32">
        <v>10</v>
      </c>
      <c r="H81" s="348">
        <v>4.5</v>
      </c>
      <c r="I81" s="348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6"/>
      <c r="P81" s="356"/>
      <c r="Q81" s="356"/>
      <c r="R81" s="354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3">
        <v>4680115880269</v>
      </c>
      <c r="E82" s="354"/>
      <c r="F82" s="348">
        <v>0.375</v>
      </c>
      <c r="G82" s="32">
        <v>10</v>
      </c>
      <c r="H82" s="348">
        <v>3.75</v>
      </c>
      <c r="I82" s="348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6"/>
      <c r="P82" s="356"/>
      <c r="Q82" s="356"/>
      <c r="R82" s="354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3">
        <v>4680115880429</v>
      </c>
      <c r="E83" s="354"/>
      <c r="F83" s="348">
        <v>0.45</v>
      </c>
      <c r="G83" s="32">
        <v>10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6"/>
      <c r="P83" s="356"/>
      <c r="Q83" s="356"/>
      <c r="R83" s="354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3">
        <v>4680115881457</v>
      </c>
      <c r="E84" s="354"/>
      <c r="F84" s="348">
        <v>0.75</v>
      </c>
      <c r="G84" s="32">
        <v>6</v>
      </c>
      <c r="H84" s="348">
        <v>4.5</v>
      </c>
      <c r="I84" s="348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6"/>
      <c r="P84" s="356"/>
      <c r="Q84" s="356"/>
      <c r="R84" s="354"/>
      <c r="S84" s="34"/>
      <c r="T84" s="34"/>
      <c r="U84" s="35" t="s">
        <v>65</v>
      </c>
      <c r="V84" s="349">
        <v>0</v>
      </c>
      <c r="W84" s="35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2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63"/>
      <c r="N85" s="359" t="s">
        <v>66</v>
      </c>
      <c r="O85" s="360"/>
      <c r="P85" s="360"/>
      <c r="Q85" s="360"/>
      <c r="R85" s="360"/>
      <c r="S85" s="360"/>
      <c r="T85" s="361"/>
      <c r="U85" s="37" t="s">
        <v>67</v>
      </c>
      <c r="V85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14.814814814814813</v>
      </c>
      <c r="W85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14.999999999999998</v>
      </c>
      <c r="X85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0.32624999999999998</v>
      </c>
      <c r="Y85" s="352"/>
      <c r="Z85" s="352"/>
    </row>
    <row r="86" spans="1:53" x14ac:dyDescent="0.2">
      <c r="A86" s="358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65</v>
      </c>
      <c r="V86" s="351">
        <f>IFERROR(SUM(V64:V84),"0")</f>
        <v>160</v>
      </c>
      <c r="W86" s="351">
        <f>IFERROR(SUM(W64:W84),"0")</f>
        <v>162</v>
      </c>
      <c r="X86" s="37"/>
      <c r="Y86" s="352"/>
      <c r="Z86" s="352"/>
    </row>
    <row r="87" spans="1:53" ht="14.25" hidden="1" customHeight="1" x14ac:dyDescent="0.25">
      <c r="A87" s="357" t="s">
        <v>97</v>
      </c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58"/>
      <c r="P87" s="358"/>
      <c r="Q87" s="358"/>
      <c r="R87" s="358"/>
      <c r="S87" s="358"/>
      <c r="T87" s="358"/>
      <c r="U87" s="358"/>
      <c r="V87" s="358"/>
      <c r="W87" s="358"/>
      <c r="X87" s="358"/>
      <c r="Y87" s="344"/>
      <c r="Z87" s="344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3">
        <v>4680115881488</v>
      </c>
      <c r="E88" s="354"/>
      <c r="F88" s="348">
        <v>1.35</v>
      </c>
      <c r="G88" s="32">
        <v>8</v>
      </c>
      <c r="H88" s="348">
        <v>10.8</v>
      </c>
      <c r="I88" s="348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6"/>
      <c r="P88" s="356"/>
      <c r="Q88" s="356"/>
      <c r="R88" s="354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3">
        <v>4680115882751</v>
      </c>
      <c r="E89" s="354"/>
      <c r="F89" s="348">
        <v>0.45</v>
      </c>
      <c r="G89" s="32">
        <v>10</v>
      </c>
      <c r="H89" s="348">
        <v>4.5</v>
      </c>
      <c r="I89" s="348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6"/>
      <c r="P89" s="356"/>
      <c r="Q89" s="356"/>
      <c r="R89" s="354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3">
        <v>4680115882775</v>
      </c>
      <c r="E90" s="354"/>
      <c r="F90" s="348">
        <v>0.3</v>
      </c>
      <c r="G90" s="32">
        <v>8</v>
      </c>
      <c r="H90" s="348">
        <v>2.4</v>
      </c>
      <c r="I90" s="348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6"/>
      <c r="P90" s="356"/>
      <c r="Q90" s="356"/>
      <c r="R90" s="354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3">
        <v>4680115880658</v>
      </c>
      <c r="E91" s="354"/>
      <c r="F91" s="348">
        <v>0.4</v>
      </c>
      <c r="G91" s="32">
        <v>6</v>
      </c>
      <c r="H91" s="348">
        <v>2.4</v>
      </c>
      <c r="I91" s="348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6"/>
      <c r="P91" s="356"/>
      <c r="Q91" s="356"/>
      <c r="R91" s="354"/>
      <c r="S91" s="34"/>
      <c r="T91" s="34"/>
      <c r="U91" s="35" t="s">
        <v>65</v>
      </c>
      <c r="V91" s="349">
        <v>0</v>
      </c>
      <c r="W91" s="35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62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63"/>
      <c r="N92" s="359" t="s">
        <v>66</v>
      </c>
      <c r="O92" s="360"/>
      <c r="P92" s="360"/>
      <c r="Q92" s="360"/>
      <c r="R92" s="360"/>
      <c r="S92" s="360"/>
      <c r="T92" s="361"/>
      <c r="U92" s="37" t="s">
        <v>67</v>
      </c>
      <c r="V92" s="351">
        <f>IFERROR(V88/H88,"0")+IFERROR(V89/H89,"0")+IFERROR(V90/H90,"0")+IFERROR(V91/H91,"0")</f>
        <v>0</v>
      </c>
      <c r="W92" s="351">
        <f>IFERROR(W88/H88,"0")+IFERROR(W89/H89,"0")+IFERROR(W90/H90,"0")+IFERROR(W91/H91,"0")</f>
        <v>0</v>
      </c>
      <c r="X92" s="351">
        <f>IFERROR(IF(X88="",0,X88),"0")+IFERROR(IF(X89="",0,X89),"0")+IFERROR(IF(X90="",0,X90),"0")+IFERROR(IF(X91="",0,X91),"0")</f>
        <v>0</v>
      </c>
      <c r="Y92" s="352"/>
      <c r="Z92" s="352"/>
    </row>
    <row r="93" spans="1:53" hidden="1" x14ac:dyDescent="0.2">
      <c r="A93" s="358"/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65</v>
      </c>
      <c r="V93" s="351">
        <f>IFERROR(SUM(V88:V91),"0")</f>
        <v>0</v>
      </c>
      <c r="W93" s="351">
        <f>IFERROR(SUM(W88:W91),"0")</f>
        <v>0</v>
      </c>
      <c r="X93" s="37"/>
      <c r="Y93" s="352"/>
      <c r="Z93" s="352"/>
    </row>
    <row r="94" spans="1:53" ht="14.25" hidden="1" customHeight="1" x14ac:dyDescent="0.25">
      <c r="A94" s="357" t="s">
        <v>60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44"/>
      <c r="Z94" s="344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3">
        <v>4607091387667</v>
      </c>
      <c r="E95" s="354"/>
      <c r="F95" s="348">
        <v>0.9</v>
      </c>
      <c r="G95" s="32">
        <v>10</v>
      </c>
      <c r="H95" s="348">
        <v>9</v>
      </c>
      <c r="I95" s="348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6"/>
      <c r="P95" s="356"/>
      <c r="Q95" s="356"/>
      <c r="R95" s="354"/>
      <c r="S95" s="34"/>
      <c r="T95" s="34"/>
      <c r="U95" s="35" t="s">
        <v>65</v>
      </c>
      <c r="V95" s="349">
        <v>0</v>
      </c>
      <c r="W95" s="350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3">
        <v>4607091387636</v>
      </c>
      <c r="E96" s="354"/>
      <c r="F96" s="348">
        <v>0.7</v>
      </c>
      <c r="G96" s="32">
        <v>6</v>
      </c>
      <c r="H96" s="348">
        <v>4.2</v>
      </c>
      <c r="I96" s="348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6"/>
      <c r="P96" s="356"/>
      <c r="Q96" s="356"/>
      <c r="R96" s="354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53">
        <v>4607091382426</v>
      </c>
      <c r="E97" s="354"/>
      <c r="F97" s="348">
        <v>0.9</v>
      </c>
      <c r="G97" s="32">
        <v>10</v>
      </c>
      <c r="H97" s="348">
        <v>9</v>
      </c>
      <c r="I97" s="348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6"/>
      <c r="P97" s="356"/>
      <c r="Q97" s="356"/>
      <c r="R97" s="354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3">
        <v>4607091386547</v>
      </c>
      <c r="E98" s="354"/>
      <c r="F98" s="348">
        <v>0.35</v>
      </c>
      <c r="G98" s="32">
        <v>8</v>
      </c>
      <c r="H98" s="348">
        <v>2.8</v>
      </c>
      <c r="I98" s="348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6"/>
      <c r="P98" s="356"/>
      <c r="Q98" s="356"/>
      <c r="R98" s="354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3">
        <v>4607091384734</v>
      </c>
      <c r="E99" s="354"/>
      <c r="F99" s="348">
        <v>0.35</v>
      </c>
      <c r="G99" s="32">
        <v>6</v>
      </c>
      <c r="H99" s="348">
        <v>2.1</v>
      </c>
      <c r="I99" s="348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4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6"/>
      <c r="P99" s="356"/>
      <c r="Q99" s="356"/>
      <c r="R99" s="354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3">
        <v>4607091382464</v>
      </c>
      <c r="E100" s="354"/>
      <c r="F100" s="348">
        <v>0.35</v>
      </c>
      <c r="G100" s="32">
        <v>8</v>
      </c>
      <c r="H100" s="348">
        <v>2.8</v>
      </c>
      <c r="I100" s="348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6"/>
      <c r="P100" s="356"/>
      <c r="Q100" s="356"/>
      <c r="R100" s="354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4301031235</v>
      </c>
      <c r="D101" s="353">
        <v>4680115883444</v>
      </c>
      <c r="E101" s="354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6"/>
      <c r="P101" s="356"/>
      <c r="Q101" s="356"/>
      <c r="R101" s="354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4301031234</v>
      </c>
      <c r="D102" s="353">
        <v>4680115883444</v>
      </c>
      <c r="E102" s="354"/>
      <c r="F102" s="348">
        <v>0.35</v>
      </c>
      <c r="G102" s="32">
        <v>8</v>
      </c>
      <c r="H102" s="348">
        <v>2.8</v>
      </c>
      <c r="I102" s="348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6"/>
      <c r="P102" s="356"/>
      <c r="Q102" s="356"/>
      <c r="R102" s="354"/>
      <c r="S102" s="34"/>
      <c r="T102" s="34"/>
      <c r="U102" s="35" t="s">
        <v>65</v>
      </c>
      <c r="V102" s="349">
        <v>0</v>
      </c>
      <c r="W102" s="35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62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63"/>
      <c r="N103" s="359" t="s">
        <v>66</v>
      </c>
      <c r="O103" s="360"/>
      <c r="P103" s="360"/>
      <c r="Q103" s="360"/>
      <c r="R103" s="360"/>
      <c r="S103" s="360"/>
      <c r="T103" s="361"/>
      <c r="U103" s="37" t="s">
        <v>67</v>
      </c>
      <c r="V103" s="351">
        <f>IFERROR(V95/H95,"0")+IFERROR(V96/H96,"0")+IFERROR(V97/H97,"0")+IFERROR(V98/H98,"0")+IFERROR(V99/H99,"0")+IFERROR(V100/H100,"0")+IFERROR(V101/H101,"0")+IFERROR(V102/H102,"0")</f>
        <v>0</v>
      </c>
      <c r="W103" s="351">
        <f>IFERROR(W95/H95,"0")+IFERROR(W96/H96,"0")+IFERROR(W97/H97,"0")+IFERROR(W98/H98,"0")+IFERROR(W99/H99,"0")+IFERROR(W100/H100,"0")+IFERROR(W101/H101,"0")+IFERROR(W102/H102,"0")</f>
        <v>0</v>
      </c>
      <c r="X103" s="351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2"/>
      <c r="Z103" s="352"/>
    </row>
    <row r="104" spans="1:53" hidden="1" x14ac:dyDescent="0.2">
      <c r="A104" s="358"/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65</v>
      </c>
      <c r="V104" s="351">
        <f>IFERROR(SUM(V95:V102),"0")</f>
        <v>0</v>
      </c>
      <c r="W104" s="351">
        <f>IFERROR(SUM(W95:W102),"0")</f>
        <v>0</v>
      </c>
      <c r="X104" s="37"/>
      <c r="Y104" s="352"/>
      <c r="Z104" s="352"/>
    </row>
    <row r="105" spans="1:53" ht="14.25" hidden="1" customHeight="1" x14ac:dyDescent="0.25">
      <c r="A105" s="357" t="s">
        <v>68</v>
      </c>
      <c r="B105" s="358"/>
      <c r="C105" s="358"/>
      <c r="D105" s="358"/>
      <c r="E105" s="358"/>
      <c r="F105" s="358"/>
      <c r="G105" s="358"/>
      <c r="H105" s="358"/>
      <c r="I105" s="358"/>
      <c r="J105" s="358"/>
      <c r="K105" s="358"/>
      <c r="L105" s="358"/>
      <c r="M105" s="358"/>
      <c r="N105" s="358"/>
      <c r="O105" s="358"/>
      <c r="P105" s="358"/>
      <c r="Q105" s="358"/>
      <c r="R105" s="358"/>
      <c r="S105" s="358"/>
      <c r="T105" s="358"/>
      <c r="U105" s="358"/>
      <c r="V105" s="358"/>
      <c r="W105" s="358"/>
      <c r="X105" s="358"/>
      <c r="Y105" s="344"/>
      <c r="Z105" s="344"/>
    </row>
    <row r="106" spans="1:53" ht="16.5" hidden="1" customHeight="1" x14ac:dyDescent="0.25">
      <c r="A106" s="54" t="s">
        <v>180</v>
      </c>
      <c r="B106" s="54" t="s">
        <v>181</v>
      </c>
      <c r="C106" s="31">
        <v>4301051641</v>
      </c>
      <c r="D106" s="353">
        <v>4680115884403</v>
      </c>
      <c r="E106" s="354"/>
      <c r="F106" s="348">
        <v>0.3</v>
      </c>
      <c r="G106" s="32">
        <v>6</v>
      </c>
      <c r="H106" s="348">
        <v>1.8</v>
      </c>
      <c r="I106" s="348">
        <v>2</v>
      </c>
      <c r="J106" s="32">
        <v>156</v>
      </c>
      <c r="K106" s="32" t="s">
        <v>63</v>
      </c>
      <c r="L106" s="33" t="s">
        <v>64</v>
      </c>
      <c r="M106" s="32">
        <v>30</v>
      </c>
      <c r="N106" s="399" t="s">
        <v>182</v>
      </c>
      <c r="O106" s="356"/>
      <c r="P106" s="356"/>
      <c r="Q106" s="356"/>
      <c r="R106" s="354"/>
      <c r="S106" s="34"/>
      <c r="T106" s="34"/>
      <c r="U106" s="35" t="s">
        <v>65</v>
      </c>
      <c r="V106" s="349">
        <v>0</v>
      </c>
      <c r="W106" s="350">
        <f t="shared" ref="W106:W115" si="6">IFERROR(IF(V106="",0,CEILING((V106/$H106),1)*$H106),"")</f>
        <v>0</v>
      </c>
      <c r="X106" s="36" t="str">
        <f>IFERROR(IF(W106=0,"",ROUNDUP(W106/H106,0)*0.00753),"")</f>
        <v/>
      </c>
      <c r="Y106" s="56"/>
      <c r="Z106" s="57" t="s">
        <v>183</v>
      </c>
      <c r="AD106" s="58"/>
      <c r="BA106" s="109" t="s">
        <v>1</v>
      </c>
    </row>
    <row r="107" spans="1:53" ht="27" hidden="1" customHeight="1" x14ac:dyDescent="0.25">
      <c r="A107" s="54" t="s">
        <v>184</v>
      </c>
      <c r="B107" s="54" t="s">
        <v>185</v>
      </c>
      <c r="C107" s="31">
        <v>4301051543</v>
      </c>
      <c r="D107" s="353">
        <v>4607091386967</v>
      </c>
      <c r="E107" s="354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3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6"/>
      <c r="P107" s="356"/>
      <c r="Q107" s="356"/>
      <c r="R107" s="354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184</v>
      </c>
      <c r="B108" s="54" t="s">
        <v>186</v>
      </c>
      <c r="C108" s="31">
        <v>4301051437</v>
      </c>
      <c r="D108" s="353">
        <v>4607091386967</v>
      </c>
      <c r="E108" s="354"/>
      <c r="F108" s="348">
        <v>1.35</v>
      </c>
      <c r="G108" s="32">
        <v>6</v>
      </c>
      <c r="H108" s="348">
        <v>8.1</v>
      </c>
      <c r="I108" s="348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6"/>
      <c r="P108" s="356"/>
      <c r="Q108" s="356"/>
      <c r="R108" s="354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4301051611</v>
      </c>
      <c r="D109" s="353">
        <v>4607091385304</v>
      </c>
      <c r="E109" s="354"/>
      <c r="F109" s="348">
        <v>1.4</v>
      </c>
      <c r="G109" s="32">
        <v>6</v>
      </c>
      <c r="H109" s="348">
        <v>8.4</v>
      </c>
      <c r="I109" s="348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6"/>
      <c r="P109" s="356"/>
      <c r="Q109" s="356"/>
      <c r="R109" s="354"/>
      <c r="S109" s="34"/>
      <c r="T109" s="34"/>
      <c r="U109" s="35" t="s">
        <v>65</v>
      </c>
      <c r="V109" s="349">
        <v>119</v>
      </c>
      <c r="W109" s="350">
        <f t="shared" si="6"/>
        <v>126</v>
      </c>
      <c r="X109" s="36">
        <f>IFERROR(IF(W109=0,"",ROUNDUP(W109/H109,0)*0.02175),"")</f>
        <v>0.32624999999999998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189</v>
      </c>
      <c r="B110" s="54" t="s">
        <v>190</v>
      </c>
      <c r="C110" s="31">
        <v>4301051648</v>
      </c>
      <c r="D110" s="353">
        <v>4607091386264</v>
      </c>
      <c r="E110" s="354"/>
      <c r="F110" s="348">
        <v>0.5</v>
      </c>
      <c r="G110" s="32">
        <v>6</v>
      </c>
      <c r="H110" s="348">
        <v>3</v>
      </c>
      <c r="I110" s="34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0" s="356"/>
      <c r="P110" s="356"/>
      <c r="Q110" s="356"/>
      <c r="R110" s="354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191</v>
      </c>
      <c r="B111" s="54" t="s">
        <v>192</v>
      </c>
      <c r="C111" s="31">
        <v>4301051436</v>
      </c>
      <c r="D111" s="353">
        <v>4607091385731</v>
      </c>
      <c r="E111" s="354"/>
      <c r="F111" s="348">
        <v>0.45</v>
      </c>
      <c r="G111" s="32">
        <v>6</v>
      </c>
      <c r="H111" s="348">
        <v>2.7</v>
      </c>
      <c r="I111" s="348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6"/>
      <c r="P111" s="356"/>
      <c r="Q111" s="356"/>
      <c r="R111" s="354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193</v>
      </c>
      <c r="B112" s="54" t="s">
        <v>194</v>
      </c>
      <c r="C112" s="31">
        <v>4301051439</v>
      </c>
      <c r="D112" s="353">
        <v>4680115880214</v>
      </c>
      <c r="E112" s="354"/>
      <c r="F112" s="348">
        <v>0.45</v>
      </c>
      <c r="G112" s="32">
        <v>6</v>
      </c>
      <c r="H112" s="348">
        <v>2.7</v>
      </c>
      <c r="I112" s="348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6"/>
      <c r="P112" s="356"/>
      <c r="Q112" s="356"/>
      <c r="R112" s="354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195</v>
      </c>
      <c r="B113" s="54" t="s">
        <v>196</v>
      </c>
      <c r="C113" s="31">
        <v>4301051438</v>
      </c>
      <c r="D113" s="353">
        <v>4680115880894</v>
      </c>
      <c r="E113" s="354"/>
      <c r="F113" s="348">
        <v>0.33</v>
      </c>
      <c r="G113" s="32">
        <v>6</v>
      </c>
      <c r="H113" s="348">
        <v>1.98</v>
      </c>
      <c r="I113" s="348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4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6"/>
      <c r="P113" s="356"/>
      <c r="Q113" s="356"/>
      <c r="R113" s="354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197</v>
      </c>
      <c r="B114" s="54" t="s">
        <v>198</v>
      </c>
      <c r="C114" s="31">
        <v>4301051313</v>
      </c>
      <c r="D114" s="353">
        <v>4607091385427</v>
      </c>
      <c r="E114" s="354"/>
      <c r="F114" s="348">
        <v>0.5</v>
      </c>
      <c r="G114" s="32">
        <v>6</v>
      </c>
      <c r="H114" s="348">
        <v>3</v>
      </c>
      <c r="I114" s="34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6"/>
      <c r="P114" s="356"/>
      <c r="Q114" s="356"/>
      <c r="R114" s="354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199</v>
      </c>
      <c r="B115" s="54" t="s">
        <v>200</v>
      </c>
      <c r="C115" s="31">
        <v>4301051480</v>
      </c>
      <c r="D115" s="353">
        <v>4680115882645</v>
      </c>
      <c r="E115" s="354"/>
      <c r="F115" s="348">
        <v>0.3</v>
      </c>
      <c r="G115" s="32">
        <v>6</v>
      </c>
      <c r="H115" s="348">
        <v>1.8</v>
      </c>
      <c r="I115" s="34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6"/>
      <c r="P115" s="356"/>
      <c r="Q115" s="356"/>
      <c r="R115" s="354"/>
      <c r="S115" s="34"/>
      <c r="T115" s="34"/>
      <c r="U115" s="35" t="s">
        <v>65</v>
      </c>
      <c r="V115" s="349">
        <v>0</v>
      </c>
      <c r="W115" s="35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62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63"/>
      <c r="N116" s="359" t="s">
        <v>66</v>
      </c>
      <c r="O116" s="360"/>
      <c r="P116" s="360"/>
      <c r="Q116" s="360"/>
      <c r="R116" s="360"/>
      <c r="S116" s="360"/>
      <c r="T116" s="361"/>
      <c r="U116" s="37" t="s">
        <v>67</v>
      </c>
      <c r="V116" s="351">
        <f>IFERROR(V106/H106,"0")+IFERROR(V107/H107,"0")+IFERROR(V108/H108,"0")+IFERROR(V109/H109,"0")+IFERROR(V110/H110,"0")+IFERROR(V111/H111,"0")+IFERROR(V112/H112,"0")+IFERROR(V113/H113,"0")+IFERROR(V114/H114,"0")+IFERROR(V115/H115,"0")</f>
        <v>14.166666666666666</v>
      </c>
      <c r="W116" s="351">
        <f>IFERROR(W106/H106,"0")+IFERROR(W107/H107,"0")+IFERROR(W108/H108,"0")+IFERROR(W109/H109,"0")+IFERROR(W110/H110,"0")+IFERROR(W111/H111,"0")+IFERROR(W112/H112,"0")+IFERROR(W113/H113,"0")+IFERROR(W114/H114,"0")+IFERROR(W115/H115,"0")</f>
        <v>15</v>
      </c>
      <c r="X116" s="35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0.32624999999999998</v>
      </c>
      <c r="Y116" s="352"/>
      <c r="Z116" s="352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63"/>
      <c r="N117" s="359" t="s">
        <v>66</v>
      </c>
      <c r="O117" s="360"/>
      <c r="P117" s="360"/>
      <c r="Q117" s="360"/>
      <c r="R117" s="360"/>
      <c r="S117" s="360"/>
      <c r="T117" s="361"/>
      <c r="U117" s="37" t="s">
        <v>65</v>
      </c>
      <c r="V117" s="351">
        <f>IFERROR(SUM(V106:V115),"0")</f>
        <v>119</v>
      </c>
      <c r="W117" s="351">
        <f>IFERROR(SUM(W106:W115),"0")</f>
        <v>126</v>
      </c>
      <c r="X117" s="37"/>
      <c r="Y117" s="352"/>
      <c r="Z117" s="352"/>
    </row>
    <row r="118" spans="1:53" ht="14.25" hidden="1" customHeight="1" x14ac:dyDescent="0.25">
      <c r="A118" s="357" t="s">
        <v>201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hidden="1" customHeight="1" x14ac:dyDescent="0.25">
      <c r="A119" s="54" t="s">
        <v>202</v>
      </c>
      <c r="B119" s="54" t="s">
        <v>203</v>
      </c>
      <c r="C119" s="31">
        <v>4301060296</v>
      </c>
      <c r="D119" s="353">
        <v>4607091383065</v>
      </c>
      <c r="E119" s="354"/>
      <c r="F119" s="348">
        <v>0.83</v>
      </c>
      <c r="G119" s="32">
        <v>4</v>
      </c>
      <c r="H119" s="348">
        <v>3.32</v>
      </c>
      <c r="I119" s="34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6"/>
      <c r="P119" s="356"/>
      <c r="Q119" s="356"/>
      <c r="R119" s="354"/>
      <c r="S119" s="34"/>
      <c r="T119" s="34"/>
      <c r="U119" s="35" t="s">
        <v>65</v>
      </c>
      <c r="V119" s="349">
        <v>0</v>
      </c>
      <c r="W119" s="35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204</v>
      </c>
      <c r="B120" s="54" t="s">
        <v>205</v>
      </c>
      <c r="C120" s="31">
        <v>4301060366</v>
      </c>
      <c r="D120" s="353">
        <v>4680115881532</v>
      </c>
      <c r="E120" s="354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6"/>
      <c r="P120" s="356"/>
      <c r="Q120" s="356"/>
      <c r="R120" s="354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204</v>
      </c>
      <c r="B121" s="54" t="s">
        <v>206</v>
      </c>
      <c r="C121" s="31">
        <v>4301060371</v>
      </c>
      <c r="D121" s="353">
        <v>4680115881532</v>
      </c>
      <c r="E121" s="354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1" s="356"/>
      <c r="P121" s="356"/>
      <c r="Q121" s="356"/>
      <c r="R121" s="354"/>
      <c r="S121" s="34"/>
      <c r="T121" s="34"/>
      <c r="U121" s="35" t="s">
        <v>65</v>
      </c>
      <c r="V121" s="349">
        <v>64</v>
      </c>
      <c r="W121" s="350">
        <f t="shared" si="7"/>
        <v>67.2</v>
      </c>
      <c r="X121" s="36">
        <f>IFERROR(IF(W121=0,"",ROUNDUP(W121/H121,0)*0.02175),"")</f>
        <v>0.17399999999999999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204</v>
      </c>
      <c r="B122" s="54" t="s">
        <v>207</v>
      </c>
      <c r="C122" s="31">
        <v>4301060350</v>
      </c>
      <c r="D122" s="353">
        <v>4680115881532</v>
      </c>
      <c r="E122" s="354"/>
      <c r="F122" s="348">
        <v>1.35</v>
      </c>
      <c r="G122" s="32">
        <v>6</v>
      </c>
      <c r="H122" s="348">
        <v>8.1</v>
      </c>
      <c r="I122" s="348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6"/>
      <c r="P122" s="356"/>
      <c r="Q122" s="356"/>
      <c r="R122" s="354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3">
        <v>4680115882652</v>
      </c>
      <c r="E123" s="354"/>
      <c r="F123" s="348">
        <v>0.33</v>
      </c>
      <c r="G123" s="32">
        <v>6</v>
      </c>
      <c r="H123" s="348">
        <v>1.98</v>
      </c>
      <c r="I123" s="34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6"/>
      <c r="P123" s="356"/>
      <c r="Q123" s="356"/>
      <c r="R123" s="354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3">
        <v>4680115880238</v>
      </c>
      <c r="E124" s="354"/>
      <c r="F124" s="348">
        <v>0.33</v>
      </c>
      <c r="G124" s="32">
        <v>6</v>
      </c>
      <c r="H124" s="348">
        <v>1.98</v>
      </c>
      <c r="I124" s="34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6"/>
      <c r="P124" s="356"/>
      <c r="Q124" s="356"/>
      <c r="R124" s="354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3">
        <v>4680115881464</v>
      </c>
      <c r="E125" s="354"/>
      <c r="F125" s="348">
        <v>0.4</v>
      </c>
      <c r="G125" s="32">
        <v>6</v>
      </c>
      <c r="H125" s="348">
        <v>2.4</v>
      </c>
      <c r="I125" s="348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4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6"/>
      <c r="P125" s="356"/>
      <c r="Q125" s="356"/>
      <c r="R125" s="354"/>
      <c r="S125" s="34"/>
      <c r="T125" s="34"/>
      <c r="U125" s="35" t="s">
        <v>65</v>
      </c>
      <c r="V125" s="349">
        <v>0</v>
      </c>
      <c r="W125" s="35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62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63"/>
      <c r="N126" s="359" t="s">
        <v>66</v>
      </c>
      <c r="O126" s="360"/>
      <c r="P126" s="360"/>
      <c r="Q126" s="360"/>
      <c r="R126" s="360"/>
      <c r="S126" s="360"/>
      <c r="T126" s="361"/>
      <c r="U126" s="37" t="s">
        <v>67</v>
      </c>
      <c r="V126" s="351">
        <f>IFERROR(V119/H119,"0")+IFERROR(V120/H120,"0")+IFERROR(V121/H121,"0")+IFERROR(V122/H122,"0")+IFERROR(V123/H123,"0")+IFERROR(V124/H124,"0")+IFERROR(V125/H125,"0")</f>
        <v>7.6190476190476186</v>
      </c>
      <c r="W126" s="351">
        <f>IFERROR(W119/H119,"0")+IFERROR(W120/H120,"0")+IFERROR(W121/H121,"0")+IFERROR(W122/H122,"0")+IFERROR(W123/H123,"0")+IFERROR(W124/H124,"0")+IFERROR(W125/H125,"0")</f>
        <v>8</v>
      </c>
      <c r="X126" s="351">
        <f>IFERROR(IF(X119="",0,X119),"0")+IFERROR(IF(X120="",0,X120),"0")+IFERROR(IF(X121="",0,X121),"0")+IFERROR(IF(X122="",0,X122),"0")+IFERROR(IF(X123="",0,X123),"0")+IFERROR(IF(X124="",0,X124),"0")+IFERROR(IF(X125="",0,X125),"0")</f>
        <v>0.17399999999999999</v>
      </c>
      <c r="Y126" s="352"/>
      <c r="Z126" s="352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63"/>
      <c r="N127" s="359" t="s">
        <v>66</v>
      </c>
      <c r="O127" s="360"/>
      <c r="P127" s="360"/>
      <c r="Q127" s="360"/>
      <c r="R127" s="360"/>
      <c r="S127" s="360"/>
      <c r="T127" s="361"/>
      <c r="U127" s="37" t="s">
        <v>65</v>
      </c>
      <c r="V127" s="351">
        <f>IFERROR(SUM(V119:V125),"0")</f>
        <v>64</v>
      </c>
      <c r="W127" s="351">
        <f>IFERROR(SUM(W119:W125),"0")</f>
        <v>67.2</v>
      </c>
      <c r="X127" s="37"/>
      <c r="Y127" s="352"/>
      <c r="Z127" s="352"/>
    </row>
    <row r="128" spans="1:53" ht="16.5" hidden="1" customHeight="1" x14ac:dyDescent="0.25">
      <c r="A128" s="401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5"/>
      <c r="Z128" s="345"/>
    </row>
    <row r="129" spans="1:53" ht="14.25" hidden="1" customHeight="1" x14ac:dyDescent="0.25">
      <c r="A129" s="357" t="s">
        <v>68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16.5" hidden="1" customHeight="1" x14ac:dyDescent="0.25">
      <c r="A130" s="54" t="s">
        <v>215</v>
      </c>
      <c r="B130" s="54" t="s">
        <v>216</v>
      </c>
      <c r="C130" s="31">
        <v>4301051738</v>
      </c>
      <c r="D130" s="353">
        <v>4680115884533</v>
      </c>
      <c r="E130" s="354"/>
      <c r="F130" s="348">
        <v>0.3</v>
      </c>
      <c r="G130" s="32">
        <v>6</v>
      </c>
      <c r="H130" s="348">
        <v>1.8</v>
      </c>
      <c r="I130" s="348">
        <v>2</v>
      </c>
      <c r="J130" s="32">
        <v>156</v>
      </c>
      <c r="K130" s="32" t="s">
        <v>63</v>
      </c>
      <c r="L130" s="33" t="s">
        <v>64</v>
      </c>
      <c r="M130" s="32">
        <v>45</v>
      </c>
      <c r="N130" s="619" t="s">
        <v>217</v>
      </c>
      <c r="O130" s="356"/>
      <c r="P130" s="356"/>
      <c r="Q130" s="356"/>
      <c r="R130" s="354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 t="s">
        <v>183</v>
      </c>
      <c r="AD130" s="58"/>
      <c r="BA130" s="126" t="s">
        <v>1</v>
      </c>
    </row>
    <row r="131" spans="1:53" ht="27" hidden="1" customHeight="1" x14ac:dyDescent="0.25">
      <c r="A131" s="54" t="s">
        <v>218</v>
      </c>
      <c r="B131" s="54" t="s">
        <v>219</v>
      </c>
      <c r="C131" s="31">
        <v>4301051612</v>
      </c>
      <c r="D131" s="353">
        <v>4607091385168</v>
      </c>
      <c r="E131" s="354"/>
      <c r="F131" s="348">
        <v>1.4</v>
      </c>
      <c r="G131" s="32">
        <v>6</v>
      </c>
      <c r="H131" s="348">
        <v>8.4</v>
      </c>
      <c r="I131" s="348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6"/>
      <c r="P131" s="356"/>
      <c r="Q131" s="356"/>
      <c r="R131" s="354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hidden="1" customHeight="1" x14ac:dyDescent="0.25">
      <c r="A132" s="54" t="s">
        <v>218</v>
      </c>
      <c r="B132" s="54" t="s">
        <v>220</v>
      </c>
      <c r="C132" s="31">
        <v>4301051360</v>
      </c>
      <c r="D132" s="353">
        <v>4607091385168</v>
      </c>
      <c r="E132" s="354"/>
      <c r="F132" s="348">
        <v>1.35</v>
      </c>
      <c r="G132" s="32">
        <v>6</v>
      </c>
      <c r="H132" s="348">
        <v>8.1</v>
      </c>
      <c r="I132" s="348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6"/>
      <c r="P132" s="356"/>
      <c r="Q132" s="356"/>
      <c r="R132" s="354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221</v>
      </c>
      <c r="B133" s="54" t="s">
        <v>222</v>
      </c>
      <c r="C133" s="31">
        <v>4301051362</v>
      </c>
      <c r="D133" s="353">
        <v>4607091383256</v>
      </c>
      <c r="E133" s="354"/>
      <c r="F133" s="348">
        <v>0.33</v>
      </c>
      <c r="G133" s="32">
        <v>6</v>
      </c>
      <c r="H133" s="348">
        <v>1.98</v>
      </c>
      <c r="I133" s="348">
        <v>2.246</v>
      </c>
      <c r="J133" s="32">
        <v>156</v>
      </c>
      <c r="K133" s="32" t="s">
        <v>63</v>
      </c>
      <c r="L133" s="33" t="s">
        <v>119</v>
      </c>
      <c r="M133" s="32">
        <v>45</v>
      </c>
      <c r="N133" s="6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56"/>
      <c r="P133" s="356"/>
      <c r="Q133" s="356"/>
      <c r="R133" s="354"/>
      <c r="S133" s="34"/>
      <c r="T133" s="34"/>
      <c r="U133" s="35" t="s">
        <v>65</v>
      </c>
      <c r="V133" s="349">
        <v>0</v>
      </c>
      <c r="W133" s="35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223</v>
      </c>
      <c r="B134" s="54" t="s">
        <v>224</v>
      </c>
      <c r="C134" s="31">
        <v>4301051358</v>
      </c>
      <c r="D134" s="353">
        <v>4607091385748</v>
      </c>
      <c r="E134" s="354"/>
      <c r="F134" s="348">
        <v>0.45</v>
      </c>
      <c r="G134" s="32">
        <v>6</v>
      </c>
      <c r="H134" s="348">
        <v>2.7</v>
      </c>
      <c r="I134" s="348">
        <v>2.972</v>
      </c>
      <c r="J134" s="32">
        <v>156</v>
      </c>
      <c r="K134" s="32" t="s">
        <v>63</v>
      </c>
      <c r="L134" s="33" t="s">
        <v>119</v>
      </c>
      <c r="M134" s="32">
        <v>45</v>
      </c>
      <c r="N134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56"/>
      <c r="P134" s="356"/>
      <c r="Q134" s="356"/>
      <c r="R134" s="354"/>
      <c r="S134" s="34"/>
      <c r="T134" s="34"/>
      <c r="U134" s="35" t="s">
        <v>65</v>
      </c>
      <c r="V134" s="349">
        <v>0</v>
      </c>
      <c r="W134" s="350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idden="1" x14ac:dyDescent="0.2">
      <c r="A135" s="362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63"/>
      <c r="N135" s="359" t="s">
        <v>66</v>
      </c>
      <c r="O135" s="360"/>
      <c r="P135" s="360"/>
      <c r="Q135" s="360"/>
      <c r="R135" s="360"/>
      <c r="S135" s="360"/>
      <c r="T135" s="361"/>
      <c r="U135" s="37" t="s">
        <v>67</v>
      </c>
      <c r="V135" s="351">
        <f>IFERROR(V130/H130,"0")+IFERROR(V131/H131,"0")+IFERROR(V132/H132,"0")+IFERROR(V133/H133,"0")+IFERROR(V134/H134,"0")</f>
        <v>0</v>
      </c>
      <c r="W135" s="351">
        <f>IFERROR(W130/H130,"0")+IFERROR(W131/H131,"0")+IFERROR(W132/H132,"0")+IFERROR(W133/H133,"0")+IFERROR(W134/H134,"0")</f>
        <v>0</v>
      </c>
      <c r="X135" s="351">
        <f>IFERROR(IF(X130="",0,X130),"0")+IFERROR(IF(X131="",0,X131),"0")+IFERROR(IF(X132="",0,X132),"0")+IFERROR(IF(X133="",0,X133),"0")+IFERROR(IF(X134="",0,X134),"0")</f>
        <v>0</v>
      </c>
      <c r="Y135" s="352"/>
      <c r="Z135" s="352"/>
    </row>
    <row r="136" spans="1:53" hidden="1" x14ac:dyDescent="0.2">
      <c r="A136" s="358"/>
      <c r="B136" s="358"/>
      <c r="C136" s="358"/>
      <c r="D136" s="358"/>
      <c r="E136" s="358"/>
      <c r="F136" s="358"/>
      <c r="G136" s="358"/>
      <c r="H136" s="358"/>
      <c r="I136" s="358"/>
      <c r="J136" s="358"/>
      <c r="K136" s="358"/>
      <c r="L136" s="358"/>
      <c r="M136" s="363"/>
      <c r="N136" s="359" t="s">
        <v>66</v>
      </c>
      <c r="O136" s="360"/>
      <c r="P136" s="360"/>
      <c r="Q136" s="360"/>
      <c r="R136" s="360"/>
      <c r="S136" s="360"/>
      <c r="T136" s="361"/>
      <c r="U136" s="37" t="s">
        <v>65</v>
      </c>
      <c r="V136" s="351">
        <f>IFERROR(SUM(V130:V134),"0")</f>
        <v>0</v>
      </c>
      <c r="W136" s="351">
        <f>IFERROR(SUM(W130:W134),"0")</f>
        <v>0</v>
      </c>
      <c r="X136" s="37"/>
      <c r="Y136" s="352"/>
      <c r="Z136" s="352"/>
    </row>
    <row r="137" spans="1:53" ht="27.75" hidden="1" customHeight="1" x14ac:dyDescent="0.2">
      <c r="A137" s="393" t="s">
        <v>225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48"/>
      <c r="Z137" s="48"/>
    </row>
    <row r="138" spans="1:53" ht="16.5" hidden="1" customHeight="1" x14ac:dyDescent="0.25">
      <c r="A138" s="401" t="s">
        <v>226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5"/>
      <c r="Z138" s="345"/>
    </row>
    <row r="139" spans="1:53" ht="14.25" hidden="1" customHeight="1" x14ac:dyDescent="0.25">
      <c r="A139" s="357" t="s">
        <v>105</v>
      </c>
      <c r="B139" s="358"/>
      <c r="C139" s="358"/>
      <c r="D139" s="358"/>
      <c r="E139" s="358"/>
      <c r="F139" s="358"/>
      <c r="G139" s="358"/>
      <c r="H139" s="358"/>
      <c r="I139" s="358"/>
      <c r="J139" s="358"/>
      <c r="K139" s="358"/>
      <c r="L139" s="358"/>
      <c r="M139" s="358"/>
      <c r="N139" s="358"/>
      <c r="O139" s="358"/>
      <c r="P139" s="358"/>
      <c r="Q139" s="358"/>
      <c r="R139" s="358"/>
      <c r="S139" s="358"/>
      <c r="T139" s="358"/>
      <c r="U139" s="358"/>
      <c r="V139" s="358"/>
      <c r="W139" s="358"/>
      <c r="X139" s="358"/>
      <c r="Y139" s="344"/>
      <c r="Z139" s="344"/>
    </row>
    <row r="140" spans="1:53" ht="27" hidden="1" customHeight="1" x14ac:dyDescent="0.25">
      <c r="A140" s="54" t="s">
        <v>227</v>
      </c>
      <c r="B140" s="54" t="s">
        <v>228</v>
      </c>
      <c r="C140" s="31">
        <v>4301011223</v>
      </c>
      <c r="D140" s="353">
        <v>4607091383423</v>
      </c>
      <c r="E140" s="354"/>
      <c r="F140" s="348">
        <v>1.35</v>
      </c>
      <c r="G140" s="32">
        <v>8</v>
      </c>
      <c r="H140" s="348">
        <v>10.8</v>
      </c>
      <c r="I140" s="348">
        <v>11.375999999999999</v>
      </c>
      <c r="J140" s="32">
        <v>56</v>
      </c>
      <c r="K140" s="32" t="s">
        <v>100</v>
      </c>
      <c r="L140" s="33" t="s">
        <v>119</v>
      </c>
      <c r="M140" s="32">
        <v>35</v>
      </c>
      <c r="N140" s="5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56"/>
      <c r="P140" s="356"/>
      <c r="Q140" s="356"/>
      <c r="R140" s="354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229</v>
      </c>
      <c r="B141" s="54" t="s">
        <v>230</v>
      </c>
      <c r="C141" s="31">
        <v>4301011338</v>
      </c>
      <c r="D141" s="353">
        <v>4607091381405</v>
      </c>
      <c r="E141" s="354"/>
      <c r="F141" s="348">
        <v>1.35</v>
      </c>
      <c r="G141" s="32">
        <v>8</v>
      </c>
      <c r="H141" s="348">
        <v>10.8</v>
      </c>
      <c r="I141" s="348">
        <v>11.375999999999999</v>
      </c>
      <c r="J141" s="32">
        <v>56</v>
      </c>
      <c r="K141" s="32" t="s">
        <v>100</v>
      </c>
      <c r="L141" s="33" t="s">
        <v>64</v>
      </c>
      <c r="M141" s="32">
        <v>35</v>
      </c>
      <c r="N141" s="5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56"/>
      <c r="P141" s="356"/>
      <c r="Q141" s="356"/>
      <c r="R141" s="354"/>
      <c r="S141" s="34"/>
      <c r="T141" s="34"/>
      <c r="U141" s="35" t="s">
        <v>65</v>
      </c>
      <c r="V141" s="349">
        <v>0</v>
      </c>
      <c r="W141" s="35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37.5" hidden="1" customHeight="1" x14ac:dyDescent="0.25">
      <c r="A142" s="54" t="s">
        <v>231</v>
      </c>
      <c r="B142" s="54" t="s">
        <v>232</v>
      </c>
      <c r="C142" s="31">
        <v>4301011333</v>
      </c>
      <c r="D142" s="353">
        <v>4607091386516</v>
      </c>
      <c r="E142" s="354"/>
      <c r="F142" s="348">
        <v>1.4</v>
      </c>
      <c r="G142" s="32">
        <v>8</v>
      </c>
      <c r="H142" s="348">
        <v>11.2</v>
      </c>
      <c r="I142" s="348">
        <v>11.776</v>
      </c>
      <c r="J142" s="32">
        <v>56</v>
      </c>
      <c r="K142" s="32" t="s">
        <v>100</v>
      </c>
      <c r="L142" s="33" t="s">
        <v>64</v>
      </c>
      <c r="M142" s="32">
        <v>30</v>
      </c>
      <c r="N142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56"/>
      <c r="P142" s="356"/>
      <c r="Q142" s="356"/>
      <c r="R142" s="354"/>
      <c r="S142" s="34"/>
      <c r="T142" s="34"/>
      <c r="U142" s="35" t="s">
        <v>65</v>
      </c>
      <c r="V142" s="349">
        <v>0</v>
      </c>
      <c r="W142" s="350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62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63"/>
      <c r="N143" s="359" t="s">
        <v>66</v>
      </c>
      <c r="O143" s="360"/>
      <c r="P143" s="360"/>
      <c r="Q143" s="360"/>
      <c r="R143" s="360"/>
      <c r="S143" s="360"/>
      <c r="T143" s="361"/>
      <c r="U143" s="37" t="s">
        <v>67</v>
      </c>
      <c r="V143" s="351">
        <f>IFERROR(V140/H140,"0")+IFERROR(V141/H141,"0")+IFERROR(V142/H142,"0")</f>
        <v>0</v>
      </c>
      <c r="W143" s="351">
        <f>IFERROR(W140/H140,"0")+IFERROR(W141/H141,"0")+IFERROR(W142/H142,"0")</f>
        <v>0</v>
      </c>
      <c r="X143" s="351">
        <f>IFERROR(IF(X140="",0,X140),"0")+IFERROR(IF(X141="",0,X141),"0")+IFERROR(IF(X142="",0,X142),"0")</f>
        <v>0</v>
      </c>
      <c r="Y143" s="352"/>
      <c r="Z143" s="352"/>
    </row>
    <row r="144" spans="1:53" hidden="1" x14ac:dyDescent="0.2">
      <c r="A144" s="358"/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63"/>
      <c r="N144" s="359" t="s">
        <v>66</v>
      </c>
      <c r="O144" s="360"/>
      <c r="P144" s="360"/>
      <c r="Q144" s="360"/>
      <c r="R144" s="360"/>
      <c r="S144" s="360"/>
      <c r="T144" s="361"/>
      <c r="U144" s="37" t="s">
        <v>65</v>
      </c>
      <c r="V144" s="351">
        <f>IFERROR(SUM(V140:V142),"0")</f>
        <v>0</v>
      </c>
      <c r="W144" s="351">
        <f>IFERROR(SUM(W140:W142),"0")</f>
        <v>0</v>
      </c>
      <c r="X144" s="37"/>
      <c r="Y144" s="352"/>
      <c r="Z144" s="352"/>
    </row>
    <row r="145" spans="1:53" ht="16.5" hidden="1" customHeight="1" x14ac:dyDescent="0.25">
      <c r="A145" s="401" t="s">
        <v>233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5"/>
      <c r="Z145" s="345"/>
    </row>
    <row r="146" spans="1:53" ht="14.25" hidden="1" customHeight="1" x14ac:dyDescent="0.25">
      <c r="A146" s="357" t="s">
        <v>60</v>
      </c>
      <c r="B146" s="358"/>
      <c r="C146" s="358"/>
      <c r="D146" s="358"/>
      <c r="E146" s="358"/>
      <c r="F146" s="358"/>
      <c r="G146" s="358"/>
      <c r="H146" s="358"/>
      <c r="I146" s="358"/>
      <c r="J146" s="358"/>
      <c r="K146" s="358"/>
      <c r="L146" s="358"/>
      <c r="M146" s="358"/>
      <c r="N146" s="358"/>
      <c r="O146" s="358"/>
      <c r="P146" s="358"/>
      <c r="Q146" s="358"/>
      <c r="R146" s="358"/>
      <c r="S146" s="358"/>
      <c r="T146" s="358"/>
      <c r="U146" s="358"/>
      <c r="V146" s="358"/>
      <c r="W146" s="358"/>
      <c r="X146" s="358"/>
      <c r="Y146" s="344"/>
      <c r="Z146" s="344"/>
    </row>
    <row r="147" spans="1:53" ht="27" hidden="1" customHeight="1" x14ac:dyDescent="0.25">
      <c r="A147" s="54" t="s">
        <v>234</v>
      </c>
      <c r="B147" s="54" t="s">
        <v>235</v>
      </c>
      <c r="C147" s="31">
        <v>4301031191</v>
      </c>
      <c r="D147" s="353">
        <v>4680115880993</v>
      </c>
      <c r="E147" s="354"/>
      <c r="F147" s="348">
        <v>0.7</v>
      </c>
      <c r="G147" s="32">
        <v>6</v>
      </c>
      <c r="H147" s="348">
        <v>4.2</v>
      </c>
      <c r="I147" s="34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56"/>
      <c r="P147" s="356"/>
      <c r="Q147" s="356"/>
      <c r="R147" s="354"/>
      <c r="S147" s="34"/>
      <c r="T147" s="34"/>
      <c r="U147" s="35" t="s">
        <v>65</v>
      </c>
      <c r="V147" s="349">
        <v>0</v>
      </c>
      <c r="W147" s="350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236</v>
      </c>
      <c r="B148" s="54" t="s">
        <v>237</v>
      </c>
      <c r="C148" s="31">
        <v>4301031204</v>
      </c>
      <c r="D148" s="353">
        <v>4680115881761</v>
      </c>
      <c r="E148" s="354"/>
      <c r="F148" s="348">
        <v>0.7</v>
      </c>
      <c r="G148" s="32">
        <v>6</v>
      </c>
      <c r="H148" s="348">
        <v>4.2</v>
      </c>
      <c r="I148" s="348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56"/>
      <c r="P148" s="356"/>
      <c r="Q148" s="356"/>
      <c r="R148" s="354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238</v>
      </c>
      <c r="B149" s="54" t="s">
        <v>239</v>
      </c>
      <c r="C149" s="31">
        <v>4301031201</v>
      </c>
      <c r="D149" s="353">
        <v>4680115881563</v>
      </c>
      <c r="E149" s="354"/>
      <c r="F149" s="348">
        <v>0.7</v>
      </c>
      <c r="G149" s="32">
        <v>6</v>
      </c>
      <c r="H149" s="348">
        <v>4.2</v>
      </c>
      <c r="I149" s="348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56"/>
      <c r="P149" s="356"/>
      <c r="Q149" s="356"/>
      <c r="R149" s="354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240</v>
      </c>
      <c r="B150" s="54" t="s">
        <v>241</v>
      </c>
      <c r="C150" s="31">
        <v>4301031199</v>
      </c>
      <c r="D150" s="353">
        <v>4680115880986</v>
      </c>
      <c r="E150" s="354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162</v>
      </c>
      <c r="L150" s="33" t="s">
        <v>64</v>
      </c>
      <c r="M150" s="32">
        <v>40</v>
      </c>
      <c r="N150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56"/>
      <c r="P150" s="356"/>
      <c r="Q150" s="356"/>
      <c r="R150" s="354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242</v>
      </c>
      <c r="B151" s="54" t="s">
        <v>243</v>
      </c>
      <c r="C151" s="31">
        <v>4301031190</v>
      </c>
      <c r="D151" s="353">
        <v>4680115880207</v>
      </c>
      <c r="E151" s="354"/>
      <c r="F151" s="348">
        <v>0.4</v>
      </c>
      <c r="G151" s="32">
        <v>6</v>
      </c>
      <c r="H151" s="348">
        <v>2.4</v>
      </c>
      <c r="I151" s="348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71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56"/>
      <c r="P151" s="356"/>
      <c r="Q151" s="356"/>
      <c r="R151" s="354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244</v>
      </c>
      <c r="B152" s="54" t="s">
        <v>245</v>
      </c>
      <c r="C152" s="31">
        <v>4301031205</v>
      </c>
      <c r="D152" s="353">
        <v>4680115881785</v>
      </c>
      <c r="E152" s="354"/>
      <c r="F152" s="348">
        <v>0.35</v>
      </c>
      <c r="G152" s="32">
        <v>6</v>
      </c>
      <c r="H152" s="348">
        <v>2.1</v>
      </c>
      <c r="I152" s="348">
        <v>2.23</v>
      </c>
      <c r="J152" s="32">
        <v>234</v>
      </c>
      <c r="K152" s="32" t="s">
        <v>162</v>
      </c>
      <c r="L152" s="33" t="s">
        <v>64</v>
      </c>
      <c r="M152" s="32">
        <v>40</v>
      </c>
      <c r="N152" s="5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56"/>
      <c r="P152" s="356"/>
      <c r="Q152" s="356"/>
      <c r="R152" s="354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246</v>
      </c>
      <c r="B153" s="54" t="s">
        <v>247</v>
      </c>
      <c r="C153" s="31">
        <v>4301031202</v>
      </c>
      <c r="D153" s="353">
        <v>4680115881679</v>
      </c>
      <c r="E153" s="354"/>
      <c r="F153" s="348">
        <v>0.35</v>
      </c>
      <c r="G153" s="32">
        <v>6</v>
      </c>
      <c r="H153" s="348">
        <v>2.1</v>
      </c>
      <c r="I153" s="348">
        <v>2.2000000000000002</v>
      </c>
      <c r="J153" s="32">
        <v>234</v>
      </c>
      <c r="K153" s="32" t="s">
        <v>162</v>
      </c>
      <c r="L153" s="33" t="s">
        <v>64</v>
      </c>
      <c r="M153" s="32">
        <v>40</v>
      </c>
      <c r="N153" s="5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56"/>
      <c r="P153" s="356"/>
      <c r="Q153" s="356"/>
      <c r="R153" s="354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248</v>
      </c>
      <c r="B154" s="54" t="s">
        <v>249</v>
      </c>
      <c r="C154" s="31">
        <v>4301031158</v>
      </c>
      <c r="D154" s="353">
        <v>4680115880191</v>
      </c>
      <c r="E154" s="354"/>
      <c r="F154" s="348">
        <v>0.4</v>
      </c>
      <c r="G154" s="32">
        <v>6</v>
      </c>
      <c r="H154" s="348">
        <v>2.4</v>
      </c>
      <c r="I154" s="348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7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56"/>
      <c r="P154" s="356"/>
      <c r="Q154" s="356"/>
      <c r="R154" s="354"/>
      <c r="S154" s="34"/>
      <c r="T154" s="34"/>
      <c r="U154" s="35" t="s">
        <v>65</v>
      </c>
      <c r="V154" s="349">
        <v>0</v>
      </c>
      <c r="W154" s="35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250</v>
      </c>
      <c r="B155" s="54" t="s">
        <v>251</v>
      </c>
      <c r="C155" s="31">
        <v>4301031245</v>
      </c>
      <c r="D155" s="353">
        <v>4680115883963</v>
      </c>
      <c r="E155" s="354"/>
      <c r="F155" s="348">
        <v>0.28000000000000003</v>
      </c>
      <c r="G155" s="32">
        <v>6</v>
      </c>
      <c r="H155" s="348">
        <v>1.68</v>
      </c>
      <c r="I155" s="348">
        <v>1.78</v>
      </c>
      <c r="J155" s="32">
        <v>234</v>
      </c>
      <c r="K155" s="32" t="s">
        <v>162</v>
      </c>
      <c r="L155" s="33" t="s">
        <v>64</v>
      </c>
      <c r="M155" s="32">
        <v>40</v>
      </c>
      <c r="N155" s="3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5" s="356"/>
      <c r="P155" s="356"/>
      <c r="Q155" s="356"/>
      <c r="R155" s="354"/>
      <c r="S155" s="34"/>
      <c r="T155" s="34"/>
      <c r="U155" s="35" t="s">
        <v>65</v>
      </c>
      <c r="V155" s="349">
        <v>0</v>
      </c>
      <c r="W155" s="35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idden="1" x14ac:dyDescent="0.2">
      <c r="A156" s="362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63"/>
      <c r="N156" s="359" t="s">
        <v>66</v>
      </c>
      <c r="O156" s="360"/>
      <c r="P156" s="360"/>
      <c r="Q156" s="360"/>
      <c r="R156" s="360"/>
      <c r="S156" s="360"/>
      <c r="T156" s="361"/>
      <c r="U156" s="37" t="s">
        <v>67</v>
      </c>
      <c r="V156" s="351">
        <f>IFERROR(V147/H147,"0")+IFERROR(V148/H148,"0")+IFERROR(V149/H149,"0")+IFERROR(V150/H150,"0")+IFERROR(V151/H151,"0")+IFERROR(V152/H152,"0")+IFERROR(V153/H153,"0")+IFERROR(V154/H154,"0")+IFERROR(V155/H155,"0")</f>
        <v>0</v>
      </c>
      <c r="W156" s="351">
        <f>IFERROR(W147/H147,"0")+IFERROR(W148/H148,"0")+IFERROR(W149/H149,"0")+IFERROR(W150/H150,"0")+IFERROR(W151/H151,"0")+IFERROR(W152/H152,"0")+IFERROR(W153/H153,"0")+IFERROR(W154/H154,"0")+IFERROR(W155/H155,"0")</f>
        <v>0</v>
      </c>
      <c r="X156" s="351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52"/>
      <c r="Z156" s="352"/>
    </row>
    <row r="157" spans="1:53" hidden="1" x14ac:dyDescent="0.2">
      <c r="A157" s="358"/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63"/>
      <c r="N157" s="359" t="s">
        <v>66</v>
      </c>
      <c r="O157" s="360"/>
      <c r="P157" s="360"/>
      <c r="Q157" s="360"/>
      <c r="R157" s="360"/>
      <c r="S157" s="360"/>
      <c r="T157" s="361"/>
      <c r="U157" s="37" t="s">
        <v>65</v>
      </c>
      <c r="V157" s="351">
        <f>IFERROR(SUM(V147:V155),"0")</f>
        <v>0</v>
      </c>
      <c r="W157" s="351">
        <f>IFERROR(SUM(W147:W155),"0")</f>
        <v>0</v>
      </c>
      <c r="X157" s="37"/>
      <c r="Y157" s="352"/>
      <c r="Z157" s="352"/>
    </row>
    <row r="158" spans="1:53" ht="16.5" hidden="1" customHeight="1" x14ac:dyDescent="0.25">
      <c r="A158" s="401" t="s">
        <v>252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5"/>
      <c r="Z158" s="345"/>
    </row>
    <row r="159" spans="1:53" ht="14.25" hidden="1" customHeight="1" x14ac:dyDescent="0.25">
      <c r="A159" s="357" t="s">
        <v>105</v>
      </c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8"/>
      <c r="N159" s="358"/>
      <c r="O159" s="358"/>
      <c r="P159" s="358"/>
      <c r="Q159" s="358"/>
      <c r="R159" s="358"/>
      <c r="S159" s="358"/>
      <c r="T159" s="358"/>
      <c r="U159" s="358"/>
      <c r="V159" s="358"/>
      <c r="W159" s="358"/>
      <c r="X159" s="358"/>
      <c r="Y159" s="344"/>
      <c r="Z159" s="344"/>
    </row>
    <row r="160" spans="1:53" ht="16.5" hidden="1" customHeight="1" x14ac:dyDescent="0.25">
      <c r="A160" s="54" t="s">
        <v>253</v>
      </c>
      <c r="B160" s="54" t="s">
        <v>254</v>
      </c>
      <c r="C160" s="31">
        <v>4301011450</v>
      </c>
      <c r="D160" s="353">
        <v>4680115881402</v>
      </c>
      <c r="E160" s="354"/>
      <c r="F160" s="348">
        <v>1.35</v>
      </c>
      <c r="G160" s="32">
        <v>8</v>
      </c>
      <c r="H160" s="348">
        <v>10.8</v>
      </c>
      <c r="I160" s="348">
        <v>11.28</v>
      </c>
      <c r="J160" s="32">
        <v>56</v>
      </c>
      <c r="K160" s="32" t="s">
        <v>100</v>
      </c>
      <c r="L160" s="33" t="s">
        <v>101</v>
      </c>
      <c r="M160" s="32">
        <v>55</v>
      </c>
      <c r="N160" s="5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56"/>
      <c r="P160" s="356"/>
      <c r="Q160" s="356"/>
      <c r="R160" s="354"/>
      <c r="S160" s="34"/>
      <c r="T160" s="34"/>
      <c r="U160" s="35" t="s">
        <v>65</v>
      </c>
      <c r="V160" s="349">
        <v>0</v>
      </c>
      <c r="W160" s="350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255</v>
      </c>
      <c r="B161" s="54" t="s">
        <v>256</v>
      </c>
      <c r="C161" s="31">
        <v>4301011454</v>
      </c>
      <c r="D161" s="353">
        <v>4680115881396</v>
      </c>
      <c r="E161" s="354"/>
      <c r="F161" s="348">
        <v>0.45</v>
      </c>
      <c r="G161" s="32">
        <v>6</v>
      </c>
      <c r="H161" s="348">
        <v>2.7</v>
      </c>
      <c r="I161" s="348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6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56"/>
      <c r="P161" s="356"/>
      <c r="Q161" s="356"/>
      <c r="R161" s="354"/>
      <c r="S161" s="34"/>
      <c r="T161" s="34"/>
      <c r="U161" s="35" t="s">
        <v>65</v>
      </c>
      <c r="V161" s="349">
        <v>0</v>
      </c>
      <c r="W161" s="350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hidden="1" x14ac:dyDescent="0.2">
      <c r="A162" s="362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63"/>
      <c r="N162" s="359" t="s">
        <v>66</v>
      </c>
      <c r="O162" s="360"/>
      <c r="P162" s="360"/>
      <c r="Q162" s="360"/>
      <c r="R162" s="360"/>
      <c r="S162" s="360"/>
      <c r="T162" s="361"/>
      <c r="U162" s="37" t="s">
        <v>67</v>
      </c>
      <c r="V162" s="351">
        <f>IFERROR(V160/H160,"0")+IFERROR(V161/H161,"0")</f>
        <v>0</v>
      </c>
      <c r="W162" s="351">
        <f>IFERROR(W160/H160,"0")+IFERROR(W161/H161,"0")</f>
        <v>0</v>
      </c>
      <c r="X162" s="351">
        <f>IFERROR(IF(X160="",0,X160),"0")+IFERROR(IF(X161="",0,X161),"0")</f>
        <v>0</v>
      </c>
      <c r="Y162" s="352"/>
      <c r="Z162" s="352"/>
    </row>
    <row r="163" spans="1:53" hidden="1" x14ac:dyDescent="0.2">
      <c r="A163" s="358"/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63"/>
      <c r="N163" s="359" t="s">
        <v>66</v>
      </c>
      <c r="O163" s="360"/>
      <c r="P163" s="360"/>
      <c r="Q163" s="360"/>
      <c r="R163" s="360"/>
      <c r="S163" s="360"/>
      <c r="T163" s="361"/>
      <c r="U163" s="37" t="s">
        <v>65</v>
      </c>
      <c r="V163" s="351">
        <f>IFERROR(SUM(V160:V161),"0")</f>
        <v>0</v>
      </c>
      <c r="W163" s="351">
        <f>IFERROR(SUM(W160:W161),"0")</f>
        <v>0</v>
      </c>
      <c r="X163" s="37"/>
      <c r="Y163" s="352"/>
      <c r="Z163" s="352"/>
    </row>
    <row r="164" spans="1:53" ht="14.25" hidden="1" customHeight="1" x14ac:dyDescent="0.25">
      <c r="A164" s="357" t="s">
        <v>97</v>
      </c>
      <c r="B164" s="358"/>
      <c r="C164" s="358"/>
      <c r="D164" s="358"/>
      <c r="E164" s="358"/>
      <c r="F164" s="358"/>
      <c r="G164" s="358"/>
      <c r="H164" s="358"/>
      <c r="I164" s="358"/>
      <c r="J164" s="358"/>
      <c r="K164" s="358"/>
      <c r="L164" s="358"/>
      <c r="M164" s="358"/>
      <c r="N164" s="358"/>
      <c r="O164" s="358"/>
      <c r="P164" s="358"/>
      <c r="Q164" s="358"/>
      <c r="R164" s="358"/>
      <c r="S164" s="358"/>
      <c r="T164" s="358"/>
      <c r="U164" s="358"/>
      <c r="V164" s="358"/>
      <c r="W164" s="358"/>
      <c r="X164" s="358"/>
      <c r="Y164" s="344"/>
      <c r="Z164" s="344"/>
    </row>
    <row r="165" spans="1:53" ht="16.5" hidden="1" customHeight="1" x14ac:dyDescent="0.25">
      <c r="A165" s="54" t="s">
        <v>257</v>
      </c>
      <c r="B165" s="54" t="s">
        <v>258</v>
      </c>
      <c r="C165" s="31">
        <v>4301020262</v>
      </c>
      <c r="D165" s="353">
        <v>4680115882935</v>
      </c>
      <c r="E165" s="354"/>
      <c r="F165" s="348">
        <v>1.35</v>
      </c>
      <c r="G165" s="32">
        <v>8</v>
      </c>
      <c r="H165" s="348">
        <v>10.8</v>
      </c>
      <c r="I165" s="348">
        <v>11.28</v>
      </c>
      <c r="J165" s="32">
        <v>56</v>
      </c>
      <c r="K165" s="32" t="s">
        <v>100</v>
      </c>
      <c r="L165" s="33" t="s">
        <v>119</v>
      </c>
      <c r="M165" s="32">
        <v>50</v>
      </c>
      <c r="N165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5" s="356"/>
      <c r="P165" s="356"/>
      <c r="Q165" s="356"/>
      <c r="R165" s="354"/>
      <c r="S165" s="34"/>
      <c r="T165" s="34"/>
      <c r="U165" s="35" t="s">
        <v>65</v>
      </c>
      <c r="V165" s="349">
        <v>0</v>
      </c>
      <c r="W165" s="350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259</v>
      </c>
      <c r="B166" s="54" t="s">
        <v>260</v>
      </c>
      <c r="C166" s="31">
        <v>4301020220</v>
      </c>
      <c r="D166" s="353">
        <v>4680115880764</v>
      </c>
      <c r="E166" s="354"/>
      <c r="F166" s="348">
        <v>0.35</v>
      </c>
      <c r="G166" s="32">
        <v>6</v>
      </c>
      <c r="H166" s="348">
        <v>2.1</v>
      </c>
      <c r="I166" s="348">
        <v>2.2999999999999998</v>
      </c>
      <c r="J166" s="32">
        <v>156</v>
      </c>
      <c r="K166" s="32" t="s">
        <v>63</v>
      </c>
      <c r="L166" s="33" t="s">
        <v>101</v>
      </c>
      <c r="M166" s="32">
        <v>50</v>
      </c>
      <c r="N166" s="4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56"/>
      <c r="P166" s="356"/>
      <c r="Q166" s="356"/>
      <c r="R166" s="354"/>
      <c r="S166" s="34"/>
      <c r="T166" s="34"/>
      <c r="U166" s="35" t="s">
        <v>65</v>
      </c>
      <c r="V166" s="349">
        <v>0</v>
      </c>
      <c r="W166" s="350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62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63"/>
      <c r="N167" s="359" t="s">
        <v>66</v>
      </c>
      <c r="O167" s="360"/>
      <c r="P167" s="360"/>
      <c r="Q167" s="360"/>
      <c r="R167" s="360"/>
      <c r="S167" s="360"/>
      <c r="T167" s="361"/>
      <c r="U167" s="37" t="s">
        <v>67</v>
      </c>
      <c r="V167" s="351">
        <f>IFERROR(V165/H165,"0")+IFERROR(V166/H166,"0")</f>
        <v>0</v>
      </c>
      <c r="W167" s="351">
        <f>IFERROR(W165/H165,"0")+IFERROR(W166/H166,"0")</f>
        <v>0</v>
      </c>
      <c r="X167" s="351">
        <f>IFERROR(IF(X165="",0,X165),"0")+IFERROR(IF(X166="",0,X166),"0")</f>
        <v>0</v>
      </c>
      <c r="Y167" s="352"/>
      <c r="Z167" s="352"/>
    </row>
    <row r="168" spans="1:53" hidden="1" x14ac:dyDescent="0.2">
      <c r="A168" s="358"/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63"/>
      <c r="N168" s="359" t="s">
        <v>66</v>
      </c>
      <c r="O168" s="360"/>
      <c r="P168" s="360"/>
      <c r="Q168" s="360"/>
      <c r="R168" s="360"/>
      <c r="S168" s="360"/>
      <c r="T168" s="361"/>
      <c r="U168" s="37" t="s">
        <v>65</v>
      </c>
      <c r="V168" s="351">
        <f>IFERROR(SUM(V165:V166),"0")</f>
        <v>0</v>
      </c>
      <c r="W168" s="351">
        <f>IFERROR(SUM(W165:W166),"0")</f>
        <v>0</v>
      </c>
      <c r="X168" s="37"/>
      <c r="Y168" s="352"/>
      <c r="Z168" s="352"/>
    </row>
    <row r="169" spans="1:53" ht="14.25" hidden="1" customHeight="1" x14ac:dyDescent="0.25">
      <c r="A169" s="357" t="s">
        <v>60</v>
      </c>
      <c r="B169" s="358"/>
      <c r="C169" s="358"/>
      <c r="D169" s="358"/>
      <c r="E169" s="358"/>
      <c r="F169" s="358"/>
      <c r="G169" s="358"/>
      <c r="H169" s="358"/>
      <c r="I169" s="358"/>
      <c r="J169" s="358"/>
      <c r="K169" s="358"/>
      <c r="L169" s="358"/>
      <c r="M169" s="358"/>
      <c r="N169" s="358"/>
      <c r="O169" s="358"/>
      <c r="P169" s="358"/>
      <c r="Q169" s="358"/>
      <c r="R169" s="358"/>
      <c r="S169" s="358"/>
      <c r="T169" s="358"/>
      <c r="U169" s="358"/>
      <c r="V169" s="358"/>
      <c r="W169" s="358"/>
      <c r="X169" s="358"/>
      <c r="Y169" s="344"/>
      <c r="Z169" s="344"/>
    </row>
    <row r="170" spans="1:53" ht="27" customHeight="1" x14ac:dyDescent="0.25">
      <c r="A170" s="54" t="s">
        <v>261</v>
      </c>
      <c r="B170" s="54" t="s">
        <v>262</v>
      </c>
      <c r="C170" s="31">
        <v>4301031224</v>
      </c>
      <c r="D170" s="353">
        <v>4680115882683</v>
      </c>
      <c r="E170" s="354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56"/>
      <c r="P170" s="356"/>
      <c r="Q170" s="356"/>
      <c r="R170" s="354"/>
      <c r="S170" s="34"/>
      <c r="T170" s="34"/>
      <c r="U170" s="35" t="s">
        <v>65</v>
      </c>
      <c r="V170" s="349">
        <v>124</v>
      </c>
      <c r="W170" s="350">
        <f>IFERROR(IF(V170="",0,CEILING((V170/$H170),1)*$H170),"")</f>
        <v>124.2</v>
      </c>
      <c r="X170" s="36">
        <f>IFERROR(IF(W170=0,"",ROUNDUP(W170/H170,0)*0.00937),"")</f>
        <v>0.21551000000000001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263</v>
      </c>
      <c r="B171" s="54" t="s">
        <v>264</v>
      </c>
      <c r="C171" s="31">
        <v>4301031230</v>
      </c>
      <c r="D171" s="353">
        <v>4680115882690</v>
      </c>
      <c r="E171" s="354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56"/>
      <c r="P171" s="356"/>
      <c r="Q171" s="356"/>
      <c r="R171" s="354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265</v>
      </c>
      <c r="B172" s="54" t="s">
        <v>266</v>
      </c>
      <c r="C172" s="31">
        <v>4301031220</v>
      </c>
      <c r="D172" s="353">
        <v>4680115882669</v>
      </c>
      <c r="E172" s="354"/>
      <c r="F172" s="348">
        <v>0.9</v>
      </c>
      <c r="G172" s="32">
        <v>6</v>
      </c>
      <c r="H172" s="348">
        <v>5.4</v>
      </c>
      <c r="I172" s="34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56"/>
      <c r="P172" s="356"/>
      <c r="Q172" s="356"/>
      <c r="R172" s="354"/>
      <c r="S172" s="34"/>
      <c r="T172" s="34"/>
      <c r="U172" s="35" t="s">
        <v>65</v>
      </c>
      <c r="V172" s="349">
        <v>0</v>
      </c>
      <c r="W172" s="35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267</v>
      </c>
      <c r="B173" s="54" t="s">
        <v>268</v>
      </c>
      <c r="C173" s="31">
        <v>4301031221</v>
      </c>
      <c r="D173" s="353">
        <v>4680115882676</v>
      </c>
      <c r="E173" s="354"/>
      <c r="F173" s="348">
        <v>0.9</v>
      </c>
      <c r="G173" s="32">
        <v>6</v>
      </c>
      <c r="H173" s="348">
        <v>5.4</v>
      </c>
      <c r="I173" s="34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56"/>
      <c r="P173" s="356"/>
      <c r="Q173" s="356"/>
      <c r="R173" s="354"/>
      <c r="S173" s="34"/>
      <c r="T173" s="34"/>
      <c r="U173" s="35" t="s">
        <v>65</v>
      </c>
      <c r="V173" s="349">
        <v>0</v>
      </c>
      <c r="W173" s="35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x14ac:dyDescent="0.2">
      <c r="A174" s="362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63"/>
      <c r="N174" s="359" t="s">
        <v>66</v>
      </c>
      <c r="O174" s="360"/>
      <c r="P174" s="360"/>
      <c r="Q174" s="360"/>
      <c r="R174" s="360"/>
      <c r="S174" s="360"/>
      <c r="T174" s="361"/>
      <c r="U174" s="37" t="s">
        <v>67</v>
      </c>
      <c r="V174" s="351">
        <f>IFERROR(V170/H170,"0")+IFERROR(V171/H171,"0")+IFERROR(V172/H172,"0")+IFERROR(V173/H173,"0")</f>
        <v>22.962962962962962</v>
      </c>
      <c r="W174" s="351">
        <f>IFERROR(W170/H170,"0")+IFERROR(W171/H171,"0")+IFERROR(W172/H172,"0")+IFERROR(W173/H173,"0")</f>
        <v>23</v>
      </c>
      <c r="X174" s="351">
        <f>IFERROR(IF(X170="",0,X170),"0")+IFERROR(IF(X171="",0,X171),"0")+IFERROR(IF(X172="",0,X172),"0")+IFERROR(IF(X173="",0,X173),"0")</f>
        <v>0.21551000000000001</v>
      </c>
      <c r="Y174" s="352"/>
      <c r="Z174" s="352"/>
    </row>
    <row r="175" spans="1:53" x14ac:dyDescent="0.2">
      <c r="A175" s="358"/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63"/>
      <c r="N175" s="359" t="s">
        <v>66</v>
      </c>
      <c r="O175" s="360"/>
      <c r="P175" s="360"/>
      <c r="Q175" s="360"/>
      <c r="R175" s="360"/>
      <c r="S175" s="360"/>
      <c r="T175" s="361"/>
      <c r="U175" s="37" t="s">
        <v>65</v>
      </c>
      <c r="V175" s="351">
        <f>IFERROR(SUM(V170:V173),"0")</f>
        <v>124</v>
      </c>
      <c r="W175" s="351">
        <f>IFERROR(SUM(W170:W173),"0")</f>
        <v>124.2</v>
      </c>
      <c r="X175" s="37"/>
      <c r="Y175" s="352"/>
      <c r="Z175" s="352"/>
    </row>
    <row r="176" spans="1:53" ht="14.25" hidden="1" customHeight="1" x14ac:dyDescent="0.25">
      <c r="A176" s="357" t="s">
        <v>68</v>
      </c>
      <c r="B176" s="358"/>
      <c r="C176" s="358"/>
      <c r="D176" s="358"/>
      <c r="E176" s="358"/>
      <c r="F176" s="358"/>
      <c r="G176" s="358"/>
      <c r="H176" s="358"/>
      <c r="I176" s="358"/>
      <c r="J176" s="358"/>
      <c r="K176" s="358"/>
      <c r="L176" s="358"/>
      <c r="M176" s="358"/>
      <c r="N176" s="358"/>
      <c r="O176" s="358"/>
      <c r="P176" s="358"/>
      <c r="Q176" s="358"/>
      <c r="R176" s="358"/>
      <c r="S176" s="358"/>
      <c r="T176" s="358"/>
      <c r="U176" s="358"/>
      <c r="V176" s="358"/>
      <c r="W176" s="358"/>
      <c r="X176" s="358"/>
      <c r="Y176" s="344"/>
      <c r="Z176" s="344"/>
    </row>
    <row r="177" spans="1:53" ht="27" hidden="1" customHeight="1" x14ac:dyDescent="0.25">
      <c r="A177" s="54" t="s">
        <v>269</v>
      </c>
      <c r="B177" s="54" t="s">
        <v>270</v>
      </c>
      <c r="C177" s="31">
        <v>4301051409</v>
      </c>
      <c r="D177" s="353">
        <v>4680115881556</v>
      </c>
      <c r="E177" s="354"/>
      <c r="F177" s="348">
        <v>1</v>
      </c>
      <c r="G177" s="32">
        <v>4</v>
      </c>
      <c r="H177" s="348">
        <v>4</v>
      </c>
      <c r="I177" s="348">
        <v>4.4080000000000004</v>
      </c>
      <c r="J177" s="32">
        <v>104</v>
      </c>
      <c r="K177" s="32" t="s">
        <v>100</v>
      </c>
      <c r="L177" s="33" t="s">
        <v>119</v>
      </c>
      <c r="M177" s="32">
        <v>45</v>
      </c>
      <c r="N177" s="6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56"/>
      <c r="P177" s="356"/>
      <c r="Q177" s="356"/>
      <c r="R177" s="354"/>
      <c r="S177" s="34"/>
      <c r="T177" s="34"/>
      <c r="U177" s="35" t="s">
        <v>65</v>
      </c>
      <c r="V177" s="349">
        <v>0</v>
      </c>
      <c r="W177" s="350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271</v>
      </c>
      <c r="B178" s="54" t="s">
        <v>272</v>
      </c>
      <c r="C178" s="31">
        <v>4301051538</v>
      </c>
      <c r="D178" s="353">
        <v>4680115880573</v>
      </c>
      <c r="E178" s="354"/>
      <c r="F178" s="348">
        <v>1.45</v>
      </c>
      <c r="G178" s="32">
        <v>6</v>
      </c>
      <c r="H178" s="348">
        <v>8.6999999999999993</v>
      </c>
      <c r="I178" s="348">
        <v>9.2639999999999993</v>
      </c>
      <c r="J178" s="32">
        <v>56</v>
      </c>
      <c r="K178" s="32" t="s">
        <v>100</v>
      </c>
      <c r="L178" s="33" t="s">
        <v>64</v>
      </c>
      <c r="M178" s="32">
        <v>45</v>
      </c>
      <c r="N178" s="41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8" s="356"/>
      <c r="P178" s="356"/>
      <c r="Q178" s="356"/>
      <c r="R178" s="354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273</v>
      </c>
      <c r="B179" s="54" t="s">
        <v>274</v>
      </c>
      <c r="C179" s="31">
        <v>4301051408</v>
      </c>
      <c r="D179" s="353">
        <v>4680115881594</v>
      </c>
      <c r="E179" s="354"/>
      <c r="F179" s="348">
        <v>1.35</v>
      </c>
      <c r="G179" s="32">
        <v>6</v>
      </c>
      <c r="H179" s="348">
        <v>8.1</v>
      </c>
      <c r="I179" s="348">
        <v>8.6639999999999997</v>
      </c>
      <c r="J179" s="32">
        <v>56</v>
      </c>
      <c r="K179" s="32" t="s">
        <v>100</v>
      </c>
      <c r="L179" s="33" t="s">
        <v>119</v>
      </c>
      <c r="M179" s="32">
        <v>40</v>
      </c>
      <c r="N179" s="5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56"/>
      <c r="P179" s="356"/>
      <c r="Q179" s="356"/>
      <c r="R179" s="354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275</v>
      </c>
      <c r="B180" s="54" t="s">
        <v>276</v>
      </c>
      <c r="C180" s="31">
        <v>4301051505</v>
      </c>
      <c r="D180" s="353">
        <v>4680115881587</v>
      </c>
      <c r="E180" s="354"/>
      <c r="F180" s="348">
        <v>1</v>
      </c>
      <c r="G180" s="32">
        <v>4</v>
      </c>
      <c r="H180" s="348">
        <v>4</v>
      </c>
      <c r="I180" s="348">
        <v>4.4080000000000004</v>
      </c>
      <c r="J180" s="32">
        <v>104</v>
      </c>
      <c r="K180" s="32" t="s">
        <v>100</v>
      </c>
      <c r="L180" s="33" t="s">
        <v>64</v>
      </c>
      <c r="M180" s="32">
        <v>40</v>
      </c>
      <c r="N180" s="71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0" s="356"/>
      <c r="P180" s="356"/>
      <c r="Q180" s="356"/>
      <c r="R180" s="354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277</v>
      </c>
      <c r="B181" s="54" t="s">
        <v>278</v>
      </c>
      <c r="C181" s="31">
        <v>4301051380</v>
      </c>
      <c r="D181" s="353">
        <v>4680115880962</v>
      </c>
      <c r="E181" s="354"/>
      <c r="F181" s="348">
        <v>1.3</v>
      </c>
      <c r="G181" s="32">
        <v>6</v>
      </c>
      <c r="H181" s="348">
        <v>7.8</v>
      </c>
      <c r="I181" s="348">
        <v>8.3640000000000008</v>
      </c>
      <c r="J181" s="32">
        <v>56</v>
      </c>
      <c r="K181" s="32" t="s">
        <v>100</v>
      </c>
      <c r="L181" s="33" t="s">
        <v>64</v>
      </c>
      <c r="M181" s="32">
        <v>40</v>
      </c>
      <c r="N181" s="40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56"/>
      <c r="P181" s="356"/>
      <c r="Q181" s="356"/>
      <c r="R181" s="354"/>
      <c r="S181" s="34"/>
      <c r="T181" s="34"/>
      <c r="U181" s="35" t="s">
        <v>65</v>
      </c>
      <c r="V181" s="349">
        <v>148</v>
      </c>
      <c r="W181" s="350">
        <f t="shared" si="9"/>
        <v>148.19999999999999</v>
      </c>
      <c r="X181" s="36">
        <f>IFERROR(IF(W181=0,"",ROUNDUP(W181/H181,0)*0.02175),"")</f>
        <v>0.41324999999999995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279</v>
      </c>
      <c r="B182" s="54" t="s">
        <v>280</v>
      </c>
      <c r="C182" s="31">
        <v>4301051411</v>
      </c>
      <c r="D182" s="353">
        <v>4680115881617</v>
      </c>
      <c r="E182" s="354"/>
      <c r="F182" s="348">
        <v>1.35</v>
      </c>
      <c r="G182" s="32">
        <v>6</v>
      </c>
      <c r="H182" s="348">
        <v>8.1</v>
      </c>
      <c r="I182" s="348">
        <v>8.6460000000000008</v>
      </c>
      <c r="J182" s="32">
        <v>56</v>
      </c>
      <c r="K182" s="32" t="s">
        <v>100</v>
      </c>
      <c r="L182" s="33" t="s">
        <v>119</v>
      </c>
      <c r="M182" s="32">
        <v>40</v>
      </c>
      <c r="N182" s="7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56"/>
      <c r="P182" s="356"/>
      <c r="Q182" s="356"/>
      <c r="R182" s="354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4301051487</v>
      </c>
      <c r="D183" s="353">
        <v>4680115881228</v>
      </c>
      <c r="E183" s="354"/>
      <c r="F183" s="348">
        <v>0.4</v>
      </c>
      <c r="G183" s="32">
        <v>6</v>
      </c>
      <c r="H183" s="348">
        <v>2.4</v>
      </c>
      <c r="I183" s="348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3" s="356"/>
      <c r="P183" s="356"/>
      <c r="Q183" s="356"/>
      <c r="R183" s="354"/>
      <c r="S183" s="34"/>
      <c r="T183" s="34"/>
      <c r="U183" s="35" t="s">
        <v>65</v>
      </c>
      <c r="V183" s="349">
        <v>43</v>
      </c>
      <c r="W183" s="350">
        <f t="shared" si="9"/>
        <v>43.199999999999996</v>
      </c>
      <c r="X183" s="36">
        <f>IFERROR(IF(W183=0,"",ROUNDUP(W183/H183,0)*0.00753),"")</f>
        <v>0.13553999999999999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283</v>
      </c>
      <c r="B184" s="54" t="s">
        <v>284</v>
      </c>
      <c r="C184" s="31">
        <v>4301051506</v>
      </c>
      <c r="D184" s="353">
        <v>4680115881037</v>
      </c>
      <c r="E184" s="354"/>
      <c r="F184" s="348">
        <v>0.84</v>
      </c>
      <c r="G184" s="32">
        <v>4</v>
      </c>
      <c r="H184" s="348">
        <v>3.36</v>
      </c>
      <c r="I184" s="348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4" s="356"/>
      <c r="P184" s="356"/>
      <c r="Q184" s="356"/>
      <c r="R184" s="354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4301051384</v>
      </c>
      <c r="D185" s="353">
        <v>4680115881211</v>
      </c>
      <c r="E185" s="354"/>
      <c r="F185" s="348">
        <v>0.4</v>
      </c>
      <c r="G185" s="32">
        <v>6</v>
      </c>
      <c r="H185" s="348">
        <v>2.4</v>
      </c>
      <c r="I185" s="348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56"/>
      <c r="P185" s="356"/>
      <c r="Q185" s="356"/>
      <c r="R185" s="354"/>
      <c r="S185" s="34"/>
      <c r="T185" s="34"/>
      <c r="U185" s="35" t="s">
        <v>65</v>
      </c>
      <c r="V185" s="349">
        <v>114</v>
      </c>
      <c r="W185" s="350">
        <f t="shared" si="9"/>
        <v>115.19999999999999</v>
      </c>
      <c r="X185" s="36">
        <f>IFERROR(IF(W185=0,"",ROUNDUP(W185/H185,0)*0.00753),"")</f>
        <v>0.36143999999999998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287</v>
      </c>
      <c r="B186" s="54" t="s">
        <v>288</v>
      </c>
      <c r="C186" s="31">
        <v>4301051378</v>
      </c>
      <c r="D186" s="353">
        <v>4680115881020</v>
      </c>
      <c r="E186" s="354"/>
      <c r="F186" s="348">
        <v>0.84</v>
      </c>
      <c r="G186" s="32">
        <v>4</v>
      </c>
      <c r="H186" s="348">
        <v>3.36</v>
      </c>
      <c r="I186" s="348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56"/>
      <c r="P186" s="356"/>
      <c r="Q186" s="356"/>
      <c r="R186" s="354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289</v>
      </c>
      <c r="B187" s="54" t="s">
        <v>290</v>
      </c>
      <c r="C187" s="31">
        <v>4301051407</v>
      </c>
      <c r="D187" s="353">
        <v>4680115882195</v>
      </c>
      <c r="E187" s="354"/>
      <c r="F187" s="348">
        <v>0.4</v>
      </c>
      <c r="G187" s="32">
        <v>6</v>
      </c>
      <c r="H187" s="348">
        <v>2.4</v>
      </c>
      <c r="I187" s="348">
        <v>2.69</v>
      </c>
      <c r="J187" s="32">
        <v>156</v>
      </c>
      <c r="K187" s="32" t="s">
        <v>63</v>
      </c>
      <c r="L187" s="33" t="s">
        <v>119</v>
      </c>
      <c r="M187" s="32">
        <v>40</v>
      </c>
      <c r="N187" s="6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56"/>
      <c r="P187" s="356"/>
      <c r="Q187" s="356"/>
      <c r="R187" s="354"/>
      <c r="S187" s="34"/>
      <c r="T187" s="34"/>
      <c r="U187" s="35" t="s">
        <v>65</v>
      </c>
      <c r="V187" s="349">
        <v>246</v>
      </c>
      <c r="W187" s="350">
        <f t="shared" si="9"/>
        <v>247.2</v>
      </c>
      <c r="X187" s="36">
        <f t="shared" ref="X187:X193" si="10">IFERROR(IF(W187=0,"",ROUNDUP(W187/H187,0)*0.00753),"")</f>
        <v>0.77559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291</v>
      </c>
      <c r="B188" s="54" t="s">
        <v>292</v>
      </c>
      <c r="C188" s="31">
        <v>4301051479</v>
      </c>
      <c r="D188" s="353">
        <v>4680115882607</v>
      </c>
      <c r="E188" s="354"/>
      <c r="F188" s="348">
        <v>0.3</v>
      </c>
      <c r="G188" s="32">
        <v>6</v>
      </c>
      <c r="H188" s="348">
        <v>1.8</v>
      </c>
      <c r="I188" s="348">
        <v>2.0720000000000001</v>
      </c>
      <c r="J188" s="32">
        <v>156</v>
      </c>
      <c r="K188" s="32" t="s">
        <v>63</v>
      </c>
      <c r="L188" s="33" t="s">
        <v>119</v>
      </c>
      <c r="M188" s="32">
        <v>45</v>
      </c>
      <c r="N188" s="6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56"/>
      <c r="P188" s="356"/>
      <c r="Q188" s="356"/>
      <c r="R188" s="354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4301051468</v>
      </c>
      <c r="D189" s="353">
        <v>4680115880092</v>
      </c>
      <c r="E189" s="354"/>
      <c r="F189" s="348">
        <v>0.4</v>
      </c>
      <c r="G189" s="32">
        <v>6</v>
      </c>
      <c r="H189" s="348">
        <v>2.4</v>
      </c>
      <c r="I189" s="348">
        <v>2.6720000000000002</v>
      </c>
      <c r="J189" s="32">
        <v>156</v>
      </c>
      <c r="K189" s="32" t="s">
        <v>63</v>
      </c>
      <c r="L189" s="33" t="s">
        <v>119</v>
      </c>
      <c r="M189" s="32">
        <v>45</v>
      </c>
      <c r="N189" s="6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56"/>
      <c r="P189" s="356"/>
      <c r="Q189" s="356"/>
      <c r="R189" s="354"/>
      <c r="S189" s="34"/>
      <c r="T189" s="34"/>
      <c r="U189" s="35" t="s">
        <v>65</v>
      </c>
      <c r="V189" s="349">
        <v>92</v>
      </c>
      <c r="W189" s="350">
        <f t="shared" si="9"/>
        <v>93.6</v>
      </c>
      <c r="X189" s="36">
        <f t="shared" si="10"/>
        <v>0.29366999999999999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295</v>
      </c>
      <c r="B190" s="54" t="s">
        <v>296</v>
      </c>
      <c r="C190" s="31">
        <v>4301051469</v>
      </c>
      <c r="D190" s="353">
        <v>4680115880221</v>
      </c>
      <c r="E190" s="354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56"/>
      <c r="P190" s="356"/>
      <c r="Q190" s="356"/>
      <c r="R190" s="354"/>
      <c r="S190" s="34"/>
      <c r="T190" s="34"/>
      <c r="U190" s="35" t="s">
        <v>65</v>
      </c>
      <c r="V190" s="349">
        <v>48</v>
      </c>
      <c r="W190" s="350">
        <f t="shared" si="9"/>
        <v>48</v>
      </c>
      <c r="X190" s="36">
        <f t="shared" si="10"/>
        <v>0.15060000000000001</v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297</v>
      </c>
      <c r="B191" s="54" t="s">
        <v>298</v>
      </c>
      <c r="C191" s="31">
        <v>4301051523</v>
      </c>
      <c r="D191" s="353">
        <v>4680115882942</v>
      </c>
      <c r="E191" s="354"/>
      <c r="F191" s="348">
        <v>0.3</v>
      </c>
      <c r="G191" s="32">
        <v>6</v>
      </c>
      <c r="H191" s="348">
        <v>1.8</v>
      </c>
      <c r="I191" s="348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56"/>
      <c r="P191" s="356"/>
      <c r="Q191" s="356"/>
      <c r="R191" s="354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299</v>
      </c>
      <c r="B192" s="54" t="s">
        <v>300</v>
      </c>
      <c r="C192" s="31">
        <v>4301051326</v>
      </c>
      <c r="D192" s="353">
        <v>4680115880504</v>
      </c>
      <c r="E192" s="354"/>
      <c r="F192" s="348">
        <v>0.4</v>
      </c>
      <c r="G192" s="32">
        <v>6</v>
      </c>
      <c r="H192" s="348">
        <v>2.4</v>
      </c>
      <c r="I192" s="348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56"/>
      <c r="P192" s="356"/>
      <c r="Q192" s="356"/>
      <c r="R192" s="354"/>
      <c r="S192" s="34"/>
      <c r="T192" s="34"/>
      <c r="U192" s="35" t="s">
        <v>65</v>
      </c>
      <c r="V192" s="349">
        <v>258</v>
      </c>
      <c r="W192" s="350">
        <f t="shared" si="9"/>
        <v>259.2</v>
      </c>
      <c r="X192" s="36">
        <f t="shared" si="10"/>
        <v>0.81324000000000007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301</v>
      </c>
      <c r="B193" s="54" t="s">
        <v>302</v>
      </c>
      <c r="C193" s="31">
        <v>4301051410</v>
      </c>
      <c r="D193" s="353">
        <v>4680115882164</v>
      </c>
      <c r="E193" s="354"/>
      <c r="F193" s="348">
        <v>0.4</v>
      </c>
      <c r="G193" s="32">
        <v>6</v>
      </c>
      <c r="H193" s="348">
        <v>2.4</v>
      </c>
      <c r="I193" s="348">
        <v>2.6779999999999999</v>
      </c>
      <c r="J193" s="32">
        <v>156</v>
      </c>
      <c r="K193" s="32" t="s">
        <v>63</v>
      </c>
      <c r="L193" s="33" t="s">
        <v>119</v>
      </c>
      <c r="M193" s="32">
        <v>40</v>
      </c>
      <c r="N193" s="6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56"/>
      <c r="P193" s="356"/>
      <c r="Q193" s="356"/>
      <c r="R193" s="354"/>
      <c r="S193" s="34"/>
      <c r="T193" s="34"/>
      <c r="U193" s="35" t="s">
        <v>65</v>
      </c>
      <c r="V193" s="349">
        <v>175</v>
      </c>
      <c r="W193" s="350">
        <f t="shared" si="9"/>
        <v>175.2</v>
      </c>
      <c r="X193" s="36">
        <f t="shared" si="10"/>
        <v>0.54969000000000001</v>
      </c>
      <c r="Y193" s="56"/>
      <c r="Z193" s="57"/>
      <c r="AD193" s="58"/>
      <c r="BA193" s="167" t="s">
        <v>1</v>
      </c>
    </row>
    <row r="194" spans="1:53" x14ac:dyDescent="0.2">
      <c r="A194" s="362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63"/>
      <c r="N194" s="359" t="s">
        <v>66</v>
      </c>
      <c r="O194" s="360"/>
      <c r="P194" s="360"/>
      <c r="Q194" s="360"/>
      <c r="R194" s="360"/>
      <c r="S194" s="360"/>
      <c r="T194" s="361"/>
      <c r="U194" s="37" t="s">
        <v>67</v>
      </c>
      <c r="V194" s="351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425.64102564102569</v>
      </c>
      <c r="W194" s="351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428</v>
      </c>
      <c r="X194" s="351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3.4930199999999996</v>
      </c>
      <c r="Y194" s="352"/>
      <c r="Z194" s="352"/>
    </row>
    <row r="195" spans="1:53" x14ac:dyDescent="0.2">
      <c r="A195" s="358"/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63"/>
      <c r="N195" s="359" t="s">
        <v>66</v>
      </c>
      <c r="O195" s="360"/>
      <c r="P195" s="360"/>
      <c r="Q195" s="360"/>
      <c r="R195" s="360"/>
      <c r="S195" s="360"/>
      <c r="T195" s="361"/>
      <c r="U195" s="37" t="s">
        <v>65</v>
      </c>
      <c r="V195" s="351">
        <f>IFERROR(SUM(V177:V193),"0")</f>
        <v>1124</v>
      </c>
      <c r="W195" s="351">
        <f>IFERROR(SUM(W177:W193),"0")</f>
        <v>1129.8</v>
      </c>
      <c r="X195" s="37"/>
      <c r="Y195" s="352"/>
      <c r="Z195" s="352"/>
    </row>
    <row r="196" spans="1:53" ht="14.25" hidden="1" customHeight="1" x14ac:dyDescent="0.25">
      <c r="A196" s="357" t="s">
        <v>201</v>
      </c>
      <c r="B196" s="358"/>
      <c r="C196" s="358"/>
      <c r="D196" s="358"/>
      <c r="E196" s="358"/>
      <c r="F196" s="358"/>
      <c r="G196" s="358"/>
      <c r="H196" s="358"/>
      <c r="I196" s="358"/>
      <c r="J196" s="358"/>
      <c r="K196" s="358"/>
      <c r="L196" s="358"/>
      <c r="M196" s="358"/>
      <c r="N196" s="358"/>
      <c r="O196" s="358"/>
      <c r="P196" s="358"/>
      <c r="Q196" s="358"/>
      <c r="R196" s="358"/>
      <c r="S196" s="358"/>
      <c r="T196" s="358"/>
      <c r="U196" s="358"/>
      <c r="V196" s="358"/>
      <c r="W196" s="358"/>
      <c r="X196" s="358"/>
      <c r="Y196" s="344"/>
      <c r="Z196" s="344"/>
    </row>
    <row r="197" spans="1:53" ht="16.5" hidden="1" customHeight="1" x14ac:dyDescent="0.25">
      <c r="A197" s="54" t="s">
        <v>303</v>
      </c>
      <c r="B197" s="54" t="s">
        <v>304</v>
      </c>
      <c r="C197" s="31">
        <v>4301060360</v>
      </c>
      <c r="D197" s="353">
        <v>4680115882874</v>
      </c>
      <c r="E197" s="354"/>
      <c r="F197" s="348">
        <v>0.8</v>
      </c>
      <c r="G197" s="32">
        <v>4</v>
      </c>
      <c r="H197" s="348">
        <v>3.2</v>
      </c>
      <c r="I197" s="34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7" s="356"/>
      <c r="P197" s="356"/>
      <c r="Q197" s="356"/>
      <c r="R197" s="354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305</v>
      </c>
      <c r="B198" s="54" t="s">
        <v>306</v>
      </c>
      <c r="C198" s="31">
        <v>4301060359</v>
      </c>
      <c r="D198" s="353">
        <v>4680115884434</v>
      </c>
      <c r="E198" s="354"/>
      <c r="F198" s="348">
        <v>0.8</v>
      </c>
      <c r="G198" s="32">
        <v>4</v>
      </c>
      <c r="H198" s="348">
        <v>3.2</v>
      </c>
      <c r="I198" s="348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8" s="356"/>
      <c r="P198" s="356"/>
      <c r="Q198" s="356"/>
      <c r="R198" s="354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307</v>
      </c>
      <c r="B199" s="54" t="s">
        <v>308</v>
      </c>
      <c r="C199" s="31">
        <v>4301060338</v>
      </c>
      <c r="D199" s="353">
        <v>4680115880801</v>
      </c>
      <c r="E199" s="354"/>
      <c r="F199" s="348">
        <v>0.4</v>
      </c>
      <c r="G199" s="32">
        <v>6</v>
      </c>
      <c r="H199" s="348">
        <v>2.4</v>
      </c>
      <c r="I199" s="34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56"/>
      <c r="P199" s="356"/>
      <c r="Q199" s="356"/>
      <c r="R199" s="354"/>
      <c r="S199" s="34"/>
      <c r="T199" s="34"/>
      <c r="U199" s="35" t="s">
        <v>65</v>
      </c>
      <c r="V199" s="349">
        <v>0</v>
      </c>
      <c r="W199" s="350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hidden="1" customHeight="1" x14ac:dyDescent="0.25">
      <c r="A200" s="54" t="s">
        <v>309</v>
      </c>
      <c r="B200" s="54" t="s">
        <v>310</v>
      </c>
      <c r="C200" s="31">
        <v>4301060339</v>
      </c>
      <c r="D200" s="353">
        <v>4680115880818</v>
      </c>
      <c r="E200" s="354"/>
      <c r="F200" s="348">
        <v>0.4</v>
      </c>
      <c r="G200" s="32">
        <v>6</v>
      </c>
      <c r="H200" s="348">
        <v>2.4</v>
      </c>
      <c r="I200" s="348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56"/>
      <c r="P200" s="356"/>
      <c r="Q200" s="356"/>
      <c r="R200" s="354"/>
      <c r="S200" s="34"/>
      <c r="T200" s="34"/>
      <c r="U200" s="35" t="s">
        <v>65</v>
      </c>
      <c r="V200" s="349">
        <v>0</v>
      </c>
      <c r="W200" s="350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idden="1" x14ac:dyDescent="0.2">
      <c r="A201" s="362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63"/>
      <c r="N201" s="359" t="s">
        <v>66</v>
      </c>
      <c r="O201" s="360"/>
      <c r="P201" s="360"/>
      <c r="Q201" s="360"/>
      <c r="R201" s="360"/>
      <c r="S201" s="360"/>
      <c r="T201" s="361"/>
      <c r="U201" s="37" t="s">
        <v>67</v>
      </c>
      <c r="V201" s="351">
        <f>IFERROR(V197/H197,"0")+IFERROR(V198/H198,"0")+IFERROR(V199/H199,"0")+IFERROR(V200/H200,"0")</f>
        <v>0</v>
      </c>
      <c r="W201" s="351">
        <f>IFERROR(W197/H197,"0")+IFERROR(W198/H198,"0")+IFERROR(W199/H199,"0")+IFERROR(W200/H200,"0")</f>
        <v>0</v>
      </c>
      <c r="X201" s="351">
        <f>IFERROR(IF(X197="",0,X197),"0")+IFERROR(IF(X198="",0,X198),"0")+IFERROR(IF(X199="",0,X199),"0")+IFERROR(IF(X200="",0,X200),"0")</f>
        <v>0</v>
      </c>
      <c r="Y201" s="352"/>
      <c r="Z201" s="352"/>
    </row>
    <row r="202" spans="1:53" hidden="1" x14ac:dyDescent="0.2">
      <c r="A202" s="358"/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63"/>
      <c r="N202" s="359" t="s">
        <v>66</v>
      </c>
      <c r="O202" s="360"/>
      <c r="P202" s="360"/>
      <c r="Q202" s="360"/>
      <c r="R202" s="360"/>
      <c r="S202" s="360"/>
      <c r="T202" s="361"/>
      <c r="U202" s="37" t="s">
        <v>65</v>
      </c>
      <c r="V202" s="351">
        <f>IFERROR(SUM(V197:V200),"0")</f>
        <v>0</v>
      </c>
      <c r="W202" s="351">
        <f>IFERROR(SUM(W197:W200),"0")</f>
        <v>0</v>
      </c>
      <c r="X202" s="37"/>
      <c r="Y202" s="352"/>
      <c r="Z202" s="352"/>
    </row>
    <row r="203" spans="1:53" ht="16.5" hidden="1" customHeight="1" x14ac:dyDescent="0.25">
      <c r="A203" s="401" t="s">
        <v>311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5"/>
      <c r="Z203" s="345"/>
    </row>
    <row r="204" spans="1:53" ht="14.25" hidden="1" customHeight="1" x14ac:dyDescent="0.25">
      <c r="A204" s="357" t="s">
        <v>105</v>
      </c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8"/>
      <c r="N204" s="358"/>
      <c r="O204" s="358"/>
      <c r="P204" s="358"/>
      <c r="Q204" s="358"/>
      <c r="R204" s="358"/>
      <c r="S204" s="358"/>
      <c r="T204" s="358"/>
      <c r="U204" s="358"/>
      <c r="V204" s="358"/>
      <c r="W204" s="358"/>
      <c r="X204" s="358"/>
      <c r="Y204" s="344"/>
      <c r="Z204" s="344"/>
    </row>
    <row r="205" spans="1:53" ht="27" hidden="1" customHeight="1" x14ac:dyDescent="0.25">
      <c r="A205" s="54" t="s">
        <v>312</v>
      </c>
      <c r="B205" s="54" t="s">
        <v>313</v>
      </c>
      <c r="C205" s="31">
        <v>4301011717</v>
      </c>
      <c r="D205" s="353">
        <v>4680115884274</v>
      </c>
      <c r="E205" s="354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50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5" s="356"/>
      <c r="P205" s="356"/>
      <c r="Q205" s="356"/>
      <c r="R205" s="354"/>
      <c r="S205" s="34"/>
      <c r="T205" s="34"/>
      <c r="U205" s="35" t="s">
        <v>65</v>
      </c>
      <c r="V205" s="349">
        <v>0</v>
      </c>
      <c r="W205" s="350">
        <f t="shared" ref="W205:W210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314</v>
      </c>
      <c r="B206" s="54" t="s">
        <v>315</v>
      </c>
      <c r="C206" s="31">
        <v>4301011719</v>
      </c>
      <c r="D206" s="353">
        <v>4680115884298</v>
      </c>
      <c r="E206" s="354"/>
      <c r="F206" s="348">
        <v>1.45</v>
      </c>
      <c r="G206" s="32">
        <v>8</v>
      </c>
      <c r="H206" s="348">
        <v>11.6</v>
      </c>
      <c r="I206" s="348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6" s="356"/>
      <c r="P206" s="356"/>
      <c r="Q206" s="356"/>
      <c r="R206" s="354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316</v>
      </c>
      <c r="B207" s="54" t="s">
        <v>317</v>
      </c>
      <c r="C207" s="31">
        <v>4301011733</v>
      </c>
      <c r="D207" s="353">
        <v>4680115884250</v>
      </c>
      <c r="E207" s="354"/>
      <c r="F207" s="348">
        <v>1.45</v>
      </c>
      <c r="G207" s="32">
        <v>8</v>
      </c>
      <c r="H207" s="348">
        <v>11.6</v>
      </c>
      <c r="I207" s="348">
        <v>12.08</v>
      </c>
      <c r="J207" s="32">
        <v>56</v>
      </c>
      <c r="K207" s="32" t="s">
        <v>100</v>
      </c>
      <c r="L207" s="33" t="s">
        <v>119</v>
      </c>
      <c r="M207" s="32">
        <v>55</v>
      </c>
      <c r="N207" s="4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07" s="356"/>
      <c r="P207" s="356"/>
      <c r="Q207" s="356"/>
      <c r="R207" s="354"/>
      <c r="S207" s="34"/>
      <c r="T207" s="34"/>
      <c r="U207" s="35" t="s">
        <v>65</v>
      </c>
      <c r="V207" s="349">
        <v>164</v>
      </c>
      <c r="W207" s="350">
        <f t="shared" si="11"/>
        <v>174</v>
      </c>
      <c r="X207" s="36">
        <f>IFERROR(IF(W207=0,"",ROUNDUP(W207/H207,0)*0.02175),"")</f>
        <v>0.32624999999999998</v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4301011718</v>
      </c>
      <c r="D208" s="353">
        <v>4680115884281</v>
      </c>
      <c r="E208" s="354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08" s="356"/>
      <c r="P208" s="356"/>
      <c r="Q208" s="356"/>
      <c r="R208" s="354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4301011720</v>
      </c>
      <c r="D209" s="353">
        <v>4680115884199</v>
      </c>
      <c r="E209" s="354"/>
      <c r="F209" s="348">
        <v>0.37</v>
      </c>
      <c r="G209" s="32">
        <v>10</v>
      </c>
      <c r="H209" s="348">
        <v>3.7</v>
      </c>
      <c r="I209" s="348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8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09" s="356"/>
      <c r="P209" s="356"/>
      <c r="Q209" s="356"/>
      <c r="R209" s="354"/>
      <c r="S209" s="34"/>
      <c r="T209" s="34"/>
      <c r="U209" s="35" t="s">
        <v>65</v>
      </c>
      <c r="V209" s="349">
        <v>0</v>
      </c>
      <c r="W209" s="350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322</v>
      </c>
      <c r="B210" s="54" t="s">
        <v>323</v>
      </c>
      <c r="C210" s="31">
        <v>4301011716</v>
      </c>
      <c r="D210" s="353">
        <v>4680115884267</v>
      </c>
      <c r="E210" s="354"/>
      <c r="F210" s="348">
        <v>0.4</v>
      </c>
      <c r="G210" s="32">
        <v>10</v>
      </c>
      <c r="H210" s="348">
        <v>4</v>
      </c>
      <c r="I210" s="348">
        <v>4.24</v>
      </c>
      <c r="J210" s="32">
        <v>120</v>
      </c>
      <c r="K210" s="32" t="s">
        <v>63</v>
      </c>
      <c r="L210" s="33" t="s">
        <v>101</v>
      </c>
      <c r="M210" s="32">
        <v>55</v>
      </c>
      <c r="N210" s="4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0" s="356"/>
      <c r="P210" s="356"/>
      <c r="Q210" s="356"/>
      <c r="R210" s="354"/>
      <c r="S210" s="34"/>
      <c r="T210" s="34"/>
      <c r="U210" s="35" t="s">
        <v>65</v>
      </c>
      <c r="V210" s="349">
        <v>54</v>
      </c>
      <c r="W210" s="350">
        <f t="shared" si="11"/>
        <v>56</v>
      </c>
      <c r="X210" s="36">
        <f>IFERROR(IF(W210=0,"",ROUNDUP(W210/H210,0)*0.00937),"")</f>
        <v>0.13117999999999999</v>
      </c>
      <c r="Y210" s="56"/>
      <c r="Z210" s="57"/>
      <c r="AD210" s="58"/>
      <c r="BA210" s="177" t="s">
        <v>1</v>
      </c>
    </row>
    <row r="211" spans="1:53" x14ac:dyDescent="0.2">
      <c r="A211" s="362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63"/>
      <c r="N211" s="359" t="s">
        <v>66</v>
      </c>
      <c r="O211" s="360"/>
      <c r="P211" s="360"/>
      <c r="Q211" s="360"/>
      <c r="R211" s="360"/>
      <c r="S211" s="360"/>
      <c r="T211" s="361"/>
      <c r="U211" s="37" t="s">
        <v>67</v>
      </c>
      <c r="V211" s="351">
        <f>IFERROR(V205/H205,"0")+IFERROR(V206/H206,"0")+IFERROR(V207/H207,"0")+IFERROR(V208/H208,"0")+IFERROR(V209/H209,"0")+IFERROR(V210/H210,"0")</f>
        <v>27.637931034482762</v>
      </c>
      <c r="W211" s="351">
        <f>IFERROR(W205/H205,"0")+IFERROR(W206/H206,"0")+IFERROR(W207/H207,"0")+IFERROR(W208/H208,"0")+IFERROR(W209/H209,"0")+IFERROR(W210/H210,"0")</f>
        <v>29</v>
      </c>
      <c r="X211" s="351">
        <f>IFERROR(IF(X205="",0,X205),"0")+IFERROR(IF(X206="",0,X206),"0")+IFERROR(IF(X207="",0,X207),"0")+IFERROR(IF(X208="",0,X208),"0")+IFERROR(IF(X209="",0,X209),"0")+IFERROR(IF(X210="",0,X210),"0")</f>
        <v>0.45743</v>
      </c>
      <c r="Y211" s="352"/>
      <c r="Z211" s="352"/>
    </row>
    <row r="212" spans="1:53" x14ac:dyDescent="0.2">
      <c r="A212" s="358"/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63"/>
      <c r="N212" s="359" t="s">
        <v>66</v>
      </c>
      <c r="O212" s="360"/>
      <c r="P212" s="360"/>
      <c r="Q212" s="360"/>
      <c r="R212" s="360"/>
      <c r="S212" s="360"/>
      <c r="T212" s="361"/>
      <c r="U212" s="37" t="s">
        <v>65</v>
      </c>
      <c r="V212" s="351">
        <f>IFERROR(SUM(V205:V210),"0")</f>
        <v>218</v>
      </c>
      <c r="W212" s="351">
        <f>IFERROR(SUM(W205:W210),"0")</f>
        <v>230</v>
      </c>
      <c r="X212" s="37"/>
      <c r="Y212" s="352"/>
      <c r="Z212" s="352"/>
    </row>
    <row r="213" spans="1:53" ht="14.25" hidden="1" customHeight="1" x14ac:dyDescent="0.25">
      <c r="A213" s="357" t="s">
        <v>60</v>
      </c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8"/>
      <c r="N213" s="358"/>
      <c r="O213" s="358"/>
      <c r="P213" s="358"/>
      <c r="Q213" s="358"/>
      <c r="R213" s="358"/>
      <c r="S213" s="358"/>
      <c r="T213" s="358"/>
      <c r="U213" s="358"/>
      <c r="V213" s="358"/>
      <c r="W213" s="358"/>
      <c r="X213" s="358"/>
      <c r="Y213" s="344"/>
      <c r="Z213" s="344"/>
    </row>
    <row r="214" spans="1:53" ht="27" hidden="1" customHeight="1" x14ac:dyDescent="0.25">
      <c r="A214" s="54" t="s">
        <v>324</v>
      </c>
      <c r="B214" s="54" t="s">
        <v>325</v>
      </c>
      <c r="C214" s="31">
        <v>4301031151</v>
      </c>
      <c r="D214" s="353">
        <v>4607091389845</v>
      </c>
      <c r="E214" s="354"/>
      <c r="F214" s="348">
        <v>0.35</v>
      </c>
      <c r="G214" s="32">
        <v>6</v>
      </c>
      <c r="H214" s="348">
        <v>2.1</v>
      </c>
      <c r="I214" s="348">
        <v>2.2000000000000002</v>
      </c>
      <c r="J214" s="32">
        <v>234</v>
      </c>
      <c r="K214" s="32" t="s">
        <v>162</v>
      </c>
      <c r="L214" s="33" t="s">
        <v>64</v>
      </c>
      <c r="M214" s="32">
        <v>40</v>
      </c>
      <c r="N214" s="6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4" s="356"/>
      <c r="P214" s="356"/>
      <c r="Q214" s="356"/>
      <c r="R214" s="354"/>
      <c r="S214" s="34"/>
      <c r="T214" s="34"/>
      <c r="U214" s="35" t="s">
        <v>65</v>
      </c>
      <c r="V214" s="349">
        <v>0</v>
      </c>
      <c r="W214" s="350">
        <f>IFERROR(IF(V214="",0,CEILING((V214/$H214),1)*$H214),"")</f>
        <v>0</v>
      </c>
      <c r="X214" s="36" t="str">
        <f>IFERROR(IF(W214=0,"",ROUNDUP(W214/H214,0)*0.00502),"")</f>
        <v/>
      </c>
      <c r="Y214" s="56"/>
      <c r="Z214" s="57"/>
      <c r="AD214" s="58"/>
      <c r="BA214" s="178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4301031259</v>
      </c>
      <c r="D215" s="353">
        <v>4680115882881</v>
      </c>
      <c r="E215" s="354"/>
      <c r="F215" s="348">
        <v>0.28000000000000003</v>
      </c>
      <c r="G215" s="32">
        <v>6</v>
      </c>
      <c r="H215" s="348">
        <v>1.68</v>
      </c>
      <c r="I215" s="348">
        <v>1.81</v>
      </c>
      <c r="J215" s="32">
        <v>234</v>
      </c>
      <c r="K215" s="32" t="s">
        <v>162</v>
      </c>
      <c r="L215" s="33" t="s">
        <v>64</v>
      </c>
      <c r="M215" s="32">
        <v>40</v>
      </c>
      <c r="N215" s="57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5" s="356"/>
      <c r="P215" s="356"/>
      <c r="Q215" s="356"/>
      <c r="R215" s="354"/>
      <c r="S215" s="34"/>
      <c r="T215" s="34"/>
      <c r="U215" s="35" t="s">
        <v>65</v>
      </c>
      <c r="V215" s="349">
        <v>0</v>
      </c>
      <c r="W215" s="350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62"/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63"/>
      <c r="N216" s="359" t="s">
        <v>66</v>
      </c>
      <c r="O216" s="360"/>
      <c r="P216" s="360"/>
      <c r="Q216" s="360"/>
      <c r="R216" s="360"/>
      <c r="S216" s="360"/>
      <c r="T216" s="361"/>
      <c r="U216" s="37" t="s">
        <v>67</v>
      </c>
      <c r="V216" s="351">
        <f>IFERROR(V214/H214,"0")+IFERROR(V215/H215,"0")</f>
        <v>0</v>
      </c>
      <c r="W216" s="351">
        <f>IFERROR(W214/H214,"0")+IFERROR(W215/H215,"0")</f>
        <v>0</v>
      </c>
      <c r="X216" s="351">
        <f>IFERROR(IF(X214="",0,X214),"0")+IFERROR(IF(X215="",0,X215),"0")</f>
        <v>0</v>
      </c>
      <c r="Y216" s="352"/>
      <c r="Z216" s="352"/>
    </row>
    <row r="217" spans="1:53" hidden="1" x14ac:dyDescent="0.2">
      <c r="A217" s="358"/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65</v>
      </c>
      <c r="V217" s="351">
        <f>IFERROR(SUM(V214:V215),"0")</f>
        <v>0</v>
      </c>
      <c r="W217" s="351">
        <f>IFERROR(SUM(W214:W215),"0")</f>
        <v>0</v>
      </c>
      <c r="X217" s="37"/>
      <c r="Y217" s="352"/>
      <c r="Z217" s="352"/>
    </row>
    <row r="218" spans="1:53" ht="16.5" hidden="1" customHeight="1" x14ac:dyDescent="0.25">
      <c r="A218" s="401" t="s">
        <v>328</v>
      </c>
      <c r="B218" s="358"/>
      <c r="C218" s="358"/>
      <c r="D218" s="358"/>
      <c r="E218" s="358"/>
      <c r="F218" s="358"/>
      <c r="G218" s="358"/>
      <c r="H218" s="358"/>
      <c r="I218" s="358"/>
      <c r="J218" s="358"/>
      <c r="K218" s="358"/>
      <c r="L218" s="358"/>
      <c r="M218" s="358"/>
      <c r="N218" s="358"/>
      <c r="O218" s="358"/>
      <c r="P218" s="358"/>
      <c r="Q218" s="358"/>
      <c r="R218" s="358"/>
      <c r="S218" s="358"/>
      <c r="T218" s="358"/>
      <c r="U218" s="358"/>
      <c r="V218" s="358"/>
      <c r="W218" s="358"/>
      <c r="X218" s="358"/>
      <c r="Y218" s="345"/>
      <c r="Z218" s="345"/>
    </row>
    <row r="219" spans="1:53" ht="14.25" hidden="1" customHeight="1" x14ac:dyDescent="0.25">
      <c r="A219" s="357" t="s">
        <v>105</v>
      </c>
      <c r="B219" s="358"/>
      <c r="C219" s="358"/>
      <c r="D219" s="358"/>
      <c r="E219" s="358"/>
      <c r="F219" s="358"/>
      <c r="G219" s="358"/>
      <c r="H219" s="358"/>
      <c r="I219" s="358"/>
      <c r="J219" s="358"/>
      <c r="K219" s="358"/>
      <c r="L219" s="358"/>
      <c r="M219" s="358"/>
      <c r="N219" s="358"/>
      <c r="O219" s="358"/>
      <c r="P219" s="358"/>
      <c r="Q219" s="358"/>
      <c r="R219" s="358"/>
      <c r="S219" s="358"/>
      <c r="T219" s="358"/>
      <c r="U219" s="358"/>
      <c r="V219" s="358"/>
      <c r="W219" s="358"/>
      <c r="X219" s="358"/>
      <c r="Y219" s="344"/>
      <c r="Z219" s="344"/>
    </row>
    <row r="220" spans="1:53" ht="27" customHeight="1" x14ac:dyDescent="0.25">
      <c r="A220" s="54" t="s">
        <v>329</v>
      </c>
      <c r="B220" s="54" t="s">
        <v>330</v>
      </c>
      <c r="C220" s="31">
        <v>4301011826</v>
      </c>
      <c r="D220" s="353">
        <v>4680115884137</v>
      </c>
      <c r="E220" s="354"/>
      <c r="F220" s="348">
        <v>1.45</v>
      </c>
      <c r="G220" s="32">
        <v>8</v>
      </c>
      <c r="H220" s="348">
        <v>11.6</v>
      </c>
      <c r="I220" s="348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0" s="356"/>
      <c r="P220" s="356"/>
      <c r="Q220" s="356"/>
      <c r="R220" s="354"/>
      <c r="S220" s="34"/>
      <c r="T220" s="34"/>
      <c r="U220" s="35" t="s">
        <v>65</v>
      </c>
      <c r="V220" s="349">
        <v>255</v>
      </c>
      <c r="W220" s="350">
        <f t="shared" ref="W220:W225" si="12">IFERROR(IF(V220="",0,CEILING((V220/$H220),1)*$H220),"")</f>
        <v>255.2</v>
      </c>
      <c r="X220" s="36">
        <f>IFERROR(IF(W220=0,"",ROUNDUP(W220/H220,0)*0.02175),"")</f>
        <v>0.47849999999999998</v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331</v>
      </c>
      <c r="B221" s="54" t="s">
        <v>332</v>
      </c>
      <c r="C221" s="31">
        <v>4301011724</v>
      </c>
      <c r="D221" s="353">
        <v>4680115884236</v>
      </c>
      <c r="E221" s="354"/>
      <c r="F221" s="348">
        <v>1.45</v>
      </c>
      <c r="G221" s="32">
        <v>8</v>
      </c>
      <c r="H221" s="348">
        <v>11.6</v>
      </c>
      <c r="I221" s="348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1" s="356"/>
      <c r="P221" s="356"/>
      <c r="Q221" s="356"/>
      <c r="R221" s="354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333</v>
      </c>
      <c r="B222" s="54" t="s">
        <v>334</v>
      </c>
      <c r="C222" s="31">
        <v>4301011721</v>
      </c>
      <c r="D222" s="353">
        <v>4680115884175</v>
      </c>
      <c r="E222" s="354"/>
      <c r="F222" s="348">
        <v>1.45</v>
      </c>
      <c r="G222" s="32">
        <v>8</v>
      </c>
      <c r="H222" s="348">
        <v>11.6</v>
      </c>
      <c r="I222" s="348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2" s="356"/>
      <c r="P222" s="356"/>
      <c r="Q222" s="356"/>
      <c r="R222" s="354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335</v>
      </c>
      <c r="B223" s="54" t="s">
        <v>336</v>
      </c>
      <c r="C223" s="31">
        <v>4301011824</v>
      </c>
      <c r="D223" s="353">
        <v>4680115884144</v>
      </c>
      <c r="E223" s="354"/>
      <c r="F223" s="348">
        <v>0.4</v>
      </c>
      <c r="G223" s="32">
        <v>10</v>
      </c>
      <c r="H223" s="348">
        <v>4</v>
      </c>
      <c r="I223" s="348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3" s="356"/>
      <c r="P223" s="356"/>
      <c r="Q223" s="356"/>
      <c r="R223" s="354"/>
      <c r="S223" s="34"/>
      <c r="T223" s="34"/>
      <c r="U223" s="35" t="s">
        <v>65</v>
      </c>
      <c r="V223" s="349">
        <v>0</v>
      </c>
      <c r="W223" s="350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337</v>
      </c>
      <c r="B224" s="54" t="s">
        <v>338</v>
      </c>
      <c r="C224" s="31">
        <v>4301011726</v>
      </c>
      <c r="D224" s="353">
        <v>4680115884182</v>
      </c>
      <c r="E224" s="354"/>
      <c r="F224" s="348">
        <v>0.37</v>
      </c>
      <c r="G224" s="32">
        <v>10</v>
      </c>
      <c r="H224" s="348">
        <v>3.7</v>
      </c>
      <c r="I224" s="348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4" s="356"/>
      <c r="P224" s="356"/>
      <c r="Q224" s="356"/>
      <c r="R224" s="354"/>
      <c r="S224" s="34"/>
      <c r="T224" s="34"/>
      <c r="U224" s="35" t="s">
        <v>65</v>
      </c>
      <c r="V224" s="349">
        <v>0</v>
      </c>
      <c r="W224" s="350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339</v>
      </c>
      <c r="B225" s="54" t="s">
        <v>340</v>
      </c>
      <c r="C225" s="31">
        <v>4301011722</v>
      </c>
      <c r="D225" s="353">
        <v>4680115884205</v>
      </c>
      <c r="E225" s="354"/>
      <c r="F225" s="348">
        <v>0.4</v>
      </c>
      <c r="G225" s="32">
        <v>10</v>
      </c>
      <c r="H225" s="348">
        <v>4</v>
      </c>
      <c r="I225" s="348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5" s="356"/>
      <c r="P225" s="356"/>
      <c r="Q225" s="356"/>
      <c r="R225" s="354"/>
      <c r="S225" s="34"/>
      <c r="T225" s="34"/>
      <c r="U225" s="35" t="s">
        <v>65</v>
      </c>
      <c r="V225" s="349">
        <v>0</v>
      </c>
      <c r="W225" s="350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62"/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63"/>
      <c r="N226" s="359" t="s">
        <v>66</v>
      </c>
      <c r="O226" s="360"/>
      <c r="P226" s="360"/>
      <c r="Q226" s="360"/>
      <c r="R226" s="360"/>
      <c r="S226" s="360"/>
      <c r="T226" s="361"/>
      <c r="U226" s="37" t="s">
        <v>67</v>
      </c>
      <c r="V226" s="351">
        <f>IFERROR(V220/H220,"0")+IFERROR(V221/H221,"0")+IFERROR(V222/H222,"0")+IFERROR(V223/H223,"0")+IFERROR(V224/H224,"0")+IFERROR(V225/H225,"0")</f>
        <v>21.982758620689655</v>
      </c>
      <c r="W226" s="351">
        <f>IFERROR(W220/H220,"0")+IFERROR(W221/H221,"0")+IFERROR(W222/H222,"0")+IFERROR(W223/H223,"0")+IFERROR(W224/H224,"0")+IFERROR(W225/H225,"0")</f>
        <v>22</v>
      </c>
      <c r="X226" s="351">
        <f>IFERROR(IF(X220="",0,X220),"0")+IFERROR(IF(X221="",0,X221),"0")+IFERROR(IF(X222="",0,X222),"0")+IFERROR(IF(X223="",0,X223),"0")+IFERROR(IF(X224="",0,X224),"0")+IFERROR(IF(X225="",0,X225),"0")</f>
        <v>0.47849999999999998</v>
      </c>
      <c r="Y226" s="352"/>
      <c r="Z226" s="352"/>
    </row>
    <row r="227" spans="1:53" x14ac:dyDescent="0.2">
      <c r="A227" s="358"/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65</v>
      </c>
      <c r="V227" s="351">
        <f>IFERROR(SUM(V220:V225),"0")</f>
        <v>255</v>
      </c>
      <c r="W227" s="351">
        <f>IFERROR(SUM(W220:W225),"0")</f>
        <v>255.2</v>
      </c>
      <c r="X227" s="37"/>
      <c r="Y227" s="352"/>
      <c r="Z227" s="352"/>
    </row>
    <row r="228" spans="1:53" ht="16.5" hidden="1" customHeight="1" x14ac:dyDescent="0.25">
      <c r="A228" s="401" t="s">
        <v>341</v>
      </c>
      <c r="B228" s="358"/>
      <c r="C228" s="358"/>
      <c r="D228" s="358"/>
      <c r="E228" s="358"/>
      <c r="F228" s="358"/>
      <c r="G228" s="358"/>
      <c r="H228" s="358"/>
      <c r="I228" s="358"/>
      <c r="J228" s="358"/>
      <c r="K228" s="358"/>
      <c r="L228" s="358"/>
      <c r="M228" s="358"/>
      <c r="N228" s="358"/>
      <c r="O228" s="358"/>
      <c r="P228" s="358"/>
      <c r="Q228" s="358"/>
      <c r="R228" s="358"/>
      <c r="S228" s="358"/>
      <c r="T228" s="358"/>
      <c r="U228" s="358"/>
      <c r="V228" s="358"/>
      <c r="W228" s="358"/>
      <c r="X228" s="358"/>
      <c r="Y228" s="345"/>
      <c r="Z228" s="345"/>
    </row>
    <row r="229" spans="1:53" ht="14.25" hidden="1" customHeight="1" x14ac:dyDescent="0.25">
      <c r="A229" s="357" t="s">
        <v>105</v>
      </c>
      <c r="B229" s="358"/>
      <c r="C229" s="358"/>
      <c r="D229" s="358"/>
      <c r="E229" s="358"/>
      <c r="F229" s="358"/>
      <c r="G229" s="358"/>
      <c r="H229" s="358"/>
      <c r="I229" s="358"/>
      <c r="J229" s="358"/>
      <c r="K229" s="358"/>
      <c r="L229" s="358"/>
      <c r="M229" s="358"/>
      <c r="N229" s="358"/>
      <c r="O229" s="358"/>
      <c r="P229" s="358"/>
      <c r="Q229" s="358"/>
      <c r="R229" s="358"/>
      <c r="S229" s="358"/>
      <c r="T229" s="358"/>
      <c r="U229" s="358"/>
      <c r="V229" s="358"/>
      <c r="W229" s="358"/>
      <c r="X229" s="358"/>
      <c r="Y229" s="344"/>
      <c r="Z229" s="344"/>
    </row>
    <row r="230" spans="1:53" ht="27" hidden="1" customHeight="1" x14ac:dyDescent="0.25">
      <c r="A230" s="54" t="s">
        <v>342</v>
      </c>
      <c r="B230" s="54" t="s">
        <v>343</v>
      </c>
      <c r="C230" s="31">
        <v>4301011346</v>
      </c>
      <c r="D230" s="353">
        <v>4607091387445</v>
      </c>
      <c r="E230" s="354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6"/>
      <c r="P230" s="356"/>
      <c r="Q230" s="356"/>
      <c r="R230" s="354"/>
      <c r="S230" s="34"/>
      <c r="T230" s="34"/>
      <c r="U230" s="35" t="s">
        <v>65</v>
      </c>
      <c r="V230" s="349">
        <v>0</v>
      </c>
      <c r="W230" s="350">
        <f t="shared" ref="W230:W245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344</v>
      </c>
      <c r="B231" s="54" t="s">
        <v>345</v>
      </c>
      <c r="C231" s="31">
        <v>4301011308</v>
      </c>
      <c r="D231" s="353">
        <v>4607091386004</v>
      </c>
      <c r="E231" s="354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6"/>
      <c r="P231" s="356"/>
      <c r="Q231" s="356"/>
      <c r="R231" s="354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344</v>
      </c>
      <c r="B232" s="54" t="s">
        <v>346</v>
      </c>
      <c r="C232" s="31">
        <v>4301011362</v>
      </c>
      <c r="D232" s="353">
        <v>4607091386004</v>
      </c>
      <c r="E232" s="354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6"/>
      <c r="P232" s="356"/>
      <c r="Q232" s="356"/>
      <c r="R232" s="354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347</v>
      </c>
      <c r="B233" s="54" t="s">
        <v>348</v>
      </c>
      <c r="C233" s="31">
        <v>4301011347</v>
      </c>
      <c r="D233" s="353">
        <v>4607091386073</v>
      </c>
      <c r="E233" s="354"/>
      <c r="F233" s="348">
        <v>0.9</v>
      </c>
      <c r="G233" s="32">
        <v>10</v>
      </c>
      <c r="H233" s="348">
        <v>9</v>
      </c>
      <c r="I233" s="348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70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6"/>
      <c r="P233" s="356"/>
      <c r="Q233" s="356"/>
      <c r="R233" s="354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4301011395</v>
      </c>
      <c r="D234" s="353">
        <v>4607091387322</v>
      </c>
      <c r="E234" s="354"/>
      <c r="F234" s="348">
        <v>1.35</v>
      </c>
      <c r="G234" s="32">
        <v>8</v>
      </c>
      <c r="H234" s="348">
        <v>10.8</v>
      </c>
      <c r="I234" s="348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6"/>
      <c r="P234" s="356"/>
      <c r="Q234" s="356"/>
      <c r="R234" s="354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4301010928</v>
      </c>
      <c r="D235" s="353">
        <v>4607091387322</v>
      </c>
      <c r="E235" s="354"/>
      <c r="F235" s="348">
        <v>1.35</v>
      </c>
      <c r="G235" s="32">
        <v>8</v>
      </c>
      <c r="H235" s="348">
        <v>10.8</v>
      </c>
      <c r="I235" s="348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6"/>
      <c r="P235" s="356"/>
      <c r="Q235" s="356"/>
      <c r="R235" s="354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4301011311</v>
      </c>
      <c r="D236" s="353">
        <v>4607091387377</v>
      </c>
      <c r="E236" s="354"/>
      <c r="F236" s="348">
        <v>1.35</v>
      </c>
      <c r="G236" s="32">
        <v>8</v>
      </c>
      <c r="H236" s="348">
        <v>10.8</v>
      </c>
      <c r="I236" s="348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6"/>
      <c r="P236" s="356"/>
      <c r="Q236" s="356"/>
      <c r="R236" s="354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4301010945</v>
      </c>
      <c r="D237" s="353">
        <v>4607091387353</v>
      </c>
      <c r="E237" s="354"/>
      <c r="F237" s="348">
        <v>1.35</v>
      </c>
      <c r="G237" s="32">
        <v>8</v>
      </c>
      <c r="H237" s="348">
        <v>10.8</v>
      </c>
      <c r="I237" s="348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6"/>
      <c r="P237" s="356"/>
      <c r="Q237" s="356"/>
      <c r="R237" s="354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356</v>
      </c>
      <c r="B238" s="54" t="s">
        <v>357</v>
      </c>
      <c r="C238" s="31">
        <v>4301011328</v>
      </c>
      <c r="D238" s="353">
        <v>4607091386011</v>
      </c>
      <c r="E238" s="354"/>
      <c r="F238" s="348">
        <v>0.5</v>
      </c>
      <c r="G238" s="32">
        <v>10</v>
      </c>
      <c r="H238" s="348">
        <v>5</v>
      </c>
      <c r="I238" s="348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6"/>
      <c r="P238" s="356"/>
      <c r="Q238" s="356"/>
      <c r="R238" s="354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ref="X238:X243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358</v>
      </c>
      <c r="B239" s="54" t="s">
        <v>359</v>
      </c>
      <c r="C239" s="31">
        <v>4301011329</v>
      </c>
      <c r="D239" s="353">
        <v>4607091387308</v>
      </c>
      <c r="E239" s="354"/>
      <c r="F239" s="348">
        <v>0.5</v>
      </c>
      <c r="G239" s="32">
        <v>10</v>
      </c>
      <c r="H239" s="348">
        <v>5</v>
      </c>
      <c r="I239" s="348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6"/>
      <c r="P239" s="356"/>
      <c r="Q239" s="356"/>
      <c r="R239" s="354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360</v>
      </c>
      <c r="B240" s="54" t="s">
        <v>361</v>
      </c>
      <c r="C240" s="31">
        <v>4301011049</v>
      </c>
      <c r="D240" s="353">
        <v>4607091387339</v>
      </c>
      <c r="E240" s="354"/>
      <c r="F240" s="348">
        <v>0.5</v>
      </c>
      <c r="G240" s="32">
        <v>10</v>
      </c>
      <c r="H240" s="348">
        <v>5</v>
      </c>
      <c r="I240" s="348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6"/>
      <c r="P240" s="356"/>
      <c r="Q240" s="356"/>
      <c r="R240" s="354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362</v>
      </c>
      <c r="B241" s="54" t="s">
        <v>363</v>
      </c>
      <c r="C241" s="31">
        <v>4301011433</v>
      </c>
      <c r="D241" s="353">
        <v>4680115882638</v>
      </c>
      <c r="E241" s="354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6"/>
      <c r="P241" s="356"/>
      <c r="Q241" s="356"/>
      <c r="R241" s="354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364</v>
      </c>
      <c r="B242" s="54" t="s">
        <v>365</v>
      </c>
      <c r="C242" s="31">
        <v>4301011573</v>
      </c>
      <c r="D242" s="353">
        <v>4680115881938</v>
      </c>
      <c r="E242" s="354"/>
      <c r="F242" s="348">
        <v>0.4</v>
      </c>
      <c r="G242" s="32">
        <v>10</v>
      </c>
      <c r="H242" s="348">
        <v>4</v>
      </c>
      <c r="I242" s="348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6"/>
      <c r="P242" s="356"/>
      <c r="Q242" s="356"/>
      <c r="R242" s="354"/>
      <c r="S242" s="34"/>
      <c r="T242" s="34"/>
      <c r="U242" s="35" t="s">
        <v>65</v>
      </c>
      <c r="V242" s="349">
        <v>0</v>
      </c>
      <c r="W242" s="350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366</v>
      </c>
      <c r="B243" s="54" t="s">
        <v>367</v>
      </c>
      <c r="C243" s="31">
        <v>4301010944</v>
      </c>
      <c r="D243" s="353">
        <v>4607091387346</v>
      </c>
      <c r="E243" s="354"/>
      <c r="F243" s="348">
        <v>0.4</v>
      </c>
      <c r="G243" s="32">
        <v>10</v>
      </c>
      <c r="H243" s="348">
        <v>4</v>
      </c>
      <c r="I243" s="348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6"/>
      <c r="P243" s="356"/>
      <c r="Q243" s="356"/>
      <c r="R243" s="354"/>
      <c r="S243" s="34"/>
      <c r="T243" s="34"/>
      <c r="U243" s="35" t="s">
        <v>65</v>
      </c>
      <c r="V243" s="349">
        <v>0</v>
      </c>
      <c r="W243" s="350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368</v>
      </c>
      <c r="B244" s="54" t="s">
        <v>369</v>
      </c>
      <c r="C244" s="31">
        <v>4301011402</v>
      </c>
      <c r="D244" s="353">
        <v>4680115880375</v>
      </c>
      <c r="E244" s="354"/>
      <c r="F244" s="348">
        <v>0.77500000000000002</v>
      </c>
      <c r="G244" s="32">
        <v>10</v>
      </c>
      <c r="H244" s="348">
        <v>7.75</v>
      </c>
      <c r="I244" s="348">
        <v>8.23</v>
      </c>
      <c r="J244" s="32">
        <v>56</v>
      </c>
      <c r="K244" s="32" t="s">
        <v>100</v>
      </c>
      <c r="L244" s="33" t="s">
        <v>119</v>
      </c>
      <c r="M244" s="32">
        <v>45</v>
      </c>
      <c r="N244" s="53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4" s="356"/>
      <c r="P244" s="356"/>
      <c r="Q244" s="356"/>
      <c r="R244" s="354"/>
      <c r="S244" s="34"/>
      <c r="T244" s="34"/>
      <c r="U244" s="35" t="s">
        <v>65</v>
      </c>
      <c r="V244" s="349">
        <v>0</v>
      </c>
      <c r="W244" s="350">
        <f t="shared" si="13"/>
        <v>0</v>
      </c>
      <c r="X244" s="36" t="str">
        <f>IFERROR(IF(W244=0,"",ROUNDUP(W244/H244,0)*0.02175),"")</f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370</v>
      </c>
      <c r="B245" s="54" t="s">
        <v>371</v>
      </c>
      <c r="C245" s="31">
        <v>4301011353</v>
      </c>
      <c r="D245" s="353">
        <v>4607091389807</v>
      </c>
      <c r="E245" s="354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55</v>
      </c>
      <c r="N245" s="55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6"/>
      <c r="P245" s="356"/>
      <c r="Q245" s="356"/>
      <c r="R245" s="354"/>
      <c r="S245" s="34"/>
      <c r="T245" s="34"/>
      <c r="U245" s="35" t="s">
        <v>65</v>
      </c>
      <c r="V245" s="349">
        <v>0</v>
      </c>
      <c r="W245" s="350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201" t="s">
        <v>1</v>
      </c>
    </row>
    <row r="246" spans="1:53" hidden="1" x14ac:dyDescent="0.2">
      <c r="A246" s="362"/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1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1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1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2"/>
      <c r="Z246" s="352"/>
    </row>
    <row r="247" spans="1:53" hidden="1" x14ac:dyDescent="0.2">
      <c r="A247" s="358"/>
      <c r="B247" s="358"/>
      <c r="C247" s="358"/>
      <c r="D247" s="358"/>
      <c r="E247" s="358"/>
      <c r="F247" s="358"/>
      <c r="G247" s="358"/>
      <c r="H247" s="358"/>
      <c r="I247" s="358"/>
      <c r="J247" s="358"/>
      <c r="K247" s="358"/>
      <c r="L247" s="358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1">
        <f>IFERROR(SUM(V230:V245),"0")</f>
        <v>0</v>
      </c>
      <c r="W247" s="351">
        <f>IFERROR(SUM(W230:W245),"0")</f>
        <v>0</v>
      </c>
      <c r="X247" s="37"/>
      <c r="Y247" s="352"/>
      <c r="Z247" s="352"/>
    </row>
    <row r="248" spans="1:53" ht="14.25" hidden="1" customHeight="1" x14ac:dyDescent="0.25">
      <c r="A248" s="357" t="s">
        <v>97</v>
      </c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44"/>
      <c r="Z248" s="344"/>
    </row>
    <row r="249" spans="1:53" ht="27" hidden="1" customHeight="1" x14ac:dyDescent="0.25">
      <c r="A249" s="54" t="s">
        <v>372</v>
      </c>
      <c r="B249" s="54" t="s">
        <v>373</v>
      </c>
      <c r="C249" s="31">
        <v>4301020254</v>
      </c>
      <c r="D249" s="353">
        <v>4680115881914</v>
      </c>
      <c r="E249" s="354"/>
      <c r="F249" s="348">
        <v>0.4</v>
      </c>
      <c r="G249" s="32">
        <v>10</v>
      </c>
      <c r="H249" s="348">
        <v>4</v>
      </c>
      <c r="I249" s="348">
        <v>4.24</v>
      </c>
      <c r="J249" s="32">
        <v>120</v>
      </c>
      <c r="K249" s="32" t="s">
        <v>63</v>
      </c>
      <c r="L249" s="33" t="s">
        <v>101</v>
      </c>
      <c r="M249" s="32">
        <v>90</v>
      </c>
      <c r="N249" s="70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6"/>
      <c r="P249" s="356"/>
      <c r="Q249" s="356"/>
      <c r="R249" s="354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2"/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1">
        <f>IFERROR(V249/H249,"0")</f>
        <v>0</v>
      </c>
      <c r="W250" s="351">
        <f>IFERROR(W249/H249,"0")</f>
        <v>0</v>
      </c>
      <c r="X250" s="351">
        <f>IFERROR(IF(X249="",0,X249),"0")</f>
        <v>0</v>
      </c>
      <c r="Y250" s="352"/>
      <c r="Z250" s="352"/>
    </row>
    <row r="251" spans="1:53" hidden="1" x14ac:dyDescent="0.2">
      <c r="A251" s="358"/>
      <c r="B251" s="358"/>
      <c r="C251" s="358"/>
      <c r="D251" s="358"/>
      <c r="E251" s="358"/>
      <c r="F251" s="358"/>
      <c r="G251" s="358"/>
      <c r="H251" s="358"/>
      <c r="I251" s="358"/>
      <c r="J251" s="358"/>
      <c r="K251" s="358"/>
      <c r="L251" s="358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1">
        <f>IFERROR(SUM(V249:V249),"0")</f>
        <v>0</v>
      </c>
      <c r="W251" s="351">
        <f>IFERROR(SUM(W249:W249),"0")</f>
        <v>0</v>
      </c>
      <c r="X251" s="37"/>
      <c r="Y251" s="352"/>
      <c r="Z251" s="352"/>
    </row>
    <row r="252" spans="1:53" ht="14.25" hidden="1" customHeight="1" x14ac:dyDescent="0.25">
      <c r="A252" s="357" t="s">
        <v>60</v>
      </c>
      <c r="B252" s="358"/>
      <c r="C252" s="358"/>
      <c r="D252" s="358"/>
      <c r="E252" s="358"/>
      <c r="F252" s="358"/>
      <c r="G252" s="358"/>
      <c r="H252" s="358"/>
      <c r="I252" s="358"/>
      <c r="J252" s="358"/>
      <c r="K252" s="358"/>
      <c r="L252" s="358"/>
      <c r="M252" s="358"/>
      <c r="N252" s="358"/>
      <c r="O252" s="358"/>
      <c r="P252" s="358"/>
      <c r="Q252" s="358"/>
      <c r="R252" s="358"/>
      <c r="S252" s="358"/>
      <c r="T252" s="358"/>
      <c r="U252" s="358"/>
      <c r="V252" s="358"/>
      <c r="W252" s="358"/>
      <c r="X252" s="358"/>
      <c r="Y252" s="344"/>
      <c r="Z252" s="344"/>
    </row>
    <row r="253" spans="1:53" ht="27" hidden="1" customHeight="1" x14ac:dyDescent="0.25">
      <c r="A253" s="54" t="s">
        <v>374</v>
      </c>
      <c r="B253" s="54" t="s">
        <v>375</v>
      </c>
      <c r="C253" s="31">
        <v>4301030878</v>
      </c>
      <c r="D253" s="353">
        <v>4607091387193</v>
      </c>
      <c r="E253" s="354"/>
      <c r="F253" s="348">
        <v>0.7</v>
      </c>
      <c r="G253" s="32">
        <v>6</v>
      </c>
      <c r="H253" s="348">
        <v>4.2</v>
      </c>
      <c r="I253" s="348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6"/>
      <c r="P253" s="356"/>
      <c r="Q253" s="356"/>
      <c r="R253" s="354"/>
      <c r="S253" s="34"/>
      <c r="T253" s="34"/>
      <c r="U253" s="35" t="s">
        <v>65</v>
      </c>
      <c r="V253" s="349">
        <v>0</v>
      </c>
      <c r="W253" s="35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376</v>
      </c>
      <c r="B254" s="54" t="s">
        <v>377</v>
      </c>
      <c r="C254" s="31">
        <v>4301031153</v>
      </c>
      <c r="D254" s="353">
        <v>4607091387230</v>
      </c>
      <c r="E254" s="354"/>
      <c r="F254" s="348">
        <v>0.7</v>
      </c>
      <c r="G254" s="32">
        <v>6</v>
      </c>
      <c r="H254" s="348">
        <v>4.2</v>
      </c>
      <c r="I254" s="348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6"/>
      <c r="P254" s="356"/>
      <c r="Q254" s="356"/>
      <c r="R254" s="354"/>
      <c r="S254" s="34"/>
      <c r="T254" s="34"/>
      <c r="U254" s="35" t="s">
        <v>65</v>
      </c>
      <c r="V254" s="349">
        <v>0</v>
      </c>
      <c r="W254" s="35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378</v>
      </c>
      <c r="B255" s="54" t="s">
        <v>379</v>
      </c>
      <c r="C255" s="31">
        <v>4301031152</v>
      </c>
      <c r="D255" s="353">
        <v>4607091387285</v>
      </c>
      <c r="E255" s="354"/>
      <c r="F255" s="348">
        <v>0.35</v>
      </c>
      <c r="G255" s="32">
        <v>6</v>
      </c>
      <c r="H255" s="348">
        <v>2.1</v>
      </c>
      <c r="I255" s="348">
        <v>2.23</v>
      </c>
      <c r="J255" s="32">
        <v>234</v>
      </c>
      <c r="K255" s="32" t="s">
        <v>162</v>
      </c>
      <c r="L255" s="33" t="s">
        <v>64</v>
      </c>
      <c r="M255" s="32">
        <v>40</v>
      </c>
      <c r="N255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6"/>
      <c r="P255" s="356"/>
      <c r="Q255" s="356"/>
      <c r="R255" s="354"/>
      <c r="S255" s="34"/>
      <c r="T255" s="34"/>
      <c r="U255" s="35" t="s">
        <v>65</v>
      </c>
      <c r="V255" s="349">
        <v>0</v>
      </c>
      <c r="W255" s="350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380</v>
      </c>
      <c r="B256" s="54" t="s">
        <v>381</v>
      </c>
      <c r="C256" s="31">
        <v>4301031164</v>
      </c>
      <c r="D256" s="353">
        <v>4680115880481</v>
      </c>
      <c r="E256" s="354"/>
      <c r="F256" s="348">
        <v>0.28000000000000003</v>
      </c>
      <c r="G256" s="32">
        <v>6</v>
      </c>
      <c r="H256" s="348">
        <v>1.68</v>
      </c>
      <c r="I256" s="348">
        <v>1.78</v>
      </c>
      <c r="J256" s="32">
        <v>234</v>
      </c>
      <c r="K256" s="32" t="s">
        <v>162</v>
      </c>
      <c r="L256" s="33" t="s">
        <v>64</v>
      </c>
      <c r="M256" s="32">
        <v>40</v>
      </c>
      <c r="N256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6"/>
      <c r="P256" s="356"/>
      <c r="Q256" s="356"/>
      <c r="R256" s="354"/>
      <c r="S256" s="34"/>
      <c r="T256" s="34"/>
      <c r="U256" s="35" t="s">
        <v>65</v>
      </c>
      <c r="V256" s="349">
        <v>0</v>
      </c>
      <c r="W256" s="350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hidden="1" x14ac:dyDescent="0.2">
      <c r="A257" s="362"/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1">
        <f>IFERROR(V253/H253,"0")+IFERROR(V254/H254,"0")+IFERROR(V255/H255,"0")+IFERROR(V256/H256,"0")</f>
        <v>0</v>
      </c>
      <c r="W257" s="351">
        <f>IFERROR(W253/H253,"0")+IFERROR(W254/H254,"0")+IFERROR(W255/H255,"0")+IFERROR(W256/H256,"0")</f>
        <v>0</v>
      </c>
      <c r="X257" s="351">
        <f>IFERROR(IF(X253="",0,X253),"0")+IFERROR(IF(X254="",0,X254),"0")+IFERROR(IF(X255="",0,X255),"0")+IFERROR(IF(X256="",0,X256),"0")</f>
        <v>0</v>
      </c>
      <c r="Y257" s="352"/>
      <c r="Z257" s="352"/>
    </row>
    <row r="258" spans="1:53" hidden="1" x14ac:dyDescent="0.2">
      <c r="A258" s="358"/>
      <c r="B258" s="358"/>
      <c r="C258" s="358"/>
      <c r="D258" s="358"/>
      <c r="E258" s="358"/>
      <c r="F258" s="358"/>
      <c r="G258" s="358"/>
      <c r="H258" s="358"/>
      <c r="I258" s="358"/>
      <c r="J258" s="358"/>
      <c r="K258" s="358"/>
      <c r="L258" s="358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1">
        <f>IFERROR(SUM(V253:V256),"0")</f>
        <v>0</v>
      </c>
      <c r="W258" s="351">
        <f>IFERROR(SUM(W253:W256),"0")</f>
        <v>0</v>
      </c>
      <c r="X258" s="37"/>
      <c r="Y258" s="352"/>
      <c r="Z258" s="352"/>
    </row>
    <row r="259" spans="1:53" ht="14.25" hidden="1" customHeight="1" x14ac:dyDescent="0.25">
      <c r="A259" s="357" t="s">
        <v>68</v>
      </c>
      <c r="B259" s="358"/>
      <c r="C259" s="358"/>
      <c r="D259" s="358"/>
      <c r="E259" s="358"/>
      <c r="F259" s="358"/>
      <c r="G259" s="358"/>
      <c r="H259" s="358"/>
      <c r="I259" s="358"/>
      <c r="J259" s="358"/>
      <c r="K259" s="358"/>
      <c r="L259" s="358"/>
      <c r="M259" s="358"/>
      <c r="N259" s="358"/>
      <c r="O259" s="358"/>
      <c r="P259" s="358"/>
      <c r="Q259" s="358"/>
      <c r="R259" s="358"/>
      <c r="S259" s="358"/>
      <c r="T259" s="358"/>
      <c r="U259" s="358"/>
      <c r="V259" s="358"/>
      <c r="W259" s="358"/>
      <c r="X259" s="358"/>
      <c r="Y259" s="344"/>
      <c r="Z259" s="344"/>
    </row>
    <row r="260" spans="1:53" ht="16.5" hidden="1" customHeight="1" x14ac:dyDescent="0.25">
      <c r="A260" s="54" t="s">
        <v>382</v>
      </c>
      <c r="B260" s="54" t="s">
        <v>383</v>
      </c>
      <c r="C260" s="31">
        <v>4301051100</v>
      </c>
      <c r="D260" s="353">
        <v>4607091387766</v>
      </c>
      <c r="E260" s="354"/>
      <c r="F260" s="348">
        <v>1.3</v>
      </c>
      <c r="G260" s="32">
        <v>6</v>
      </c>
      <c r="H260" s="348">
        <v>7.8</v>
      </c>
      <c r="I260" s="348">
        <v>8.3580000000000005</v>
      </c>
      <c r="J260" s="32">
        <v>56</v>
      </c>
      <c r="K260" s="32" t="s">
        <v>100</v>
      </c>
      <c r="L260" s="33" t="s">
        <v>119</v>
      </c>
      <c r="M260" s="32">
        <v>40</v>
      </c>
      <c r="N260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6"/>
      <c r="P260" s="356"/>
      <c r="Q260" s="356"/>
      <c r="R260" s="354"/>
      <c r="S260" s="34"/>
      <c r="T260" s="34"/>
      <c r="U260" s="35" t="s">
        <v>65</v>
      </c>
      <c r="V260" s="349">
        <v>0</v>
      </c>
      <c r="W260" s="350">
        <f t="shared" ref="W260:W268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384</v>
      </c>
      <c r="B261" s="54" t="s">
        <v>385</v>
      </c>
      <c r="C261" s="31">
        <v>4301051116</v>
      </c>
      <c r="D261" s="353">
        <v>4607091387957</v>
      </c>
      <c r="E261" s="354"/>
      <c r="F261" s="348">
        <v>1.3</v>
      </c>
      <c r="G261" s="32">
        <v>6</v>
      </c>
      <c r="H261" s="348">
        <v>7.8</v>
      </c>
      <c r="I261" s="348">
        <v>8.3640000000000008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6"/>
      <c r="P261" s="356"/>
      <c r="Q261" s="356"/>
      <c r="R261" s="354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386</v>
      </c>
      <c r="B262" s="54" t="s">
        <v>387</v>
      </c>
      <c r="C262" s="31">
        <v>4301051115</v>
      </c>
      <c r="D262" s="353">
        <v>4607091387964</v>
      </c>
      <c r="E262" s="354"/>
      <c r="F262" s="348">
        <v>1.35</v>
      </c>
      <c r="G262" s="32">
        <v>6</v>
      </c>
      <c r="H262" s="348">
        <v>8.1</v>
      </c>
      <c r="I262" s="348">
        <v>8.6460000000000008</v>
      </c>
      <c r="J262" s="32">
        <v>56</v>
      </c>
      <c r="K262" s="32" t="s">
        <v>100</v>
      </c>
      <c r="L262" s="33" t="s">
        <v>64</v>
      </c>
      <c r="M262" s="32">
        <v>40</v>
      </c>
      <c r="N262" s="3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6"/>
      <c r="P262" s="356"/>
      <c r="Q262" s="356"/>
      <c r="R262" s="354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388</v>
      </c>
      <c r="B263" s="54" t="s">
        <v>389</v>
      </c>
      <c r="C263" s="31">
        <v>4301051731</v>
      </c>
      <c r="D263" s="353">
        <v>4680115884618</v>
      </c>
      <c r="E263" s="354"/>
      <c r="F263" s="348">
        <v>0.6</v>
      </c>
      <c r="G263" s="32">
        <v>6</v>
      </c>
      <c r="H263" s="348">
        <v>3.6</v>
      </c>
      <c r="I263" s="348">
        <v>3.81</v>
      </c>
      <c r="J263" s="32">
        <v>120</v>
      </c>
      <c r="K263" s="32" t="s">
        <v>63</v>
      </c>
      <c r="L263" s="33" t="s">
        <v>64</v>
      </c>
      <c r="M263" s="32">
        <v>45</v>
      </c>
      <c r="N263" s="555" t="s">
        <v>390</v>
      </c>
      <c r="O263" s="356"/>
      <c r="P263" s="356"/>
      <c r="Q263" s="356"/>
      <c r="R263" s="354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391</v>
      </c>
      <c r="B264" s="54" t="s">
        <v>392</v>
      </c>
      <c r="C264" s="31">
        <v>4301051134</v>
      </c>
      <c r="D264" s="353">
        <v>4607091381672</v>
      </c>
      <c r="E264" s="354"/>
      <c r="F264" s="348">
        <v>0.6</v>
      </c>
      <c r="G264" s="32">
        <v>6</v>
      </c>
      <c r="H264" s="348">
        <v>3.6</v>
      </c>
      <c r="I264" s="348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56"/>
      <c r="P264" s="356"/>
      <c r="Q264" s="356"/>
      <c r="R264" s="354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393</v>
      </c>
      <c r="B265" s="54" t="s">
        <v>394</v>
      </c>
      <c r="C265" s="31">
        <v>4301051130</v>
      </c>
      <c r="D265" s="353">
        <v>4607091387537</v>
      </c>
      <c r="E265" s="354"/>
      <c r="F265" s="348">
        <v>0.45</v>
      </c>
      <c r="G265" s="32">
        <v>6</v>
      </c>
      <c r="H265" s="348">
        <v>2.7</v>
      </c>
      <c r="I265" s="348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56"/>
      <c r="P265" s="356"/>
      <c r="Q265" s="356"/>
      <c r="R265" s="354"/>
      <c r="S265" s="34"/>
      <c r="T265" s="34"/>
      <c r="U265" s="35" t="s">
        <v>65</v>
      </c>
      <c r="V265" s="349">
        <v>0</v>
      </c>
      <c r="W265" s="350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395</v>
      </c>
      <c r="B266" s="54" t="s">
        <v>396</v>
      </c>
      <c r="C266" s="31">
        <v>4301051132</v>
      </c>
      <c r="D266" s="353">
        <v>4607091387513</v>
      </c>
      <c r="E266" s="354"/>
      <c r="F266" s="348">
        <v>0.45</v>
      </c>
      <c r="G266" s="32">
        <v>6</v>
      </c>
      <c r="H266" s="348">
        <v>2.7</v>
      </c>
      <c r="I266" s="348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56"/>
      <c r="P266" s="356"/>
      <c r="Q266" s="356"/>
      <c r="R266" s="354"/>
      <c r="S266" s="34"/>
      <c r="T266" s="34"/>
      <c r="U266" s="35" t="s">
        <v>65</v>
      </c>
      <c r="V266" s="349">
        <v>0</v>
      </c>
      <c r="W266" s="350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397</v>
      </c>
      <c r="B267" s="54" t="s">
        <v>398</v>
      </c>
      <c r="C267" s="31">
        <v>4301051277</v>
      </c>
      <c r="D267" s="353">
        <v>4680115880511</v>
      </c>
      <c r="E267" s="354"/>
      <c r="F267" s="348">
        <v>0.33</v>
      </c>
      <c r="G267" s="32">
        <v>6</v>
      </c>
      <c r="H267" s="348">
        <v>1.98</v>
      </c>
      <c r="I267" s="348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3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56"/>
      <c r="P267" s="356"/>
      <c r="Q267" s="356"/>
      <c r="R267" s="354"/>
      <c r="S267" s="34"/>
      <c r="T267" s="34"/>
      <c r="U267" s="35" t="s">
        <v>65</v>
      </c>
      <c r="V267" s="349">
        <v>0</v>
      </c>
      <c r="W267" s="350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399</v>
      </c>
      <c r="B268" s="54" t="s">
        <v>400</v>
      </c>
      <c r="C268" s="31">
        <v>4301051344</v>
      </c>
      <c r="D268" s="353">
        <v>4680115880412</v>
      </c>
      <c r="E268" s="354"/>
      <c r="F268" s="348">
        <v>0.33</v>
      </c>
      <c r="G268" s="32">
        <v>6</v>
      </c>
      <c r="H268" s="348">
        <v>1.98</v>
      </c>
      <c r="I268" s="348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65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56"/>
      <c r="P268" s="356"/>
      <c r="Q268" s="356"/>
      <c r="R268" s="354"/>
      <c r="S268" s="34"/>
      <c r="T268" s="34"/>
      <c r="U268" s="35" t="s">
        <v>65</v>
      </c>
      <c r="V268" s="349">
        <v>0</v>
      </c>
      <c r="W268" s="350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idden="1" x14ac:dyDescent="0.2">
      <c r="A269" s="362"/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67</v>
      </c>
      <c r="V269" s="351">
        <f>IFERROR(V260/H260,"0")+IFERROR(V261/H261,"0")+IFERROR(V262/H262,"0")+IFERROR(V263/H263,"0")+IFERROR(V264/H264,"0")+IFERROR(V265/H265,"0")+IFERROR(V266/H266,"0")+IFERROR(V267/H267,"0")+IFERROR(V268/H268,"0")</f>
        <v>0</v>
      </c>
      <c r="W269" s="351">
        <f>IFERROR(W260/H260,"0")+IFERROR(W261/H261,"0")+IFERROR(W262/H262,"0")+IFERROR(W263/H263,"0")+IFERROR(W264/H264,"0")+IFERROR(W265/H265,"0")+IFERROR(W266/H266,"0")+IFERROR(W267/H267,"0")+IFERROR(W268/H268,"0")</f>
        <v>0</v>
      </c>
      <c r="X269" s="351">
        <f>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352"/>
      <c r="Z269" s="352"/>
    </row>
    <row r="270" spans="1:53" hidden="1" x14ac:dyDescent="0.2">
      <c r="A270" s="358"/>
      <c r="B270" s="358"/>
      <c r="C270" s="358"/>
      <c r="D270" s="358"/>
      <c r="E270" s="358"/>
      <c r="F270" s="358"/>
      <c r="G270" s="358"/>
      <c r="H270" s="358"/>
      <c r="I270" s="358"/>
      <c r="J270" s="358"/>
      <c r="K270" s="358"/>
      <c r="L270" s="358"/>
      <c r="M270" s="363"/>
      <c r="N270" s="359" t="s">
        <v>66</v>
      </c>
      <c r="O270" s="360"/>
      <c r="P270" s="360"/>
      <c r="Q270" s="360"/>
      <c r="R270" s="360"/>
      <c r="S270" s="360"/>
      <c r="T270" s="361"/>
      <c r="U270" s="37" t="s">
        <v>65</v>
      </c>
      <c r="V270" s="351">
        <f>IFERROR(SUM(V260:V268),"0")</f>
        <v>0</v>
      </c>
      <c r="W270" s="351">
        <f>IFERROR(SUM(W260:W268),"0")</f>
        <v>0</v>
      </c>
      <c r="X270" s="37"/>
      <c r="Y270" s="352"/>
      <c r="Z270" s="352"/>
    </row>
    <row r="271" spans="1:53" ht="14.25" hidden="1" customHeight="1" x14ac:dyDescent="0.25">
      <c r="A271" s="357" t="s">
        <v>201</v>
      </c>
      <c r="B271" s="358"/>
      <c r="C271" s="358"/>
      <c r="D271" s="358"/>
      <c r="E271" s="358"/>
      <c r="F271" s="358"/>
      <c r="G271" s="358"/>
      <c r="H271" s="358"/>
      <c r="I271" s="358"/>
      <c r="J271" s="358"/>
      <c r="K271" s="358"/>
      <c r="L271" s="358"/>
      <c r="M271" s="358"/>
      <c r="N271" s="358"/>
      <c r="O271" s="358"/>
      <c r="P271" s="358"/>
      <c r="Q271" s="358"/>
      <c r="R271" s="358"/>
      <c r="S271" s="358"/>
      <c r="T271" s="358"/>
      <c r="U271" s="358"/>
      <c r="V271" s="358"/>
      <c r="W271" s="358"/>
      <c r="X271" s="358"/>
      <c r="Y271" s="344"/>
      <c r="Z271" s="344"/>
    </row>
    <row r="272" spans="1:53" ht="16.5" hidden="1" customHeight="1" x14ac:dyDescent="0.25">
      <c r="A272" s="54" t="s">
        <v>401</v>
      </c>
      <c r="B272" s="54" t="s">
        <v>402</v>
      </c>
      <c r="C272" s="31">
        <v>4301060326</v>
      </c>
      <c r="D272" s="353">
        <v>4607091380880</v>
      </c>
      <c r="E272" s="354"/>
      <c r="F272" s="348">
        <v>1.4</v>
      </c>
      <c r="G272" s="32">
        <v>6</v>
      </c>
      <c r="H272" s="348">
        <v>8.4</v>
      </c>
      <c r="I272" s="348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56"/>
      <c r="P272" s="356"/>
      <c r="Q272" s="356"/>
      <c r="R272" s="354"/>
      <c r="S272" s="34"/>
      <c r="T272" s="34"/>
      <c r="U272" s="35" t="s">
        <v>65</v>
      </c>
      <c r="V272" s="349">
        <v>0</v>
      </c>
      <c r="W272" s="350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403</v>
      </c>
      <c r="B273" s="54" t="s">
        <v>404</v>
      </c>
      <c r="C273" s="31">
        <v>4301060308</v>
      </c>
      <c r="D273" s="353">
        <v>4607091384482</v>
      </c>
      <c r="E273" s="354"/>
      <c r="F273" s="348">
        <v>1.3</v>
      </c>
      <c r="G273" s="32">
        <v>6</v>
      </c>
      <c r="H273" s="348">
        <v>7.8</v>
      </c>
      <c r="I273" s="348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7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56"/>
      <c r="P273" s="356"/>
      <c r="Q273" s="356"/>
      <c r="R273" s="354"/>
      <c r="S273" s="34"/>
      <c r="T273" s="34"/>
      <c r="U273" s="35" t="s">
        <v>65</v>
      </c>
      <c r="V273" s="349">
        <v>0</v>
      </c>
      <c r="W273" s="350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405</v>
      </c>
      <c r="B274" s="54" t="s">
        <v>406</v>
      </c>
      <c r="C274" s="31">
        <v>4301060325</v>
      </c>
      <c r="D274" s="353">
        <v>4607091380897</v>
      </c>
      <c r="E274" s="354"/>
      <c r="F274" s="348">
        <v>1.4</v>
      </c>
      <c r="G274" s="32">
        <v>6</v>
      </c>
      <c r="H274" s="348">
        <v>8.4</v>
      </c>
      <c r="I274" s="348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56"/>
      <c r="P274" s="356"/>
      <c r="Q274" s="356"/>
      <c r="R274" s="354"/>
      <c r="S274" s="34"/>
      <c r="T274" s="34"/>
      <c r="U274" s="35" t="s">
        <v>65</v>
      </c>
      <c r="V274" s="349">
        <v>31</v>
      </c>
      <c r="W274" s="350">
        <f>IFERROR(IF(V274="",0,CEILING((V274/$H274),1)*$H274),"")</f>
        <v>33.6</v>
      </c>
      <c r="X274" s="36">
        <f>IFERROR(IF(W274=0,"",ROUNDUP(W274/H274,0)*0.02175),"")</f>
        <v>8.6999999999999994E-2</v>
      </c>
      <c r="Y274" s="56"/>
      <c r="Z274" s="57"/>
      <c r="AD274" s="58"/>
      <c r="BA274" s="218" t="s">
        <v>1</v>
      </c>
    </row>
    <row r="275" spans="1:53" x14ac:dyDescent="0.2">
      <c r="A275" s="362"/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67</v>
      </c>
      <c r="V275" s="351">
        <f>IFERROR(V272/H272,"0")+IFERROR(V273/H273,"0")+IFERROR(V274/H274,"0")</f>
        <v>3.6904761904761902</v>
      </c>
      <c r="W275" s="351">
        <f>IFERROR(W272/H272,"0")+IFERROR(W273/H273,"0")+IFERROR(W274/H274,"0")</f>
        <v>4</v>
      </c>
      <c r="X275" s="351">
        <f>IFERROR(IF(X272="",0,X272),"0")+IFERROR(IF(X273="",0,X273),"0")+IFERROR(IF(X274="",0,X274),"0")</f>
        <v>8.6999999999999994E-2</v>
      </c>
      <c r="Y275" s="352"/>
      <c r="Z275" s="352"/>
    </row>
    <row r="276" spans="1:53" x14ac:dyDescent="0.2">
      <c r="A276" s="358"/>
      <c r="B276" s="358"/>
      <c r="C276" s="358"/>
      <c r="D276" s="358"/>
      <c r="E276" s="358"/>
      <c r="F276" s="358"/>
      <c r="G276" s="358"/>
      <c r="H276" s="358"/>
      <c r="I276" s="358"/>
      <c r="J276" s="358"/>
      <c r="K276" s="358"/>
      <c r="L276" s="358"/>
      <c r="M276" s="363"/>
      <c r="N276" s="359" t="s">
        <v>66</v>
      </c>
      <c r="O276" s="360"/>
      <c r="P276" s="360"/>
      <c r="Q276" s="360"/>
      <c r="R276" s="360"/>
      <c r="S276" s="360"/>
      <c r="T276" s="361"/>
      <c r="U276" s="37" t="s">
        <v>65</v>
      </c>
      <c r="V276" s="351">
        <f>IFERROR(SUM(V272:V274),"0")</f>
        <v>31</v>
      </c>
      <c r="W276" s="351">
        <f>IFERROR(SUM(W272:W274),"0")</f>
        <v>33.6</v>
      </c>
      <c r="X276" s="37"/>
      <c r="Y276" s="352"/>
      <c r="Z276" s="352"/>
    </row>
    <row r="277" spans="1:53" ht="14.25" hidden="1" customHeight="1" x14ac:dyDescent="0.25">
      <c r="A277" s="357" t="s">
        <v>83</v>
      </c>
      <c r="B277" s="358"/>
      <c r="C277" s="358"/>
      <c r="D277" s="358"/>
      <c r="E277" s="358"/>
      <c r="F277" s="358"/>
      <c r="G277" s="358"/>
      <c r="H277" s="358"/>
      <c r="I277" s="358"/>
      <c r="J277" s="358"/>
      <c r="K277" s="358"/>
      <c r="L277" s="358"/>
      <c r="M277" s="358"/>
      <c r="N277" s="358"/>
      <c r="O277" s="358"/>
      <c r="P277" s="358"/>
      <c r="Q277" s="358"/>
      <c r="R277" s="358"/>
      <c r="S277" s="358"/>
      <c r="T277" s="358"/>
      <c r="U277" s="358"/>
      <c r="V277" s="358"/>
      <c r="W277" s="358"/>
      <c r="X277" s="358"/>
      <c r="Y277" s="344"/>
      <c r="Z277" s="344"/>
    </row>
    <row r="278" spans="1:53" ht="16.5" hidden="1" customHeight="1" x14ac:dyDescent="0.25">
      <c r="A278" s="54" t="s">
        <v>407</v>
      </c>
      <c r="B278" s="54" t="s">
        <v>408</v>
      </c>
      <c r="C278" s="31">
        <v>4301030232</v>
      </c>
      <c r="D278" s="353">
        <v>4607091388374</v>
      </c>
      <c r="E278" s="354"/>
      <c r="F278" s="348">
        <v>0.38</v>
      </c>
      <c r="G278" s="32">
        <v>8</v>
      </c>
      <c r="H278" s="348">
        <v>3.04</v>
      </c>
      <c r="I278" s="348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36" t="s">
        <v>409</v>
      </c>
      <c r="O278" s="356"/>
      <c r="P278" s="356"/>
      <c r="Q278" s="356"/>
      <c r="R278" s="354"/>
      <c r="S278" s="34"/>
      <c r="T278" s="34"/>
      <c r="U278" s="35" t="s">
        <v>65</v>
      </c>
      <c r="V278" s="349">
        <v>0</v>
      </c>
      <c r="W278" s="35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410</v>
      </c>
      <c r="B279" s="54" t="s">
        <v>411</v>
      </c>
      <c r="C279" s="31">
        <v>4301030235</v>
      </c>
      <c r="D279" s="353">
        <v>4607091388381</v>
      </c>
      <c r="E279" s="354"/>
      <c r="F279" s="348">
        <v>0.38</v>
      </c>
      <c r="G279" s="32">
        <v>8</v>
      </c>
      <c r="H279" s="348">
        <v>3.04</v>
      </c>
      <c r="I279" s="348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412</v>
      </c>
      <c r="O279" s="356"/>
      <c r="P279" s="356"/>
      <c r="Q279" s="356"/>
      <c r="R279" s="354"/>
      <c r="S279" s="34"/>
      <c r="T279" s="34"/>
      <c r="U279" s="35" t="s">
        <v>65</v>
      </c>
      <c r="V279" s="349">
        <v>0</v>
      </c>
      <c r="W279" s="350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hidden="1" customHeight="1" x14ac:dyDescent="0.25">
      <c r="A280" s="54" t="s">
        <v>413</v>
      </c>
      <c r="B280" s="54" t="s">
        <v>414</v>
      </c>
      <c r="C280" s="31">
        <v>4301030233</v>
      </c>
      <c r="D280" s="353">
        <v>4607091388404</v>
      </c>
      <c r="E280" s="354"/>
      <c r="F280" s="348">
        <v>0.17</v>
      </c>
      <c r="G280" s="32">
        <v>15</v>
      </c>
      <c r="H280" s="348">
        <v>2.5499999999999998</v>
      </c>
      <c r="I280" s="348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56"/>
      <c r="P280" s="356"/>
      <c r="Q280" s="356"/>
      <c r="R280" s="354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hidden="1" x14ac:dyDescent="0.2">
      <c r="A281" s="362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67</v>
      </c>
      <c r="V281" s="351">
        <f>IFERROR(V278/H278,"0")+IFERROR(V279/H279,"0")+IFERROR(V280/H280,"0")</f>
        <v>0</v>
      </c>
      <c r="W281" s="351">
        <f>IFERROR(W278/H278,"0")+IFERROR(W279/H279,"0")+IFERROR(W280/H280,"0")</f>
        <v>0</v>
      </c>
      <c r="X281" s="351">
        <f>IFERROR(IF(X278="",0,X278),"0")+IFERROR(IF(X279="",0,X279),"0")+IFERROR(IF(X280="",0,X280),"0")</f>
        <v>0</v>
      </c>
      <c r="Y281" s="352"/>
      <c r="Z281" s="352"/>
    </row>
    <row r="282" spans="1:53" hidden="1" x14ac:dyDescent="0.2">
      <c r="A282" s="358"/>
      <c r="B282" s="358"/>
      <c r="C282" s="358"/>
      <c r="D282" s="358"/>
      <c r="E282" s="358"/>
      <c r="F282" s="358"/>
      <c r="G282" s="358"/>
      <c r="H282" s="358"/>
      <c r="I282" s="358"/>
      <c r="J282" s="358"/>
      <c r="K282" s="358"/>
      <c r="L282" s="358"/>
      <c r="M282" s="363"/>
      <c r="N282" s="359" t="s">
        <v>66</v>
      </c>
      <c r="O282" s="360"/>
      <c r="P282" s="360"/>
      <c r="Q282" s="360"/>
      <c r="R282" s="360"/>
      <c r="S282" s="360"/>
      <c r="T282" s="361"/>
      <c r="U282" s="37" t="s">
        <v>65</v>
      </c>
      <c r="V282" s="351">
        <f>IFERROR(SUM(V278:V280),"0")</f>
        <v>0</v>
      </c>
      <c r="W282" s="351">
        <f>IFERROR(SUM(W278:W280),"0")</f>
        <v>0</v>
      </c>
      <c r="X282" s="37"/>
      <c r="Y282" s="352"/>
      <c r="Z282" s="352"/>
    </row>
    <row r="283" spans="1:53" ht="14.25" hidden="1" customHeight="1" x14ac:dyDescent="0.25">
      <c r="A283" s="357" t="s">
        <v>415</v>
      </c>
      <c r="B283" s="358"/>
      <c r="C283" s="358"/>
      <c r="D283" s="358"/>
      <c r="E283" s="358"/>
      <c r="F283" s="358"/>
      <c r="G283" s="358"/>
      <c r="H283" s="358"/>
      <c r="I283" s="358"/>
      <c r="J283" s="358"/>
      <c r="K283" s="358"/>
      <c r="L283" s="358"/>
      <c r="M283" s="358"/>
      <c r="N283" s="358"/>
      <c r="O283" s="358"/>
      <c r="P283" s="358"/>
      <c r="Q283" s="358"/>
      <c r="R283" s="358"/>
      <c r="S283" s="358"/>
      <c r="T283" s="358"/>
      <c r="U283" s="358"/>
      <c r="V283" s="358"/>
      <c r="W283" s="358"/>
      <c r="X283" s="358"/>
      <c r="Y283" s="344"/>
      <c r="Z283" s="344"/>
    </row>
    <row r="284" spans="1:53" ht="16.5" hidden="1" customHeight="1" x14ac:dyDescent="0.25">
      <c r="A284" s="54" t="s">
        <v>416</v>
      </c>
      <c r="B284" s="54" t="s">
        <v>417</v>
      </c>
      <c r="C284" s="31">
        <v>4301180007</v>
      </c>
      <c r="D284" s="353">
        <v>4680115881808</v>
      </c>
      <c r="E284" s="354"/>
      <c r="F284" s="348">
        <v>0.1</v>
      </c>
      <c r="G284" s="32">
        <v>20</v>
      </c>
      <c r="H284" s="348">
        <v>2</v>
      </c>
      <c r="I284" s="348">
        <v>2.2400000000000002</v>
      </c>
      <c r="J284" s="32">
        <v>238</v>
      </c>
      <c r="K284" s="32" t="s">
        <v>418</v>
      </c>
      <c r="L284" s="33" t="s">
        <v>419</v>
      </c>
      <c r="M284" s="32">
        <v>730</v>
      </c>
      <c r="N284" s="4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56"/>
      <c r="P284" s="356"/>
      <c r="Q284" s="356"/>
      <c r="R284" s="354"/>
      <c r="S284" s="34"/>
      <c r="T284" s="34"/>
      <c r="U284" s="35" t="s">
        <v>65</v>
      </c>
      <c r="V284" s="349">
        <v>0</v>
      </c>
      <c r="W284" s="350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420</v>
      </c>
      <c r="B285" s="54" t="s">
        <v>421</v>
      </c>
      <c r="C285" s="31">
        <v>4301180006</v>
      </c>
      <c r="D285" s="353">
        <v>4680115881822</v>
      </c>
      <c r="E285" s="354"/>
      <c r="F285" s="348">
        <v>0.1</v>
      </c>
      <c r="G285" s="32">
        <v>20</v>
      </c>
      <c r="H285" s="348">
        <v>2</v>
      </c>
      <c r="I285" s="348">
        <v>2.2400000000000002</v>
      </c>
      <c r="J285" s="32">
        <v>238</v>
      </c>
      <c r="K285" s="32" t="s">
        <v>418</v>
      </c>
      <c r="L285" s="33" t="s">
        <v>419</v>
      </c>
      <c r="M285" s="32">
        <v>730</v>
      </c>
      <c r="N285" s="3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56"/>
      <c r="P285" s="356"/>
      <c r="Q285" s="356"/>
      <c r="R285" s="354"/>
      <c r="S285" s="34"/>
      <c r="T285" s="34"/>
      <c r="U285" s="35" t="s">
        <v>65</v>
      </c>
      <c r="V285" s="349">
        <v>0</v>
      </c>
      <c r="W285" s="350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422</v>
      </c>
      <c r="B286" s="54" t="s">
        <v>423</v>
      </c>
      <c r="C286" s="31">
        <v>4301180001</v>
      </c>
      <c r="D286" s="353">
        <v>4680115880016</v>
      </c>
      <c r="E286" s="354"/>
      <c r="F286" s="348">
        <v>0.1</v>
      </c>
      <c r="G286" s="32">
        <v>20</v>
      </c>
      <c r="H286" s="348">
        <v>2</v>
      </c>
      <c r="I286" s="348">
        <v>2.2400000000000002</v>
      </c>
      <c r="J286" s="32">
        <v>238</v>
      </c>
      <c r="K286" s="32" t="s">
        <v>418</v>
      </c>
      <c r="L286" s="33" t="s">
        <v>419</v>
      </c>
      <c r="M286" s="32">
        <v>730</v>
      </c>
      <c r="N286" s="4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56"/>
      <c r="P286" s="356"/>
      <c r="Q286" s="356"/>
      <c r="R286" s="354"/>
      <c r="S286" s="34"/>
      <c r="T286" s="34"/>
      <c r="U286" s="35" t="s">
        <v>65</v>
      </c>
      <c r="V286" s="349">
        <v>0</v>
      </c>
      <c r="W286" s="350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62"/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67</v>
      </c>
      <c r="V287" s="351">
        <f>IFERROR(V284/H284,"0")+IFERROR(V285/H285,"0")+IFERROR(V286/H286,"0")</f>
        <v>0</v>
      </c>
      <c r="W287" s="351">
        <f>IFERROR(W284/H284,"0")+IFERROR(W285/H285,"0")+IFERROR(W286/H286,"0")</f>
        <v>0</v>
      </c>
      <c r="X287" s="351">
        <f>IFERROR(IF(X284="",0,X284),"0")+IFERROR(IF(X285="",0,X285),"0")+IFERROR(IF(X286="",0,X286),"0")</f>
        <v>0</v>
      </c>
      <c r="Y287" s="352"/>
      <c r="Z287" s="352"/>
    </row>
    <row r="288" spans="1:53" hidden="1" x14ac:dyDescent="0.2">
      <c r="A288" s="358"/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63"/>
      <c r="N288" s="359" t="s">
        <v>66</v>
      </c>
      <c r="O288" s="360"/>
      <c r="P288" s="360"/>
      <c r="Q288" s="360"/>
      <c r="R288" s="360"/>
      <c r="S288" s="360"/>
      <c r="T288" s="361"/>
      <c r="U288" s="37" t="s">
        <v>65</v>
      </c>
      <c r="V288" s="351">
        <f>IFERROR(SUM(V284:V286),"0")</f>
        <v>0</v>
      </c>
      <c r="W288" s="351">
        <f>IFERROR(SUM(W284:W286),"0")</f>
        <v>0</v>
      </c>
      <c r="X288" s="37"/>
      <c r="Y288" s="352"/>
      <c r="Z288" s="352"/>
    </row>
    <row r="289" spans="1:53" ht="16.5" hidden="1" customHeight="1" x14ac:dyDescent="0.25">
      <c r="A289" s="401" t="s">
        <v>424</v>
      </c>
      <c r="B289" s="358"/>
      <c r="C289" s="358"/>
      <c r="D289" s="358"/>
      <c r="E289" s="358"/>
      <c r="F289" s="358"/>
      <c r="G289" s="358"/>
      <c r="H289" s="358"/>
      <c r="I289" s="358"/>
      <c r="J289" s="358"/>
      <c r="K289" s="358"/>
      <c r="L289" s="358"/>
      <c r="M289" s="358"/>
      <c r="N289" s="358"/>
      <c r="O289" s="358"/>
      <c r="P289" s="358"/>
      <c r="Q289" s="358"/>
      <c r="R289" s="358"/>
      <c r="S289" s="358"/>
      <c r="T289" s="358"/>
      <c r="U289" s="358"/>
      <c r="V289" s="358"/>
      <c r="W289" s="358"/>
      <c r="X289" s="358"/>
      <c r="Y289" s="345"/>
      <c r="Z289" s="345"/>
    </row>
    <row r="290" spans="1:53" ht="14.25" hidden="1" customHeight="1" x14ac:dyDescent="0.25">
      <c r="A290" s="357" t="s">
        <v>105</v>
      </c>
      <c r="B290" s="358"/>
      <c r="C290" s="358"/>
      <c r="D290" s="358"/>
      <c r="E290" s="358"/>
      <c r="F290" s="358"/>
      <c r="G290" s="358"/>
      <c r="H290" s="358"/>
      <c r="I290" s="358"/>
      <c r="J290" s="358"/>
      <c r="K290" s="358"/>
      <c r="L290" s="358"/>
      <c r="M290" s="358"/>
      <c r="N290" s="358"/>
      <c r="O290" s="358"/>
      <c r="P290" s="358"/>
      <c r="Q290" s="358"/>
      <c r="R290" s="358"/>
      <c r="S290" s="358"/>
      <c r="T290" s="358"/>
      <c r="U290" s="358"/>
      <c r="V290" s="358"/>
      <c r="W290" s="358"/>
      <c r="X290" s="358"/>
      <c r="Y290" s="344"/>
      <c r="Z290" s="344"/>
    </row>
    <row r="291" spans="1:53" ht="27" hidden="1" customHeight="1" x14ac:dyDescent="0.25">
      <c r="A291" s="54" t="s">
        <v>425</v>
      </c>
      <c r="B291" s="54" t="s">
        <v>426</v>
      </c>
      <c r="C291" s="31">
        <v>4301011315</v>
      </c>
      <c r="D291" s="353">
        <v>4607091387421</v>
      </c>
      <c r="E291" s="354"/>
      <c r="F291" s="348">
        <v>1.35</v>
      </c>
      <c r="G291" s="32">
        <v>8</v>
      </c>
      <c r="H291" s="348">
        <v>10.8</v>
      </c>
      <c r="I291" s="348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6"/>
      <c r="P291" s="356"/>
      <c r="Q291" s="356"/>
      <c r="R291" s="354"/>
      <c r="S291" s="34"/>
      <c r="T291" s="34"/>
      <c r="U291" s="35" t="s">
        <v>65</v>
      </c>
      <c r="V291" s="349">
        <v>0</v>
      </c>
      <c r="W291" s="350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425</v>
      </c>
      <c r="B292" s="54" t="s">
        <v>427</v>
      </c>
      <c r="C292" s="31">
        <v>4301011121</v>
      </c>
      <c r="D292" s="353">
        <v>4607091387421</v>
      </c>
      <c r="E292" s="354"/>
      <c r="F292" s="348">
        <v>1.35</v>
      </c>
      <c r="G292" s="32">
        <v>8</v>
      </c>
      <c r="H292" s="348">
        <v>10.8</v>
      </c>
      <c r="I292" s="348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56"/>
      <c r="P292" s="356"/>
      <c r="Q292" s="356"/>
      <c r="R292" s="354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428</v>
      </c>
      <c r="B293" s="54" t="s">
        <v>429</v>
      </c>
      <c r="C293" s="31">
        <v>4301011619</v>
      </c>
      <c r="D293" s="353">
        <v>4607091387452</v>
      </c>
      <c r="E293" s="354"/>
      <c r="F293" s="348">
        <v>1.45</v>
      </c>
      <c r="G293" s="32">
        <v>8</v>
      </c>
      <c r="H293" s="348">
        <v>11.6</v>
      </c>
      <c r="I293" s="348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7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6"/>
      <c r="P293" s="356"/>
      <c r="Q293" s="356"/>
      <c r="R293" s="354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428</v>
      </c>
      <c r="B294" s="54" t="s">
        <v>430</v>
      </c>
      <c r="C294" s="31">
        <v>4301011396</v>
      </c>
      <c r="D294" s="353">
        <v>4607091387452</v>
      </c>
      <c r="E294" s="354"/>
      <c r="F294" s="348">
        <v>1.35</v>
      </c>
      <c r="G294" s="32">
        <v>8</v>
      </c>
      <c r="H294" s="348">
        <v>10.8</v>
      </c>
      <c r="I294" s="348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6"/>
      <c r="P294" s="356"/>
      <c r="Q294" s="356"/>
      <c r="R294" s="354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428</v>
      </c>
      <c r="B295" s="54" t="s">
        <v>431</v>
      </c>
      <c r="C295" s="31">
        <v>4301011322</v>
      </c>
      <c r="D295" s="353">
        <v>4607091387452</v>
      </c>
      <c r="E295" s="354"/>
      <c r="F295" s="348">
        <v>1.35</v>
      </c>
      <c r="G295" s="32">
        <v>8</v>
      </c>
      <c r="H295" s="348">
        <v>10.8</v>
      </c>
      <c r="I295" s="348">
        <v>11.28</v>
      </c>
      <c r="J295" s="32">
        <v>56</v>
      </c>
      <c r="K295" s="32" t="s">
        <v>100</v>
      </c>
      <c r="L295" s="33" t="s">
        <v>119</v>
      </c>
      <c r="M295" s="32">
        <v>55</v>
      </c>
      <c r="N295" s="60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56"/>
      <c r="P295" s="356"/>
      <c r="Q295" s="356"/>
      <c r="R295" s="354"/>
      <c r="S295" s="34"/>
      <c r="T295" s="34"/>
      <c r="U295" s="35" t="s">
        <v>65</v>
      </c>
      <c r="V295" s="349">
        <v>0</v>
      </c>
      <c r="W295" s="350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432</v>
      </c>
      <c r="B296" s="54" t="s">
        <v>433</v>
      </c>
      <c r="C296" s="31">
        <v>4301011313</v>
      </c>
      <c r="D296" s="353">
        <v>4607091385984</v>
      </c>
      <c r="E296" s="354"/>
      <c r="F296" s="348">
        <v>1.35</v>
      </c>
      <c r="G296" s="32">
        <v>8</v>
      </c>
      <c r="H296" s="348">
        <v>10.8</v>
      </c>
      <c r="I296" s="348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6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56"/>
      <c r="P296" s="356"/>
      <c r="Q296" s="356"/>
      <c r="R296" s="354"/>
      <c r="S296" s="34"/>
      <c r="T296" s="34"/>
      <c r="U296" s="35" t="s">
        <v>65</v>
      </c>
      <c r="V296" s="349">
        <v>0</v>
      </c>
      <c r="W296" s="350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434</v>
      </c>
      <c r="B297" s="54" t="s">
        <v>435</v>
      </c>
      <c r="C297" s="31">
        <v>4301011316</v>
      </c>
      <c r="D297" s="353">
        <v>4607091387438</v>
      </c>
      <c r="E297" s="354"/>
      <c r="F297" s="348">
        <v>0.5</v>
      </c>
      <c r="G297" s="32">
        <v>10</v>
      </c>
      <c r="H297" s="348">
        <v>5</v>
      </c>
      <c r="I297" s="348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6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56"/>
      <c r="P297" s="356"/>
      <c r="Q297" s="356"/>
      <c r="R297" s="354"/>
      <c r="S297" s="34"/>
      <c r="T297" s="34"/>
      <c r="U297" s="35" t="s">
        <v>65</v>
      </c>
      <c r="V297" s="349">
        <v>0</v>
      </c>
      <c r="W297" s="350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436</v>
      </c>
      <c r="B298" s="54" t="s">
        <v>437</v>
      </c>
      <c r="C298" s="31">
        <v>4301011318</v>
      </c>
      <c r="D298" s="353">
        <v>4607091387469</v>
      </c>
      <c r="E298" s="354"/>
      <c r="F298" s="348">
        <v>0.5</v>
      </c>
      <c r="G298" s="32">
        <v>10</v>
      </c>
      <c r="H298" s="348">
        <v>5</v>
      </c>
      <c r="I298" s="348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56"/>
      <c r="P298" s="356"/>
      <c r="Q298" s="356"/>
      <c r="R298" s="354"/>
      <c r="S298" s="34"/>
      <c r="T298" s="34"/>
      <c r="U298" s="35" t="s">
        <v>65</v>
      </c>
      <c r="V298" s="349">
        <v>0</v>
      </c>
      <c r="W298" s="350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62"/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67</v>
      </c>
      <c r="V299" s="351">
        <f>IFERROR(V291/H291,"0")+IFERROR(V292/H292,"0")+IFERROR(V293/H293,"0")+IFERROR(V294/H294,"0")+IFERROR(V295/H295,"0")+IFERROR(V296/H296,"0")+IFERROR(V297/H297,"0")+IFERROR(V298/H298,"0")</f>
        <v>0</v>
      </c>
      <c r="W299" s="351">
        <f>IFERROR(W291/H291,"0")+IFERROR(W292/H292,"0")+IFERROR(W293/H293,"0")+IFERROR(W294/H294,"0")+IFERROR(W295/H295,"0")+IFERROR(W296/H296,"0")+IFERROR(W297/H297,"0")+IFERROR(W298/H298,"0")</f>
        <v>0</v>
      </c>
      <c r="X299" s="351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2"/>
      <c r="Z299" s="352"/>
    </row>
    <row r="300" spans="1:53" hidden="1" x14ac:dyDescent="0.2">
      <c r="A300" s="358"/>
      <c r="B300" s="358"/>
      <c r="C300" s="358"/>
      <c r="D300" s="358"/>
      <c r="E300" s="358"/>
      <c r="F300" s="358"/>
      <c r="G300" s="358"/>
      <c r="H300" s="358"/>
      <c r="I300" s="358"/>
      <c r="J300" s="358"/>
      <c r="K300" s="358"/>
      <c r="L300" s="358"/>
      <c r="M300" s="363"/>
      <c r="N300" s="359" t="s">
        <v>66</v>
      </c>
      <c r="O300" s="360"/>
      <c r="P300" s="360"/>
      <c r="Q300" s="360"/>
      <c r="R300" s="360"/>
      <c r="S300" s="360"/>
      <c r="T300" s="361"/>
      <c r="U300" s="37" t="s">
        <v>65</v>
      </c>
      <c r="V300" s="351">
        <f>IFERROR(SUM(V291:V298),"0")</f>
        <v>0</v>
      </c>
      <c r="W300" s="351">
        <f>IFERROR(SUM(W291:W298),"0")</f>
        <v>0</v>
      </c>
      <c r="X300" s="37"/>
      <c r="Y300" s="352"/>
      <c r="Z300" s="352"/>
    </row>
    <row r="301" spans="1:53" ht="14.25" hidden="1" customHeight="1" x14ac:dyDescent="0.25">
      <c r="A301" s="357" t="s">
        <v>60</v>
      </c>
      <c r="B301" s="358"/>
      <c r="C301" s="358"/>
      <c r="D301" s="358"/>
      <c r="E301" s="358"/>
      <c r="F301" s="358"/>
      <c r="G301" s="358"/>
      <c r="H301" s="358"/>
      <c r="I301" s="358"/>
      <c r="J301" s="358"/>
      <c r="K301" s="358"/>
      <c r="L301" s="358"/>
      <c r="M301" s="358"/>
      <c r="N301" s="358"/>
      <c r="O301" s="358"/>
      <c r="P301" s="358"/>
      <c r="Q301" s="358"/>
      <c r="R301" s="358"/>
      <c r="S301" s="358"/>
      <c r="T301" s="358"/>
      <c r="U301" s="358"/>
      <c r="V301" s="358"/>
      <c r="W301" s="358"/>
      <c r="X301" s="358"/>
      <c r="Y301" s="344"/>
      <c r="Z301" s="344"/>
    </row>
    <row r="302" spans="1:53" ht="27" hidden="1" customHeight="1" x14ac:dyDescent="0.25">
      <c r="A302" s="54" t="s">
        <v>438</v>
      </c>
      <c r="B302" s="54" t="s">
        <v>439</v>
      </c>
      <c r="C302" s="31">
        <v>4301031154</v>
      </c>
      <c r="D302" s="353">
        <v>4607091387292</v>
      </c>
      <c r="E302" s="354"/>
      <c r="F302" s="348">
        <v>0.73</v>
      </c>
      <c r="G302" s="32">
        <v>6</v>
      </c>
      <c r="H302" s="348">
        <v>4.38</v>
      </c>
      <c r="I302" s="348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5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56"/>
      <c r="P302" s="356"/>
      <c r="Q302" s="356"/>
      <c r="R302" s="354"/>
      <c r="S302" s="34"/>
      <c r="T302" s="34"/>
      <c r="U302" s="35" t="s">
        <v>65</v>
      </c>
      <c r="V302" s="349">
        <v>0</v>
      </c>
      <c r="W302" s="350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440</v>
      </c>
      <c r="B303" s="54" t="s">
        <v>441</v>
      </c>
      <c r="C303" s="31">
        <v>4301031155</v>
      </c>
      <c r="D303" s="353">
        <v>4607091387315</v>
      </c>
      <c r="E303" s="354"/>
      <c r="F303" s="348">
        <v>0.7</v>
      </c>
      <c r="G303" s="32">
        <v>4</v>
      </c>
      <c r="H303" s="348">
        <v>2.8</v>
      </c>
      <c r="I303" s="348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56"/>
      <c r="P303" s="356"/>
      <c r="Q303" s="356"/>
      <c r="R303" s="354"/>
      <c r="S303" s="34"/>
      <c r="T303" s="34"/>
      <c r="U303" s="35" t="s">
        <v>65</v>
      </c>
      <c r="V303" s="349">
        <v>0</v>
      </c>
      <c r="W303" s="350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2"/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67</v>
      </c>
      <c r="V304" s="351">
        <f>IFERROR(V302/H302,"0")+IFERROR(V303/H303,"0")</f>
        <v>0</v>
      </c>
      <c r="W304" s="351">
        <f>IFERROR(W302/H302,"0")+IFERROR(W303/H303,"0")</f>
        <v>0</v>
      </c>
      <c r="X304" s="351">
        <f>IFERROR(IF(X302="",0,X302),"0")+IFERROR(IF(X303="",0,X303),"0")</f>
        <v>0</v>
      </c>
      <c r="Y304" s="352"/>
      <c r="Z304" s="352"/>
    </row>
    <row r="305" spans="1:53" hidden="1" x14ac:dyDescent="0.2">
      <c r="A305" s="358"/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63"/>
      <c r="N305" s="359" t="s">
        <v>66</v>
      </c>
      <c r="O305" s="360"/>
      <c r="P305" s="360"/>
      <c r="Q305" s="360"/>
      <c r="R305" s="360"/>
      <c r="S305" s="360"/>
      <c r="T305" s="361"/>
      <c r="U305" s="37" t="s">
        <v>65</v>
      </c>
      <c r="V305" s="351">
        <f>IFERROR(SUM(V302:V303),"0")</f>
        <v>0</v>
      </c>
      <c r="W305" s="351">
        <f>IFERROR(SUM(W302:W303),"0")</f>
        <v>0</v>
      </c>
      <c r="X305" s="37"/>
      <c r="Y305" s="352"/>
      <c r="Z305" s="352"/>
    </row>
    <row r="306" spans="1:53" ht="16.5" hidden="1" customHeight="1" x14ac:dyDescent="0.25">
      <c r="A306" s="401" t="s">
        <v>442</v>
      </c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58"/>
      <c r="N306" s="358"/>
      <c r="O306" s="358"/>
      <c r="P306" s="358"/>
      <c r="Q306" s="358"/>
      <c r="R306" s="358"/>
      <c r="S306" s="358"/>
      <c r="T306" s="358"/>
      <c r="U306" s="358"/>
      <c r="V306" s="358"/>
      <c r="W306" s="358"/>
      <c r="X306" s="358"/>
      <c r="Y306" s="345"/>
      <c r="Z306" s="345"/>
    </row>
    <row r="307" spans="1:53" ht="14.25" hidden="1" customHeight="1" x14ac:dyDescent="0.25">
      <c r="A307" s="357" t="s">
        <v>60</v>
      </c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8"/>
      <c r="N307" s="358"/>
      <c r="O307" s="358"/>
      <c r="P307" s="358"/>
      <c r="Q307" s="358"/>
      <c r="R307" s="358"/>
      <c r="S307" s="358"/>
      <c r="T307" s="358"/>
      <c r="U307" s="358"/>
      <c r="V307" s="358"/>
      <c r="W307" s="358"/>
      <c r="X307" s="358"/>
      <c r="Y307" s="344"/>
      <c r="Z307" s="344"/>
    </row>
    <row r="308" spans="1:53" ht="27" hidden="1" customHeight="1" x14ac:dyDescent="0.25">
      <c r="A308" s="54" t="s">
        <v>443</v>
      </c>
      <c r="B308" s="54" t="s">
        <v>444</v>
      </c>
      <c r="C308" s="31">
        <v>4301031066</v>
      </c>
      <c r="D308" s="353">
        <v>4607091383836</v>
      </c>
      <c r="E308" s="354"/>
      <c r="F308" s="348">
        <v>0.3</v>
      </c>
      <c r="G308" s="32">
        <v>6</v>
      </c>
      <c r="H308" s="348">
        <v>1.8</v>
      </c>
      <c r="I308" s="348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56"/>
      <c r="P308" s="356"/>
      <c r="Q308" s="356"/>
      <c r="R308" s="354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hidden="1" x14ac:dyDescent="0.2">
      <c r="A309" s="362"/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67</v>
      </c>
      <c r="V309" s="351">
        <f>IFERROR(V308/H308,"0")</f>
        <v>0</v>
      </c>
      <c r="W309" s="351">
        <f>IFERROR(W308/H308,"0")</f>
        <v>0</v>
      </c>
      <c r="X309" s="351">
        <f>IFERROR(IF(X308="",0,X308),"0")</f>
        <v>0</v>
      </c>
      <c r="Y309" s="352"/>
      <c r="Z309" s="352"/>
    </row>
    <row r="310" spans="1:53" hidden="1" x14ac:dyDescent="0.2">
      <c r="A310" s="358"/>
      <c r="B310" s="358"/>
      <c r="C310" s="358"/>
      <c r="D310" s="358"/>
      <c r="E310" s="358"/>
      <c r="F310" s="358"/>
      <c r="G310" s="358"/>
      <c r="H310" s="358"/>
      <c r="I310" s="358"/>
      <c r="J310" s="358"/>
      <c r="K310" s="358"/>
      <c r="L310" s="358"/>
      <c r="M310" s="363"/>
      <c r="N310" s="359" t="s">
        <v>66</v>
      </c>
      <c r="O310" s="360"/>
      <c r="P310" s="360"/>
      <c r="Q310" s="360"/>
      <c r="R310" s="360"/>
      <c r="S310" s="360"/>
      <c r="T310" s="361"/>
      <c r="U310" s="37" t="s">
        <v>65</v>
      </c>
      <c r="V310" s="351">
        <f>IFERROR(SUM(V308:V308),"0")</f>
        <v>0</v>
      </c>
      <c r="W310" s="351">
        <f>IFERROR(SUM(W308:W308),"0")</f>
        <v>0</v>
      </c>
      <c r="X310" s="37"/>
      <c r="Y310" s="352"/>
      <c r="Z310" s="352"/>
    </row>
    <row r="311" spans="1:53" ht="14.25" hidden="1" customHeight="1" x14ac:dyDescent="0.25">
      <c r="A311" s="357" t="s">
        <v>68</v>
      </c>
      <c r="B311" s="358"/>
      <c r="C311" s="358"/>
      <c r="D311" s="358"/>
      <c r="E311" s="358"/>
      <c r="F311" s="358"/>
      <c r="G311" s="358"/>
      <c r="H311" s="358"/>
      <c r="I311" s="358"/>
      <c r="J311" s="358"/>
      <c r="K311" s="358"/>
      <c r="L311" s="358"/>
      <c r="M311" s="358"/>
      <c r="N311" s="358"/>
      <c r="O311" s="358"/>
      <c r="P311" s="358"/>
      <c r="Q311" s="358"/>
      <c r="R311" s="358"/>
      <c r="S311" s="358"/>
      <c r="T311" s="358"/>
      <c r="U311" s="358"/>
      <c r="V311" s="358"/>
      <c r="W311" s="358"/>
      <c r="X311" s="358"/>
      <c r="Y311" s="344"/>
      <c r="Z311" s="344"/>
    </row>
    <row r="312" spans="1:53" ht="27" hidden="1" customHeight="1" x14ac:dyDescent="0.25">
      <c r="A312" s="54" t="s">
        <v>445</v>
      </c>
      <c r="B312" s="54" t="s">
        <v>446</v>
      </c>
      <c r="C312" s="31">
        <v>4301051142</v>
      </c>
      <c r="D312" s="353">
        <v>4607091387919</v>
      </c>
      <c r="E312" s="354"/>
      <c r="F312" s="348">
        <v>1.35</v>
      </c>
      <c r="G312" s="32">
        <v>6</v>
      </c>
      <c r="H312" s="348">
        <v>8.1</v>
      </c>
      <c r="I312" s="348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56"/>
      <c r="P312" s="356"/>
      <c r="Q312" s="356"/>
      <c r="R312" s="354"/>
      <c r="S312" s="34"/>
      <c r="T312" s="34"/>
      <c r="U312" s="35" t="s">
        <v>65</v>
      </c>
      <c r="V312" s="349">
        <v>0</v>
      </c>
      <c r="W312" s="35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447</v>
      </c>
      <c r="B313" s="54" t="s">
        <v>448</v>
      </c>
      <c r="C313" s="31">
        <v>4301051461</v>
      </c>
      <c r="D313" s="353">
        <v>4680115883604</v>
      </c>
      <c r="E313" s="354"/>
      <c r="F313" s="348">
        <v>0.35</v>
      </c>
      <c r="G313" s="32">
        <v>6</v>
      </c>
      <c r="H313" s="348">
        <v>2.1</v>
      </c>
      <c r="I313" s="348">
        <v>2.3719999999999999</v>
      </c>
      <c r="J313" s="32">
        <v>156</v>
      </c>
      <c r="K313" s="32" t="s">
        <v>63</v>
      </c>
      <c r="L313" s="33" t="s">
        <v>119</v>
      </c>
      <c r="M313" s="32">
        <v>45</v>
      </c>
      <c r="N313" s="72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3" s="356"/>
      <c r="P313" s="356"/>
      <c r="Q313" s="356"/>
      <c r="R313" s="354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t="27" hidden="1" customHeight="1" x14ac:dyDescent="0.25">
      <c r="A314" s="54" t="s">
        <v>449</v>
      </c>
      <c r="B314" s="54" t="s">
        <v>450</v>
      </c>
      <c r="C314" s="31">
        <v>4301051485</v>
      </c>
      <c r="D314" s="353">
        <v>4680115883567</v>
      </c>
      <c r="E314" s="354"/>
      <c r="F314" s="348">
        <v>0.35</v>
      </c>
      <c r="G314" s="32">
        <v>6</v>
      </c>
      <c r="H314" s="348">
        <v>2.1</v>
      </c>
      <c r="I314" s="348">
        <v>2.36</v>
      </c>
      <c r="J314" s="32">
        <v>156</v>
      </c>
      <c r="K314" s="32" t="s">
        <v>63</v>
      </c>
      <c r="L314" s="33" t="s">
        <v>64</v>
      </c>
      <c r="M314" s="32">
        <v>40</v>
      </c>
      <c r="N314" s="5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4" s="356"/>
      <c r="P314" s="356"/>
      <c r="Q314" s="356"/>
      <c r="R314" s="354"/>
      <c r="S314" s="34"/>
      <c r="T314" s="34"/>
      <c r="U314" s="35" t="s">
        <v>65</v>
      </c>
      <c r="V314" s="349">
        <v>0</v>
      </c>
      <c r="W314" s="350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8" t="s">
        <v>1</v>
      </c>
    </row>
    <row r="315" spans="1:53" hidden="1" x14ac:dyDescent="0.2">
      <c r="A315" s="362"/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67</v>
      </c>
      <c r="V315" s="351">
        <f>IFERROR(V312/H312,"0")+IFERROR(V313/H313,"0")+IFERROR(V314/H314,"0")</f>
        <v>0</v>
      </c>
      <c r="W315" s="351">
        <f>IFERROR(W312/H312,"0")+IFERROR(W313/H313,"0")+IFERROR(W314/H314,"0")</f>
        <v>0</v>
      </c>
      <c r="X315" s="351">
        <f>IFERROR(IF(X312="",0,X312),"0")+IFERROR(IF(X313="",0,X313),"0")+IFERROR(IF(X314="",0,X314),"0")</f>
        <v>0</v>
      </c>
      <c r="Y315" s="352"/>
      <c r="Z315" s="352"/>
    </row>
    <row r="316" spans="1:53" hidden="1" x14ac:dyDescent="0.2">
      <c r="A316" s="358"/>
      <c r="B316" s="358"/>
      <c r="C316" s="358"/>
      <c r="D316" s="358"/>
      <c r="E316" s="358"/>
      <c r="F316" s="358"/>
      <c r="G316" s="358"/>
      <c r="H316" s="358"/>
      <c r="I316" s="358"/>
      <c r="J316" s="358"/>
      <c r="K316" s="358"/>
      <c r="L316" s="358"/>
      <c r="M316" s="363"/>
      <c r="N316" s="359" t="s">
        <v>66</v>
      </c>
      <c r="O316" s="360"/>
      <c r="P316" s="360"/>
      <c r="Q316" s="360"/>
      <c r="R316" s="360"/>
      <c r="S316" s="360"/>
      <c r="T316" s="361"/>
      <c r="U316" s="37" t="s">
        <v>65</v>
      </c>
      <c r="V316" s="351">
        <f>IFERROR(SUM(V312:V314),"0")</f>
        <v>0</v>
      </c>
      <c r="W316" s="351">
        <f>IFERROR(SUM(W312:W314),"0")</f>
        <v>0</v>
      </c>
      <c r="X316" s="37"/>
      <c r="Y316" s="352"/>
      <c r="Z316" s="352"/>
    </row>
    <row r="317" spans="1:53" ht="14.25" hidden="1" customHeight="1" x14ac:dyDescent="0.25">
      <c r="A317" s="357" t="s">
        <v>201</v>
      </c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8"/>
      <c r="N317" s="358"/>
      <c r="O317" s="358"/>
      <c r="P317" s="358"/>
      <c r="Q317" s="358"/>
      <c r="R317" s="358"/>
      <c r="S317" s="358"/>
      <c r="T317" s="358"/>
      <c r="U317" s="358"/>
      <c r="V317" s="358"/>
      <c r="W317" s="358"/>
      <c r="X317" s="358"/>
      <c r="Y317" s="344"/>
      <c r="Z317" s="344"/>
    </row>
    <row r="318" spans="1:53" ht="27" hidden="1" customHeight="1" x14ac:dyDescent="0.25">
      <c r="A318" s="54" t="s">
        <v>451</v>
      </c>
      <c r="B318" s="54" t="s">
        <v>452</v>
      </c>
      <c r="C318" s="31">
        <v>4301060324</v>
      </c>
      <c r="D318" s="353">
        <v>4607091388831</v>
      </c>
      <c r="E318" s="354"/>
      <c r="F318" s="348">
        <v>0.38</v>
      </c>
      <c r="G318" s="32">
        <v>6</v>
      </c>
      <c r="H318" s="348">
        <v>2.2799999999999998</v>
      </c>
      <c r="I318" s="348">
        <v>2.552</v>
      </c>
      <c r="J318" s="32">
        <v>156</v>
      </c>
      <c r="K318" s="32" t="s">
        <v>63</v>
      </c>
      <c r="L318" s="33" t="s">
        <v>64</v>
      </c>
      <c r="M318" s="32">
        <v>40</v>
      </c>
      <c r="N318" s="5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8" s="356"/>
      <c r="P318" s="356"/>
      <c r="Q318" s="356"/>
      <c r="R318" s="354"/>
      <c r="S318" s="34"/>
      <c r="T318" s="34"/>
      <c r="U318" s="35" t="s">
        <v>65</v>
      </c>
      <c r="V318" s="349">
        <v>0</v>
      </c>
      <c r="W318" s="350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9" t="s">
        <v>1</v>
      </c>
    </row>
    <row r="319" spans="1:53" hidden="1" x14ac:dyDescent="0.2">
      <c r="A319" s="362"/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67</v>
      </c>
      <c r="V319" s="351">
        <f>IFERROR(V318/H318,"0")</f>
        <v>0</v>
      </c>
      <c r="W319" s="351">
        <f>IFERROR(W318/H318,"0")</f>
        <v>0</v>
      </c>
      <c r="X319" s="351">
        <f>IFERROR(IF(X318="",0,X318),"0")</f>
        <v>0</v>
      </c>
      <c r="Y319" s="352"/>
      <c r="Z319" s="352"/>
    </row>
    <row r="320" spans="1:53" hidden="1" x14ac:dyDescent="0.2">
      <c r="A320" s="358"/>
      <c r="B320" s="358"/>
      <c r="C320" s="358"/>
      <c r="D320" s="358"/>
      <c r="E320" s="358"/>
      <c r="F320" s="358"/>
      <c r="G320" s="358"/>
      <c r="H320" s="358"/>
      <c r="I320" s="358"/>
      <c r="J320" s="358"/>
      <c r="K320" s="358"/>
      <c r="L320" s="358"/>
      <c r="M320" s="363"/>
      <c r="N320" s="359" t="s">
        <v>66</v>
      </c>
      <c r="O320" s="360"/>
      <c r="P320" s="360"/>
      <c r="Q320" s="360"/>
      <c r="R320" s="360"/>
      <c r="S320" s="360"/>
      <c r="T320" s="361"/>
      <c r="U320" s="37" t="s">
        <v>65</v>
      </c>
      <c r="V320" s="351">
        <f>IFERROR(SUM(V318:V318),"0")</f>
        <v>0</v>
      </c>
      <c r="W320" s="351">
        <f>IFERROR(SUM(W318:W318),"0")</f>
        <v>0</v>
      </c>
      <c r="X320" s="37"/>
      <c r="Y320" s="352"/>
      <c r="Z320" s="352"/>
    </row>
    <row r="321" spans="1:53" ht="14.25" hidden="1" customHeight="1" x14ac:dyDescent="0.25">
      <c r="A321" s="357" t="s">
        <v>83</v>
      </c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8"/>
      <c r="N321" s="358"/>
      <c r="O321" s="358"/>
      <c r="P321" s="358"/>
      <c r="Q321" s="358"/>
      <c r="R321" s="358"/>
      <c r="S321" s="358"/>
      <c r="T321" s="358"/>
      <c r="U321" s="358"/>
      <c r="V321" s="358"/>
      <c r="W321" s="358"/>
      <c r="X321" s="358"/>
      <c r="Y321" s="344"/>
      <c r="Z321" s="344"/>
    </row>
    <row r="322" spans="1:53" ht="27" hidden="1" customHeight="1" x14ac:dyDescent="0.25">
      <c r="A322" s="54" t="s">
        <v>453</v>
      </c>
      <c r="B322" s="54" t="s">
        <v>454</v>
      </c>
      <c r="C322" s="31">
        <v>4301032015</v>
      </c>
      <c r="D322" s="353">
        <v>4607091383102</v>
      </c>
      <c r="E322" s="354"/>
      <c r="F322" s="348">
        <v>0.17</v>
      </c>
      <c r="G322" s="32">
        <v>15</v>
      </c>
      <c r="H322" s="348">
        <v>2.5499999999999998</v>
      </c>
      <c r="I322" s="348">
        <v>2.9750000000000001</v>
      </c>
      <c r="J322" s="32">
        <v>156</v>
      </c>
      <c r="K322" s="32" t="s">
        <v>63</v>
      </c>
      <c r="L322" s="33" t="s">
        <v>86</v>
      </c>
      <c r="M322" s="32">
        <v>180</v>
      </c>
      <c r="N322" s="6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2" s="356"/>
      <c r="P322" s="356"/>
      <c r="Q322" s="356"/>
      <c r="R322" s="354"/>
      <c r="S322" s="34"/>
      <c r="T322" s="34"/>
      <c r="U322" s="35" t="s">
        <v>65</v>
      </c>
      <c r="V322" s="349">
        <v>0</v>
      </c>
      <c r="W322" s="350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40" t="s">
        <v>1</v>
      </c>
    </row>
    <row r="323" spans="1:53" hidden="1" x14ac:dyDescent="0.2">
      <c r="A323" s="362"/>
      <c r="B323" s="358"/>
      <c r="C323" s="358"/>
      <c r="D323" s="358"/>
      <c r="E323" s="358"/>
      <c r="F323" s="358"/>
      <c r="G323" s="358"/>
      <c r="H323" s="358"/>
      <c r="I323" s="358"/>
      <c r="J323" s="358"/>
      <c r="K323" s="358"/>
      <c r="L323" s="358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67</v>
      </c>
      <c r="V323" s="351">
        <f>IFERROR(V322/H322,"0")</f>
        <v>0</v>
      </c>
      <c r="W323" s="351">
        <f>IFERROR(W322/H322,"0")</f>
        <v>0</v>
      </c>
      <c r="X323" s="351">
        <f>IFERROR(IF(X322="",0,X322),"0")</f>
        <v>0</v>
      </c>
      <c r="Y323" s="352"/>
      <c r="Z323" s="352"/>
    </row>
    <row r="324" spans="1:53" hidden="1" x14ac:dyDescent="0.2">
      <c r="A324" s="358"/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63"/>
      <c r="N324" s="359" t="s">
        <v>66</v>
      </c>
      <c r="O324" s="360"/>
      <c r="P324" s="360"/>
      <c r="Q324" s="360"/>
      <c r="R324" s="360"/>
      <c r="S324" s="360"/>
      <c r="T324" s="361"/>
      <c r="U324" s="37" t="s">
        <v>65</v>
      </c>
      <c r="V324" s="351">
        <f>IFERROR(SUM(V322:V322),"0")</f>
        <v>0</v>
      </c>
      <c r="W324" s="351">
        <f>IFERROR(SUM(W322:W322),"0")</f>
        <v>0</v>
      </c>
      <c r="X324" s="37"/>
      <c r="Y324" s="352"/>
      <c r="Z324" s="352"/>
    </row>
    <row r="325" spans="1:53" ht="27.75" hidden="1" customHeight="1" x14ac:dyDescent="0.2">
      <c r="A325" s="393" t="s">
        <v>455</v>
      </c>
      <c r="B325" s="394"/>
      <c r="C325" s="394"/>
      <c r="D325" s="394"/>
      <c r="E325" s="394"/>
      <c r="F325" s="394"/>
      <c r="G325" s="394"/>
      <c r="H325" s="394"/>
      <c r="I325" s="394"/>
      <c r="J325" s="394"/>
      <c r="K325" s="394"/>
      <c r="L325" s="394"/>
      <c r="M325" s="394"/>
      <c r="N325" s="394"/>
      <c r="O325" s="394"/>
      <c r="P325" s="394"/>
      <c r="Q325" s="394"/>
      <c r="R325" s="394"/>
      <c r="S325" s="394"/>
      <c r="T325" s="394"/>
      <c r="U325" s="394"/>
      <c r="V325" s="394"/>
      <c r="W325" s="394"/>
      <c r="X325" s="394"/>
      <c r="Y325" s="48"/>
      <c r="Z325" s="48"/>
    </row>
    <row r="326" spans="1:53" ht="16.5" hidden="1" customHeight="1" x14ac:dyDescent="0.25">
      <c r="A326" s="401" t="s">
        <v>456</v>
      </c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58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45"/>
      <c r="Z326" s="345"/>
    </row>
    <row r="327" spans="1:53" ht="14.25" hidden="1" customHeight="1" x14ac:dyDescent="0.25">
      <c r="A327" s="357" t="s">
        <v>105</v>
      </c>
      <c r="B327" s="358"/>
      <c r="C327" s="358"/>
      <c r="D327" s="358"/>
      <c r="E327" s="358"/>
      <c r="F327" s="358"/>
      <c r="G327" s="358"/>
      <c r="H327" s="358"/>
      <c r="I327" s="358"/>
      <c r="J327" s="358"/>
      <c r="K327" s="358"/>
      <c r="L327" s="358"/>
      <c r="M327" s="358"/>
      <c r="N327" s="358"/>
      <c r="O327" s="358"/>
      <c r="P327" s="358"/>
      <c r="Q327" s="358"/>
      <c r="R327" s="358"/>
      <c r="S327" s="358"/>
      <c r="T327" s="358"/>
      <c r="U327" s="358"/>
      <c r="V327" s="358"/>
      <c r="W327" s="358"/>
      <c r="X327" s="358"/>
      <c r="Y327" s="344"/>
      <c r="Z327" s="344"/>
    </row>
    <row r="328" spans="1:53" ht="27" hidden="1" customHeight="1" x14ac:dyDescent="0.25">
      <c r="A328" s="54" t="s">
        <v>457</v>
      </c>
      <c r="B328" s="54" t="s">
        <v>458</v>
      </c>
      <c r="C328" s="31">
        <v>4301011239</v>
      </c>
      <c r="D328" s="353">
        <v>4607091383997</v>
      </c>
      <c r="E328" s="354"/>
      <c r="F328" s="348">
        <v>2.5</v>
      </c>
      <c r="G328" s="32">
        <v>6</v>
      </c>
      <c r="H328" s="348">
        <v>15</v>
      </c>
      <c r="I328" s="348">
        <v>15.48</v>
      </c>
      <c r="J328" s="32">
        <v>48</v>
      </c>
      <c r="K328" s="32" t="s">
        <v>100</v>
      </c>
      <c r="L328" s="33" t="s">
        <v>109</v>
      </c>
      <c r="M328" s="32">
        <v>60</v>
      </c>
      <c r="N328" s="3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8" s="356"/>
      <c r="P328" s="356"/>
      <c r="Q328" s="356"/>
      <c r="R328" s="354"/>
      <c r="S328" s="34"/>
      <c r="T328" s="34"/>
      <c r="U328" s="35" t="s">
        <v>65</v>
      </c>
      <c r="V328" s="349">
        <v>0</v>
      </c>
      <c r="W328" s="350">
        <f t="shared" ref="W328:W335" si="17">IFERROR(IF(V328="",0,CEILING((V328/$H328),1)*$H328),"")</f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457</v>
      </c>
      <c r="B329" s="54" t="s">
        <v>459</v>
      </c>
      <c r="C329" s="31">
        <v>4301011339</v>
      </c>
      <c r="D329" s="353">
        <v>4607091383997</v>
      </c>
      <c r="E329" s="354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64</v>
      </c>
      <c r="M329" s="32">
        <v>60</v>
      </c>
      <c r="N329" s="5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6"/>
      <c r="P329" s="356"/>
      <c r="Q329" s="356"/>
      <c r="R329" s="354"/>
      <c r="S329" s="34"/>
      <c r="T329" s="34"/>
      <c r="U329" s="35" t="s">
        <v>65</v>
      </c>
      <c r="V329" s="349">
        <v>1321</v>
      </c>
      <c r="W329" s="350">
        <f t="shared" si="17"/>
        <v>1335</v>
      </c>
      <c r="X329" s="36">
        <f>IFERROR(IF(W329=0,"",ROUNDUP(W329/H329,0)*0.02175),"")</f>
        <v>1.9357499999999999</v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460</v>
      </c>
      <c r="B330" s="54" t="s">
        <v>461</v>
      </c>
      <c r="C330" s="31">
        <v>4301011240</v>
      </c>
      <c r="D330" s="353">
        <v>4607091384130</v>
      </c>
      <c r="E330" s="354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109</v>
      </c>
      <c r="M330" s="32">
        <v>60</v>
      </c>
      <c r="N330" s="5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0" s="356"/>
      <c r="P330" s="356"/>
      <c r="Q330" s="356"/>
      <c r="R330" s="354"/>
      <c r="S330" s="34"/>
      <c r="T330" s="34"/>
      <c r="U330" s="35" t="s">
        <v>65</v>
      </c>
      <c r="V330" s="349">
        <v>0</v>
      </c>
      <c r="W330" s="350">
        <f t="shared" si="17"/>
        <v>0</v>
      </c>
      <c r="X330" s="36" t="str">
        <f>IFERROR(IF(W330=0,"",ROUNDUP(W330/H330,0)*0.02039),"")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460</v>
      </c>
      <c r="B331" s="54" t="s">
        <v>462</v>
      </c>
      <c r="C331" s="31">
        <v>4301011326</v>
      </c>
      <c r="D331" s="353">
        <v>4607091384130</v>
      </c>
      <c r="E331" s="354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64</v>
      </c>
      <c r="M331" s="32">
        <v>60</v>
      </c>
      <c r="N331" s="59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6"/>
      <c r="P331" s="356"/>
      <c r="Q331" s="356"/>
      <c r="R331" s="354"/>
      <c r="S331" s="34"/>
      <c r="T331" s="34"/>
      <c r="U331" s="35" t="s">
        <v>65</v>
      </c>
      <c r="V331" s="349">
        <v>1390</v>
      </c>
      <c r="W331" s="350">
        <f t="shared" si="17"/>
        <v>1395</v>
      </c>
      <c r="X331" s="36">
        <f>IFERROR(IF(W331=0,"",ROUNDUP(W331/H331,0)*0.02175),"")</f>
        <v>2.0227499999999998</v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463</v>
      </c>
      <c r="B332" s="54" t="s">
        <v>464</v>
      </c>
      <c r="C332" s="31">
        <v>4301011238</v>
      </c>
      <c r="D332" s="353">
        <v>4607091384147</v>
      </c>
      <c r="E332" s="354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4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2" s="356"/>
      <c r="P332" s="356"/>
      <c r="Q332" s="356"/>
      <c r="R332" s="354"/>
      <c r="S332" s="34"/>
      <c r="T332" s="34"/>
      <c r="U332" s="35" t="s">
        <v>65</v>
      </c>
      <c r="V332" s="349">
        <v>0</v>
      </c>
      <c r="W332" s="350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463</v>
      </c>
      <c r="B333" s="54" t="s">
        <v>465</v>
      </c>
      <c r="C333" s="31">
        <v>4301011330</v>
      </c>
      <c r="D333" s="353">
        <v>4607091384147</v>
      </c>
      <c r="E333" s="354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3" s="356"/>
      <c r="P333" s="356"/>
      <c r="Q333" s="356"/>
      <c r="R333" s="354"/>
      <c r="S333" s="34"/>
      <c r="T333" s="34"/>
      <c r="U333" s="35" t="s">
        <v>65</v>
      </c>
      <c r="V333" s="349">
        <v>1388</v>
      </c>
      <c r="W333" s="350">
        <f t="shared" si="17"/>
        <v>1395</v>
      </c>
      <c r="X333" s="36">
        <f>IFERROR(IF(W333=0,"",ROUNDUP(W333/H333,0)*0.02175),"")</f>
        <v>2.0227499999999998</v>
      </c>
      <c r="Y333" s="56"/>
      <c r="Z333" s="57"/>
      <c r="AD333" s="58"/>
      <c r="BA333" s="246" t="s">
        <v>1</v>
      </c>
    </row>
    <row r="334" spans="1:53" ht="27" hidden="1" customHeight="1" x14ac:dyDescent="0.25">
      <c r="A334" s="54" t="s">
        <v>466</v>
      </c>
      <c r="B334" s="54" t="s">
        <v>467</v>
      </c>
      <c r="C334" s="31">
        <v>4301011327</v>
      </c>
      <c r="D334" s="353">
        <v>4607091384154</v>
      </c>
      <c r="E334" s="354"/>
      <c r="F334" s="348">
        <v>0.5</v>
      </c>
      <c r="G334" s="32">
        <v>10</v>
      </c>
      <c r="H334" s="348">
        <v>5</v>
      </c>
      <c r="I334" s="348">
        <v>5.21</v>
      </c>
      <c r="J334" s="32">
        <v>120</v>
      </c>
      <c r="K334" s="32" t="s">
        <v>63</v>
      </c>
      <c r="L334" s="33" t="s">
        <v>64</v>
      </c>
      <c r="M334" s="32">
        <v>60</v>
      </c>
      <c r="N334" s="43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4" s="356"/>
      <c r="P334" s="356"/>
      <c r="Q334" s="356"/>
      <c r="R334" s="354"/>
      <c r="S334" s="34"/>
      <c r="T334" s="34"/>
      <c r="U334" s="35" t="s">
        <v>65</v>
      </c>
      <c r="V334" s="349">
        <v>0</v>
      </c>
      <c r="W334" s="350">
        <f t="shared" si="17"/>
        <v>0</v>
      </c>
      <c r="X334" s="36" t="str">
        <f>IFERROR(IF(W334=0,"",ROUNDUP(W334/H334,0)*0.00937),"")</f>
        <v/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4301011332</v>
      </c>
      <c r="D335" s="353">
        <v>4607091384161</v>
      </c>
      <c r="E335" s="354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3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5" s="356"/>
      <c r="P335" s="356"/>
      <c r="Q335" s="356"/>
      <c r="R335" s="354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8" t="s">
        <v>1</v>
      </c>
    </row>
    <row r="336" spans="1:53" x14ac:dyDescent="0.2">
      <c r="A336" s="362"/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63"/>
      <c r="N336" s="359" t="s">
        <v>66</v>
      </c>
      <c r="O336" s="360"/>
      <c r="P336" s="360"/>
      <c r="Q336" s="360"/>
      <c r="R336" s="360"/>
      <c r="S336" s="360"/>
      <c r="T336" s="361"/>
      <c r="U336" s="37" t="s">
        <v>67</v>
      </c>
      <c r="V336" s="351">
        <f>IFERROR(V328/H328,"0")+IFERROR(V329/H329,"0")+IFERROR(V330/H330,"0")+IFERROR(V331/H331,"0")+IFERROR(V332/H332,"0")+IFERROR(V333/H333,"0")+IFERROR(V334/H334,"0")+IFERROR(V335/H335,"0")</f>
        <v>273.26666666666665</v>
      </c>
      <c r="W336" s="351">
        <f>IFERROR(W328/H328,"0")+IFERROR(W329/H329,"0")+IFERROR(W330/H330,"0")+IFERROR(W331/H331,"0")+IFERROR(W332/H332,"0")+IFERROR(W333/H333,"0")+IFERROR(W334/H334,"0")+IFERROR(W335/H335,"0")</f>
        <v>275</v>
      </c>
      <c r="X336" s="351">
        <f>IFERROR(IF(X328="",0,X328),"0")+IFERROR(IF(X329="",0,X329),"0")+IFERROR(IF(X330="",0,X330),"0")+IFERROR(IF(X331="",0,X331),"0")+IFERROR(IF(X332="",0,X332),"0")+IFERROR(IF(X333="",0,X333),"0")+IFERROR(IF(X334="",0,X334),"0")+IFERROR(IF(X335="",0,X335),"0")</f>
        <v>5.9812499999999993</v>
      </c>
      <c r="Y336" s="352"/>
      <c r="Z336" s="352"/>
    </row>
    <row r="337" spans="1:53" x14ac:dyDescent="0.2">
      <c r="A337" s="358"/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63"/>
      <c r="N337" s="359" t="s">
        <v>66</v>
      </c>
      <c r="O337" s="360"/>
      <c r="P337" s="360"/>
      <c r="Q337" s="360"/>
      <c r="R337" s="360"/>
      <c r="S337" s="360"/>
      <c r="T337" s="361"/>
      <c r="U337" s="37" t="s">
        <v>65</v>
      </c>
      <c r="V337" s="351">
        <f>IFERROR(SUM(V328:V335),"0")</f>
        <v>4099</v>
      </c>
      <c r="W337" s="351">
        <f>IFERROR(SUM(W328:W335),"0")</f>
        <v>4125</v>
      </c>
      <c r="X337" s="37"/>
      <c r="Y337" s="352"/>
      <c r="Z337" s="352"/>
    </row>
    <row r="338" spans="1:53" ht="14.25" hidden="1" customHeight="1" x14ac:dyDescent="0.25">
      <c r="A338" s="357" t="s">
        <v>97</v>
      </c>
      <c r="B338" s="358"/>
      <c r="C338" s="358"/>
      <c r="D338" s="358"/>
      <c r="E338" s="358"/>
      <c r="F338" s="358"/>
      <c r="G338" s="358"/>
      <c r="H338" s="358"/>
      <c r="I338" s="358"/>
      <c r="J338" s="358"/>
      <c r="K338" s="358"/>
      <c r="L338" s="358"/>
      <c r="M338" s="358"/>
      <c r="N338" s="358"/>
      <c r="O338" s="358"/>
      <c r="P338" s="358"/>
      <c r="Q338" s="358"/>
      <c r="R338" s="358"/>
      <c r="S338" s="358"/>
      <c r="T338" s="358"/>
      <c r="U338" s="358"/>
      <c r="V338" s="358"/>
      <c r="W338" s="358"/>
      <c r="X338" s="358"/>
      <c r="Y338" s="344"/>
      <c r="Z338" s="344"/>
    </row>
    <row r="339" spans="1:53" ht="27" customHeight="1" x14ac:dyDescent="0.25">
      <c r="A339" s="54" t="s">
        <v>470</v>
      </c>
      <c r="B339" s="54" t="s">
        <v>471</v>
      </c>
      <c r="C339" s="31">
        <v>4301020178</v>
      </c>
      <c r="D339" s="353">
        <v>4607091383980</v>
      </c>
      <c r="E339" s="354"/>
      <c r="F339" s="348">
        <v>2.5</v>
      </c>
      <c r="G339" s="32">
        <v>6</v>
      </c>
      <c r="H339" s="348">
        <v>15</v>
      </c>
      <c r="I339" s="348">
        <v>15.48</v>
      </c>
      <c r="J339" s="32">
        <v>48</v>
      </c>
      <c r="K339" s="32" t="s">
        <v>100</v>
      </c>
      <c r="L339" s="33" t="s">
        <v>101</v>
      </c>
      <c r="M339" s="32">
        <v>50</v>
      </c>
      <c r="N339" s="4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9" s="356"/>
      <c r="P339" s="356"/>
      <c r="Q339" s="356"/>
      <c r="R339" s="354"/>
      <c r="S339" s="34"/>
      <c r="T339" s="34"/>
      <c r="U339" s="35" t="s">
        <v>65</v>
      </c>
      <c r="V339" s="349">
        <v>1390</v>
      </c>
      <c r="W339" s="350">
        <f>IFERROR(IF(V339="",0,CEILING((V339/$H339),1)*$H339),"")</f>
        <v>1395</v>
      </c>
      <c r="X339" s="36">
        <f>IFERROR(IF(W339=0,"",ROUNDUP(W339/H339,0)*0.02175),"")</f>
        <v>2.0227499999999998</v>
      </c>
      <c r="Y339" s="56"/>
      <c r="Z339" s="57"/>
      <c r="AD339" s="58"/>
      <c r="BA339" s="249" t="s">
        <v>1</v>
      </c>
    </row>
    <row r="340" spans="1:53" ht="16.5" hidden="1" customHeight="1" x14ac:dyDescent="0.25">
      <c r="A340" s="54" t="s">
        <v>472</v>
      </c>
      <c r="B340" s="54" t="s">
        <v>473</v>
      </c>
      <c r="C340" s="31">
        <v>4301020270</v>
      </c>
      <c r="D340" s="353">
        <v>4680115883314</v>
      </c>
      <c r="E340" s="354"/>
      <c r="F340" s="348">
        <v>1.35</v>
      </c>
      <c r="G340" s="32">
        <v>8</v>
      </c>
      <c r="H340" s="348">
        <v>10.8</v>
      </c>
      <c r="I340" s="348">
        <v>11.28</v>
      </c>
      <c r="J340" s="32">
        <v>56</v>
      </c>
      <c r="K340" s="32" t="s">
        <v>100</v>
      </c>
      <c r="L340" s="33" t="s">
        <v>119</v>
      </c>
      <c r="M340" s="32">
        <v>50</v>
      </c>
      <c r="N340" s="7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0" s="356"/>
      <c r="P340" s="356"/>
      <c r="Q340" s="356"/>
      <c r="R340" s="354"/>
      <c r="S340" s="34"/>
      <c r="T340" s="34"/>
      <c r="U340" s="35" t="s">
        <v>65</v>
      </c>
      <c r="V340" s="349">
        <v>0</v>
      </c>
      <c r="W340" s="35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50" t="s">
        <v>1</v>
      </c>
    </row>
    <row r="341" spans="1:53" ht="27" hidden="1" customHeight="1" x14ac:dyDescent="0.25">
      <c r="A341" s="54" t="s">
        <v>474</v>
      </c>
      <c r="B341" s="54" t="s">
        <v>475</v>
      </c>
      <c r="C341" s="31">
        <v>4301020179</v>
      </c>
      <c r="D341" s="353">
        <v>4607091384178</v>
      </c>
      <c r="E341" s="354"/>
      <c r="F341" s="348">
        <v>0.4</v>
      </c>
      <c r="G341" s="32">
        <v>10</v>
      </c>
      <c r="H341" s="348">
        <v>4</v>
      </c>
      <c r="I341" s="348">
        <v>4.24</v>
      </c>
      <c r="J341" s="32">
        <v>120</v>
      </c>
      <c r="K341" s="32" t="s">
        <v>63</v>
      </c>
      <c r="L341" s="33" t="s">
        <v>101</v>
      </c>
      <c r="M341" s="32">
        <v>50</v>
      </c>
      <c r="N341" s="6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1" s="356"/>
      <c r="P341" s="356"/>
      <c r="Q341" s="356"/>
      <c r="R341" s="354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IFERROR(IF(W341=0,"",ROUNDUP(W341/H341,0)*0.00937),"")</f>
        <v/>
      </c>
      <c r="Y341" s="56"/>
      <c r="Z341" s="57"/>
      <c r="AD341" s="58"/>
      <c r="BA341" s="251" t="s">
        <v>1</v>
      </c>
    </row>
    <row r="342" spans="1:53" x14ac:dyDescent="0.2">
      <c r="A342" s="362"/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67</v>
      </c>
      <c r="V342" s="351">
        <f>IFERROR(V339/H339,"0")+IFERROR(V340/H340,"0")+IFERROR(V341/H341,"0")</f>
        <v>92.666666666666671</v>
      </c>
      <c r="W342" s="351">
        <f>IFERROR(W339/H339,"0")+IFERROR(W340/H340,"0")+IFERROR(W341/H341,"0")</f>
        <v>93</v>
      </c>
      <c r="X342" s="351">
        <f>IFERROR(IF(X339="",0,X339),"0")+IFERROR(IF(X340="",0,X340),"0")+IFERROR(IF(X341="",0,X341),"0")</f>
        <v>2.0227499999999998</v>
      </c>
      <c r="Y342" s="352"/>
      <c r="Z342" s="352"/>
    </row>
    <row r="343" spans="1:53" x14ac:dyDescent="0.2">
      <c r="A343" s="358"/>
      <c r="B343" s="358"/>
      <c r="C343" s="358"/>
      <c r="D343" s="358"/>
      <c r="E343" s="358"/>
      <c r="F343" s="358"/>
      <c r="G343" s="358"/>
      <c r="H343" s="358"/>
      <c r="I343" s="358"/>
      <c r="J343" s="358"/>
      <c r="K343" s="358"/>
      <c r="L343" s="358"/>
      <c r="M343" s="363"/>
      <c r="N343" s="359" t="s">
        <v>66</v>
      </c>
      <c r="O343" s="360"/>
      <c r="P343" s="360"/>
      <c r="Q343" s="360"/>
      <c r="R343" s="360"/>
      <c r="S343" s="360"/>
      <c r="T343" s="361"/>
      <c r="U343" s="37" t="s">
        <v>65</v>
      </c>
      <c r="V343" s="351">
        <f>IFERROR(SUM(V339:V341),"0")</f>
        <v>1390</v>
      </c>
      <c r="W343" s="351">
        <f>IFERROR(SUM(W339:W341),"0")</f>
        <v>1395</v>
      </c>
      <c r="X343" s="37"/>
      <c r="Y343" s="352"/>
      <c r="Z343" s="352"/>
    </row>
    <row r="344" spans="1:53" ht="14.25" hidden="1" customHeight="1" x14ac:dyDescent="0.25">
      <c r="A344" s="357" t="s">
        <v>68</v>
      </c>
      <c r="B344" s="358"/>
      <c r="C344" s="358"/>
      <c r="D344" s="358"/>
      <c r="E344" s="358"/>
      <c r="F344" s="358"/>
      <c r="G344" s="358"/>
      <c r="H344" s="358"/>
      <c r="I344" s="358"/>
      <c r="J344" s="358"/>
      <c r="K344" s="358"/>
      <c r="L344" s="358"/>
      <c r="M344" s="358"/>
      <c r="N344" s="358"/>
      <c r="O344" s="358"/>
      <c r="P344" s="358"/>
      <c r="Q344" s="358"/>
      <c r="R344" s="358"/>
      <c r="S344" s="358"/>
      <c r="T344" s="358"/>
      <c r="U344" s="358"/>
      <c r="V344" s="358"/>
      <c r="W344" s="358"/>
      <c r="X344" s="358"/>
      <c r="Y344" s="344"/>
      <c r="Z344" s="344"/>
    </row>
    <row r="345" spans="1:53" ht="27" hidden="1" customHeight="1" x14ac:dyDescent="0.25">
      <c r="A345" s="54" t="s">
        <v>476</v>
      </c>
      <c r="B345" s="54" t="s">
        <v>477</v>
      </c>
      <c r="C345" s="31">
        <v>4301051560</v>
      </c>
      <c r="D345" s="353">
        <v>4607091383928</v>
      </c>
      <c r="E345" s="354"/>
      <c r="F345" s="348">
        <v>1.3</v>
      </c>
      <c r="G345" s="32">
        <v>6</v>
      </c>
      <c r="H345" s="348">
        <v>7.8</v>
      </c>
      <c r="I345" s="348">
        <v>8.3699999999999992</v>
      </c>
      <c r="J345" s="32">
        <v>56</v>
      </c>
      <c r="K345" s="32" t="s">
        <v>100</v>
      </c>
      <c r="L345" s="33" t="s">
        <v>119</v>
      </c>
      <c r="M345" s="32">
        <v>40</v>
      </c>
      <c r="N345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5" s="356"/>
      <c r="P345" s="356"/>
      <c r="Q345" s="356"/>
      <c r="R345" s="354"/>
      <c r="S345" s="34"/>
      <c r="T345" s="34"/>
      <c r="U345" s="35" t="s">
        <v>65</v>
      </c>
      <c r="V345" s="349">
        <v>0</v>
      </c>
      <c r="W345" s="35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2" t="s">
        <v>1</v>
      </c>
    </row>
    <row r="346" spans="1:53" ht="27" customHeight="1" x14ac:dyDescent="0.25">
      <c r="A346" s="54" t="s">
        <v>478</v>
      </c>
      <c r="B346" s="54" t="s">
        <v>479</v>
      </c>
      <c r="C346" s="31">
        <v>4301051298</v>
      </c>
      <c r="D346" s="353">
        <v>4607091384260</v>
      </c>
      <c r="E346" s="354"/>
      <c r="F346" s="348">
        <v>1.3</v>
      </c>
      <c r="G346" s="32">
        <v>6</v>
      </c>
      <c r="H346" s="348">
        <v>7.8</v>
      </c>
      <c r="I346" s="348">
        <v>8.3640000000000008</v>
      </c>
      <c r="J346" s="32">
        <v>56</v>
      </c>
      <c r="K346" s="32" t="s">
        <v>100</v>
      </c>
      <c r="L346" s="33" t="s">
        <v>64</v>
      </c>
      <c r="M346" s="32">
        <v>35</v>
      </c>
      <c r="N346" s="3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6" s="356"/>
      <c r="P346" s="356"/>
      <c r="Q346" s="356"/>
      <c r="R346" s="354"/>
      <c r="S346" s="34"/>
      <c r="T346" s="34"/>
      <c r="U346" s="35" t="s">
        <v>65</v>
      </c>
      <c r="V346" s="349">
        <v>67</v>
      </c>
      <c r="W346" s="350">
        <f>IFERROR(IF(V346="",0,CEILING((V346/$H346),1)*$H346),"")</f>
        <v>70.2</v>
      </c>
      <c r="X346" s="36">
        <f>IFERROR(IF(W346=0,"",ROUNDUP(W346/H346,0)*0.02175),"")</f>
        <v>0.19574999999999998</v>
      </c>
      <c r="Y346" s="56"/>
      <c r="Z346" s="57"/>
      <c r="AD346" s="58"/>
      <c r="BA346" s="253" t="s">
        <v>1</v>
      </c>
    </row>
    <row r="347" spans="1:53" x14ac:dyDescent="0.2">
      <c r="A347" s="362"/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1">
        <f>IFERROR(V345/H345,"0")+IFERROR(V346/H346,"0")</f>
        <v>8.5897435897435894</v>
      </c>
      <c r="W347" s="351">
        <f>IFERROR(W345/H345,"0")+IFERROR(W346/H346,"0")</f>
        <v>9</v>
      </c>
      <c r="X347" s="351">
        <f>IFERROR(IF(X345="",0,X345),"0")+IFERROR(IF(X346="",0,X346),"0")</f>
        <v>0.19574999999999998</v>
      </c>
      <c r="Y347" s="352"/>
      <c r="Z347" s="352"/>
    </row>
    <row r="348" spans="1:53" x14ac:dyDescent="0.2">
      <c r="A348" s="358"/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1">
        <f>IFERROR(SUM(V345:V346),"0")</f>
        <v>67</v>
      </c>
      <c r="W348" s="351">
        <f>IFERROR(SUM(W345:W346),"0")</f>
        <v>70.2</v>
      </c>
      <c r="X348" s="37"/>
      <c r="Y348" s="352"/>
      <c r="Z348" s="352"/>
    </row>
    <row r="349" spans="1:53" ht="14.25" hidden="1" customHeight="1" x14ac:dyDescent="0.25">
      <c r="A349" s="357" t="s">
        <v>201</v>
      </c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8"/>
      <c r="N349" s="358"/>
      <c r="O349" s="358"/>
      <c r="P349" s="358"/>
      <c r="Q349" s="358"/>
      <c r="R349" s="358"/>
      <c r="S349" s="358"/>
      <c r="T349" s="358"/>
      <c r="U349" s="358"/>
      <c r="V349" s="358"/>
      <c r="W349" s="358"/>
      <c r="X349" s="358"/>
      <c r="Y349" s="344"/>
      <c r="Z349" s="344"/>
    </row>
    <row r="350" spans="1:53" ht="16.5" customHeight="1" x14ac:dyDescent="0.25">
      <c r="A350" s="54" t="s">
        <v>480</v>
      </c>
      <c r="B350" s="54" t="s">
        <v>481</v>
      </c>
      <c r="C350" s="31">
        <v>4301060314</v>
      </c>
      <c r="D350" s="353">
        <v>4607091384673</v>
      </c>
      <c r="E350" s="354"/>
      <c r="F350" s="348">
        <v>1.3</v>
      </c>
      <c r="G350" s="32">
        <v>6</v>
      </c>
      <c r="H350" s="348">
        <v>7.8</v>
      </c>
      <c r="I350" s="348">
        <v>8.3640000000000008</v>
      </c>
      <c r="J350" s="32">
        <v>56</v>
      </c>
      <c r="K350" s="32" t="s">
        <v>100</v>
      </c>
      <c r="L350" s="33" t="s">
        <v>64</v>
      </c>
      <c r="M350" s="32">
        <v>30</v>
      </c>
      <c r="N350" s="4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0" s="356"/>
      <c r="P350" s="356"/>
      <c r="Q350" s="356"/>
      <c r="R350" s="354"/>
      <c r="S350" s="34"/>
      <c r="T350" s="34"/>
      <c r="U350" s="35" t="s">
        <v>65</v>
      </c>
      <c r="V350" s="349">
        <v>246</v>
      </c>
      <c r="W350" s="350">
        <f>IFERROR(IF(V350="",0,CEILING((V350/$H350),1)*$H350),"")</f>
        <v>249.6</v>
      </c>
      <c r="X350" s="36">
        <f>IFERROR(IF(W350=0,"",ROUNDUP(W350/H350,0)*0.02175),"")</f>
        <v>0.69599999999999995</v>
      </c>
      <c r="Y350" s="56"/>
      <c r="Z350" s="57"/>
      <c r="AD350" s="58"/>
      <c r="BA350" s="254" t="s">
        <v>1</v>
      </c>
    </row>
    <row r="351" spans="1:53" x14ac:dyDescent="0.2">
      <c r="A351" s="362"/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63"/>
      <c r="N351" s="359" t="s">
        <v>66</v>
      </c>
      <c r="O351" s="360"/>
      <c r="P351" s="360"/>
      <c r="Q351" s="360"/>
      <c r="R351" s="360"/>
      <c r="S351" s="360"/>
      <c r="T351" s="361"/>
      <c r="U351" s="37" t="s">
        <v>67</v>
      </c>
      <c r="V351" s="351">
        <f>IFERROR(V350/H350,"0")</f>
        <v>31.53846153846154</v>
      </c>
      <c r="W351" s="351">
        <f>IFERROR(W350/H350,"0")</f>
        <v>32</v>
      </c>
      <c r="X351" s="351">
        <f>IFERROR(IF(X350="",0,X350),"0")</f>
        <v>0.69599999999999995</v>
      </c>
      <c r="Y351" s="352"/>
      <c r="Z351" s="352"/>
    </row>
    <row r="352" spans="1:53" x14ac:dyDescent="0.2">
      <c r="A352" s="358"/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65</v>
      </c>
      <c r="V352" s="351">
        <f>IFERROR(SUM(V350:V350),"0")</f>
        <v>246</v>
      </c>
      <c r="W352" s="351">
        <f>IFERROR(SUM(W350:W350),"0")</f>
        <v>249.6</v>
      </c>
      <c r="X352" s="37"/>
      <c r="Y352" s="352"/>
      <c r="Z352" s="352"/>
    </row>
    <row r="353" spans="1:53" ht="16.5" hidden="1" customHeight="1" x14ac:dyDescent="0.25">
      <c r="A353" s="401" t="s">
        <v>482</v>
      </c>
      <c r="B353" s="358"/>
      <c r="C353" s="358"/>
      <c r="D353" s="358"/>
      <c r="E353" s="358"/>
      <c r="F353" s="358"/>
      <c r="G353" s="358"/>
      <c r="H353" s="358"/>
      <c r="I353" s="358"/>
      <c r="J353" s="358"/>
      <c r="K353" s="358"/>
      <c r="L353" s="358"/>
      <c r="M353" s="358"/>
      <c r="N353" s="358"/>
      <c r="O353" s="358"/>
      <c r="P353" s="358"/>
      <c r="Q353" s="358"/>
      <c r="R353" s="358"/>
      <c r="S353" s="358"/>
      <c r="T353" s="358"/>
      <c r="U353" s="358"/>
      <c r="V353" s="358"/>
      <c r="W353" s="358"/>
      <c r="X353" s="358"/>
      <c r="Y353" s="345"/>
      <c r="Z353" s="345"/>
    </row>
    <row r="354" spans="1:53" ht="14.25" hidden="1" customHeight="1" x14ac:dyDescent="0.25">
      <c r="A354" s="357" t="s">
        <v>105</v>
      </c>
      <c r="B354" s="358"/>
      <c r="C354" s="358"/>
      <c r="D354" s="358"/>
      <c r="E354" s="358"/>
      <c r="F354" s="358"/>
      <c r="G354" s="358"/>
      <c r="H354" s="358"/>
      <c r="I354" s="358"/>
      <c r="J354" s="358"/>
      <c r="K354" s="358"/>
      <c r="L354" s="358"/>
      <c r="M354" s="358"/>
      <c r="N354" s="358"/>
      <c r="O354" s="358"/>
      <c r="P354" s="358"/>
      <c r="Q354" s="358"/>
      <c r="R354" s="358"/>
      <c r="S354" s="358"/>
      <c r="T354" s="358"/>
      <c r="U354" s="358"/>
      <c r="V354" s="358"/>
      <c r="W354" s="358"/>
      <c r="X354" s="358"/>
      <c r="Y354" s="344"/>
      <c r="Z354" s="344"/>
    </row>
    <row r="355" spans="1:53" ht="37.5" hidden="1" customHeight="1" x14ac:dyDescent="0.25">
      <c r="A355" s="54" t="s">
        <v>483</v>
      </c>
      <c r="B355" s="54" t="s">
        <v>484</v>
      </c>
      <c r="C355" s="31">
        <v>4301011324</v>
      </c>
      <c r="D355" s="353">
        <v>4607091384185</v>
      </c>
      <c r="E355" s="354"/>
      <c r="F355" s="348">
        <v>0.8</v>
      </c>
      <c r="G355" s="32">
        <v>15</v>
      </c>
      <c r="H355" s="348">
        <v>12</v>
      </c>
      <c r="I355" s="348">
        <v>12.48</v>
      </c>
      <c r="J355" s="32">
        <v>56</v>
      </c>
      <c r="K355" s="32" t="s">
        <v>100</v>
      </c>
      <c r="L355" s="33" t="s">
        <v>64</v>
      </c>
      <c r="M355" s="32">
        <v>60</v>
      </c>
      <c r="N355" s="4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5" s="356"/>
      <c r="P355" s="356"/>
      <c r="Q355" s="356"/>
      <c r="R355" s="354"/>
      <c r="S355" s="34"/>
      <c r="T355" s="34"/>
      <c r="U355" s="35" t="s">
        <v>65</v>
      </c>
      <c r="V355" s="349">
        <v>0</v>
      </c>
      <c r="W355" s="35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37.5" hidden="1" customHeight="1" x14ac:dyDescent="0.25">
      <c r="A356" s="54" t="s">
        <v>485</v>
      </c>
      <c r="B356" s="54" t="s">
        <v>486</v>
      </c>
      <c r="C356" s="31">
        <v>4301011312</v>
      </c>
      <c r="D356" s="353">
        <v>4607091384192</v>
      </c>
      <c r="E356" s="354"/>
      <c r="F356" s="348">
        <v>1.8</v>
      </c>
      <c r="G356" s="32">
        <v>6</v>
      </c>
      <c r="H356" s="348">
        <v>10.8</v>
      </c>
      <c r="I356" s="348">
        <v>11.28</v>
      </c>
      <c r="J356" s="32">
        <v>56</v>
      </c>
      <c r="K356" s="32" t="s">
        <v>100</v>
      </c>
      <c r="L356" s="33" t="s">
        <v>101</v>
      </c>
      <c r="M356" s="32">
        <v>60</v>
      </c>
      <c r="N356" s="6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6" s="356"/>
      <c r="P356" s="356"/>
      <c r="Q356" s="356"/>
      <c r="R356" s="354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27" hidden="1" customHeight="1" x14ac:dyDescent="0.25">
      <c r="A357" s="54" t="s">
        <v>487</v>
      </c>
      <c r="B357" s="54" t="s">
        <v>488</v>
      </c>
      <c r="C357" s="31">
        <v>4301011483</v>
      </c>
      <c r="D357" s="353">
        <v>4680115881907</v>
      </c>
      <c r="E357" s="354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64</v>
      </c>
      <c r="M357" s="32">
        <v>60</v>
      </c>
      <c r="N357" s="4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7" s="356"/>
      <c r="P357" s="356"/>
      <c r="Q357" s="356"/>
      <c r="R357" s="354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7" t="s">
        <v>1</v>
      </c>
    </row>
    <row r="358" spans="1:53" ht="27" hidden="1" customHeight="1" x14ac:dyDescent="0.25">
      <c r="A358" s="54" t="s">
        <v>489</v>
      </c>
      <c r="B358" s="54" t="s">
        <v>490</v>
      </c>
      <c r="C358" s="31">
        <v>4301011655</v>
      </c>
      <c r="D358" s="353">
        <v>4680115883925</v>
      </c>
      <c r="E358" s="354"/>
      <c r="F358" s="348">
        <v>2.5</v>
      </c>
      <c r="G358" s="32">
        <v>6</v>
      </c>
      <c r="H358" s="348">
        <v>15</v>
      </c>
      <c r="I358" s="348">
        <v>15.48</v>
      </c>
      <c r="J358" s="32">
        <v>48</v>
      </c>
      <c r="K358" s="32" t="s">
        <v>100</v>
      </c>
      <c r="L358" s="33" t="s">
        <v>64</v>
      </c>
      <c r="M358" s="32">
        <v>60</v>
      </c>
      <c r="N358" s="5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8" s="356"/>
      <c r="P358" s="356"/>
      <c r="Q358" s="356"/>
      <c r="R358" s="354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491</v>
      </c>
      <c r="B359" s="54" t="s">
        <v>492</v>
      </c>
      <c r="C359" s="31">
        <v>4301011303</v>
      </c>
      <c r="D359" s="353">
        <v>4607091384680</v>
      </c>
      <c r="E359" s="354"/>
      <c r="F359" s="348">
        <v>0.4</v>
      </c>
      <c r="G359" s="32">
        <v>10</v>
      </c>
      <c r="H359" s="348">
        <v>4</v>
      </c>
      <c r="I359" s="348">
        <v>4.21</v>
      </c>
      <c r="J359" s="32">
        <v>120</v>
      </c>
      <c r="K359" s="32" t="s">
        <v>63</v>
      </c>
      <c r="L359" s="33" t="s">
        <v>64</v>
      </c>
      <c r="M359" s="32">
        <v>60</v>
      </c>
      <c r="N359" s="4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9" s="356"/>
      <c r="P359" s="356"/>
      <c r="Q359" s="356"/>
      <c r="R359" s="354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IFERROR(IF(W359=0,"",ROUNDUP(W359/H359,0)*0.00937),"")</f>
        <v/>
      </c>
      <c r="Y359" s="56"/>
      <c r="Z359" s="57"/>
      <c r="AD359" s="58"/>
      <c r="BA359" s="259" t="s">
        <v>1</v>
      </c>
    </row>
    <row r="360" spans="1:53" hidden="1" x14ac:dyDescent="0.2">
      <c r="A360" s="362"/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63"/>
      <c r="N360" s="359" t="s">
        <v>66</v>
      </c>
      <c r="O360" s="360"/>
      <c r="P360" s="360"/>
      <c r="Q360" s="360"/>
      <c r="R360" s="360"/>
      <c r="S360" s="360"/>
      <c r="T360" s="361"/>
      <c r="U360" s="37" t="s">
        <v>67</v>
      </c>
      <c r="V360" s="351">
        <f>IFERROR(V355/H355,"0")+IFERROR(V356/H356,"0")+IFERROR(V357/H357,"0")+IFERROR(V358/H358,"0")+IFERROR(V359/H359,"0")</f>
        <v>0</v>
      </c>
      <c r="W360" s="351">
        <f>IFERROR(W355/H355,"0")+IFERROR(W356/H356,"0")+IFERROR(W357/H357,"0")+IFERROR(W358/H358,"0")+IFERROR(W359/H359,"0")</f>
        <v>0</v>
      </c>
      <c r="X360" s="351">
        <f>IFERROR(IF(X355="",0,X355),"0")+IFERROR(IF(X356="",0,X356),"0")+IFERROR(IF(X357="",0,X357),"0")+IFERROR(IF(X358="",0,X358),"0")+IFERROR(IF(X359="",0,X359),"0")</f>
        <v>0</v>
      </c>
      <c r="Y360" s="352"/>
      <c r="Z360" s="352"/>
    </row>
    <row r="361" spans="1:53" hidden="1" x14ac:dyDescent="0.2">
      <c r="A361" s="358"/>
      <c r="B361" s="358"/>
      <c r="C361" s="358"/>
      <c r="D361" s="358"/>
      <c r="E361" s="358"/>
      <c r="F361" s="358"/>
      <c r="G361" s="358"/>
      <c r="H361" s="358"/>
      <c r="I361" s="358"/>
      <c r="J361" s="358"/>
      <c r="K361" s="358"/>
      <c r="L361" s="358"/>
      <c r="M361" s="363"/>
      <c r="N361" s="359" t="s">
        <v>66</v>
      </c>
      <c r="O361" s="360"/>
      <c r="P361" s="360"/>
      <c r="Q361" s="360"/>
      <c r="R361" s="360"/>
      <c r="S361" s="360"/>
      <c r="T361" s="361"/>
      <c r="U361" s="37" t="s">
        <v>65</v>
      </c>
      <c r="V361" s="351">
        <f>IFERROR(SUM(V355:V359),"0")</f>
        <v>0</v>
      </c>
      <c r="W361" s="351">
        <f>IFERROR(SUM(W355:W359),"0")</f>
        <v>0</v>
      </c>
      <c r="X361" s="37"/>
      <c r="Y361" s="352"/>
      <c r="Z361" s="352"/>
    </row>
    <row r="362" spans="1:53" ht="14.25" hidden="1" customHeight="1" x14ac:dyDescent="0.25">
      <c r="A362" s="357" t="s">
        <v>60</v>
      </c>
      <c r="B362" s="358"/>
      <c r="C362" s="358"/>
      <c r="D362" s="358"/>
      <c r="E362" s="358"/>
      <c r="F362" s="358"/>
      <c r="G362" s="358"/>
      <c r="H362" s="358"/>
      <c r="I362" s="358"/>
      <c r="J362" s="358"/>
      <c r="K362" s="358"/>
      <c r="L362" s="358"/>
      <c r="M362" s="358"/>
      <c r="N362" s="358"/>
      <c r="O362" s="358"/>
      <c r="P362" s="358"/>
      <c r="Q362" s="358"/>
      <c r="R362" s="358"/>
      <c r="S362" s="358"/>
      <c r="T362" s="358"/>
      <c r="U362" s="358"/>
      <c r="V362" s="358"/>
      <c r="W362" s="358"/>
      <c r="X362" s="358"/>
      <c r="Y362" s="344"/>
      <c r="Z362" s="344"/>
    </row>
    <row r="363" spans="1:53" ht="27" hidden="1" customHeight="1" x14ac:dyDescent="0.25">
      <c r="A363" s="54" t="s">
        <v>493</v>
      </c>
      <c r="B363" s="54" t="s">
        <v>494</v>
      </c>
      <c r="C363" s="31">
        <v>4301031139</v>
      </c>
      <c r="D363" s="353">
        <v>4607091384802</v>
      </c>
      <c r="E363" s="354"/>
      <c r="F363" s="348">
        <v>0.73</v>
      </c>
      <c r="G363" s="32">
        <v>6</v>
      </c>
      <c r="H363" s="348">
        <v>4.38</v>
      </c>
      <c r="I363" s="348">
        <v>4.58</v>
      </c>
      <c r="J363" s="32">
        <v>156</v>
      </c>
      <c r="K363" s="32" t="s">
        <v>63</v>
      </c>
      <c r="L363" s="33" t="s">
        <v>64</v>
      </c>
      <c r="M363" s="32">
        <v>35</v>
      </c>
      <c r="N363" s="4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3" s="356"/>
      <c r="P363" s="356"/>
      <c r="Q363" s="356"/>
      <c r="R363" s="354"/>
      <c r="S363" s="34"/>
      <c r="T363" s="34"/>
      <c r="U363" s="35" t="s">
        <v>65</v>
      </c>
      <c r="V363" s="349">
        <v>0</v>
      </c>
      <c r="W363" s="350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60" t="s">
        <v>1</v>
      </c>
    </row>
    <row r="364" spans="1:53" ht="27" hidden="1" customHeight="1" x14ac:dyDescent="0.25">
      <c r="A364" s="54" t="s">
        <v>495</v>
      </c>
      <c r="B364" s="54" t="s">
        <v>496</v>
      </c>
      <c r="C364" s="31">
        <v>4301031140</v>
      </c>
      <c r="D364" s="353">
        <v>4607091384826</v>
      </c>
      <c r="E364" s="354"/>
      <c r="F364" s="348">
        <v>0.35</v>
      </c>
      <c r="G364" s="32">
        <v>8</v>
      </c>
      <c r="H364" s="348">
        <v>2.8</v>
      </c>
      <c r="I364" s="348">
        <v>2.9</v>
      </c>
      <c r="J364" s="32">
        <v>234</v>
      </c>
      <c r="K364" s="32" t="s">
        <v>162</v>
      </c>
      <c r="L364" s="33" t="s">
        <v>64</v>
      </c>
      <c r="M364" s="32">
        <v>35</v>
      </c>
      <c r="N364" s="4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4" s="356"/>
      <c r="P364" s="356"/>
      <c r="Q364" s="356"/>
      <c r="R364" s="354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IFERROR(IF(W364=0,"",ROUNDUP(W364/H364,0)*0.00502),"")</f>
        <v/>
      </c>
      <c r="Y364" s="56"/>
      <c r="Z364" s="57"/>
      <c r="AD364" s="58"/>
      <c r="BA364" s="261" t="s">
        <v>1</v>
      </c>
    </row>
    <row r="365" spans="1:53" hidden="1" x14ac:dyDescent="0.2">
      <c r="A365" s="362"/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1">
        <f>IFERROR(V363/H363,"0")+IFERROR(V364/H364,"0")</f>
        <v>0</v>
      </c>
      <c r="W365" s="351">
        <f>IFERROR(W363/H363,"0")+IFERROR(W364/H364,"0")</f>
        <v>0</v>
      </c>
      <c r="X365" s="351">
        <f>IFERROR(IF(X363="",0,X363),"0")+IFERROR(IF(X364="",0,X364),"0")</f>
        <v>0</v>
      </c>
      <c r="Y365" s="352"/>
      <c r="Z365" s="352"/>
    </row>
    <row r="366" spans="1:53" hidden="1" x14ac:dyDescent="0.2">
      <c r="A366" s="358"/>
      <c r="B366" s="358"/>
      <c r="C366" s="358"/>
      <c r="D366" s="358"/>
      <c r="E366" s="358"/>
      <c r="F366" s="358"/>
      <c r="G366" s="358"/>
      <c r="H366" s="358"/>
      <c r="I366" s="358"/>
      <c r="J366" s="358"/>
      <c r="K366" s="358"/>
      <c r="L366" s="358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1">
        <f>IFERROR(SUM(V363:V364),"0")</f>
        <v>0</v>
      </c>
      <c r="W366" s="351">
        <f>IFERROR(SUM(W363:W364),"0")</f>
        <v>0</v>
      </c>
      <c r="X366" s="37"/>
      <c r="Y366" s="352"/>
      <c r="Z366" s="352"/>
    </row>
    <row r="367" spans="1:53" ht="14.25" hidden="1" customHeight="1" x14ac:dyDescent="0.25">
      <c r="A367" s="357" t="s">
        <v>68</v>
      </c>
      <c r="B367" s="358"/>
      <c r="C367" s="358"/>
      <c r="D367" s="358"/>
      <c r="E367" s="358"/>
      <c r="F367" s="358"/>
      <c r="G367" s="358"/>
      <c r="H367" s="358"/>
      <c r="I367" s="358"/>
      <c r="J367" s="358"/>
      <c r="K367" s="358"/>
      <c r="L367" s="358"/>
      <c r="M367" s="358"/>
      <c r="N367" s="358"/>
      <c r="O367" s="358"/>
      <c r="P367" s="358"/>
      <c r="Q367" s="358"/>
      <c r="R367" s="358"/>
      <c r="S367" s="358"/>
      <c r="T367" s="358"/>
      <c r="U367" s="358"/>
      <c r="V367" s="358"/>
      <c r="W367" s="358"/>
      <c r="X367" s="358"/>
      <c r="Y367" s="344"/>
      <c r="Z367" s="344"/>
    </row>
    <row r="368" spans="1:53" ht="27" customHeight="1" x14ac:dyDescent="0.25">
      <c r="A368" s="54" t="s">
        <v>497</v>
      </c>
      <c r="B368" s="54" t="s">
        <v>498</v>
      </c>
      <c r="C368" s="31">
        <v>4301051303</v>
      </c>
      <c r="D368" s="353">
        <v>4607091384246</v>
      </c>
      <c r="E368" s="354"/>
      <c r="F368" s="348">
        <v>1.3</v>
      </c>
      <c r="G368" s="32">
        <v>6</v>
      </c>
      <c r="H368" s="348">
        <v>7.8</v>
      </c>
      <c r="I368" s="348">
        <v>8.3640000000000008</v>
      </c>
      <c r="J368" s="32">
        <v>56</v>
      </c>
      <c r="K368" s="32" t="s">
        <v>100</v>
      </c>
      <c r="L368" s="33" t="s">
        <v>64</v>
      </c>
      <c r="M368" s="32">
        <v>40</v>
      </c>
      <c r="N368" s="5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8" s="356"/>
      <c r="P368" s="356"/>
      <c r="Q368" s="356"/>
      <c r="R368" s="354"/>
      <c r="S368" s="34"/>
      <c r="T368" s="34"/>
      <c r="U368" s="35" t="s">
        <v>65</v>
      </c>
      <c r="V368" s="349">
        <v>228</v>
      </c>
      <c r="W368" s="350">
        <f>IFERROR(IF(V368="",0,CEILING((V368/$H368),1)*$H368),"")</f>
        <v>234</v>
      </c>
      <c r="X368" s="36">
        <f>IFERROR(IF(W368=0,"",ROUNDUP(W368/H368,0)*0.02175),"")</f>
        <v>0.65249999999999997</v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499</v>
      </c>
      <c r="B369" s="54" t="s">
        <v>500</v>
      </c>
      <c r="C369" s="31">
        <v>4301051445</v>
      </c>
      <c r="D369" s="353">
        <v>4680115881976</v>
      </c>
      <c r="E369" s="354"/>
      <c r="F369" s="348">
        <v>1.3</v>
      </c>
      <c r="G369" s="32">
        <v>6</v>
      </c>
      <c r="H369" s="348">
        <v>7.8</v>
      </c>
      <c r="I369" s="348">
        <v>8.2799999999999994</v>
      </c>
      <c r="J369" s="32">
        <v>56</v>
      </c>
      <c r="K369" s="32" t="s">
        <v>100</v>
      </c>
      <c r="L369" s="33" t="s">
        <v>64</v>
      </c>
      <c r="M369" s="32">
        <v>40</v>
      </c>
      <c r="N369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9" s="356"/>
      <c r="P369" s="356"/>
      <c r="Q369" s="356"/>
      <c r="R369" s="354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63" t="s">
        <v>1</v>
      </c>
    </row>
    <row r="370" spans="1:53" ht="27" hidden="1" customHeight="1" x14ac:dyDescent="0.25">
      <c r="A370" s="54" t="s">
        <v>501</v>
      </c>
      <c r="B370" s="54" t="s">
        <v>502</v>
      </c>
      <c r="C370" s="31">
        <v>4301051297</v>
      </c>
      <c r="D370" s="353">
        <v>4607091384253</v>
      </c>
      <c r="E370" s="354"/>
      <c r="F370" s="348">
        <v>0.4</v>
      </c>
      <c r="G370" s="32">
        <v>6</v>
      </c>
      <c r="H370" s="348">
        <v>2.4</v>
      </c>
      <c r="I370" s="348">
        <v>2.6840000000000002</v>
      </c>
      <c r="J370" s="32">
        <v>156</v>
      </c>
      <c r="K370" s="32" t="s">
        <v>63</v>
      </c>
      <c r="L370" s="33" t="s">
        <v>64</v>
      </c>
      <c r="M370" s="32">
        <v>40</v>
      </c>
      <c r="N370" s="6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0" s="356"/>
      <c r="P370" s="356"/>
      <c r="Q370" s="356"/>
      <c r="R370" s="354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64" t="s">
        <v>1</v>
      </c>
    </row>
    <row r="371" spans="1:53" ht="27" hidden="1" customHeight="1" x14ac:dyDescent="0.25">
      <c r="A371" s="54" t="s">
        <v>503</v>
      </c>
      <c r="B371" s="54" t="s">
        <v>504</v>
      </c>
      <c r="C371" s="31">
        <v>4301051444</v>
      </c>
      <c r="D371" s="353">
        <v>4680115881969</v>
      </c>
      <c r="E371" s="354"/>
      <c r="F371" s="348">
        <v>0.4</v>
      </c>
      <c r="G371" s="32">
        <v>6</v>
      </c>
      <c r="H371" s="348">
        <v>2.4</v>
      </c>
      <c r="I371" s="348">
        <v>2.6</v>
      </c>
      <c r="J371" s="32">
        <v>156</v>
      </c>
      <c r="K371" s="32" t="s">
        <v>63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1" s="356"/>
      <c r="P371" s="356"/>
      <c r="Q371" s="356"/>
      <c r="R371" s="354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5" t="s">
        <v>1</v>
      </c>
    </row>
    <row r="372" spans="1:53" x14ac:dyDescent="0.2">
      <c r="A372" s="362"/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63"/>
      <c r="N372" s="359" t="s">
        <v>66</v>
      </c>
      <c r="O372" s="360"/>
      <c r="P372" s="360"/>
      <c r="Q372" s="360"/>
      <c r="R372" s="360"/>
      <c r="S372" s="360"/>
      <c r="T372" s="361"/>
      <c r="U372" s="37" t="s">
        <v>67</v>
      </c>
      <c r="V372" s="351">
        <f>IFERROR(V368/H368,"0")+IFERROR(V369/H369,"0")+IFERROR(V370/H370,"0")+IFERROR(V371/H371,"0")</f>
        <v>29.23076923076923</v>
      </c>
      <c r="W372" s="351">
        <f>IFERROR(W368/H368,"0")+IFERROR(W369/H369,"0")+IFERROR(W370/H370,"0")+IFERROR(W371/H371,"0")</f>
        <v>30</v>
      </c>
      <c r="X372" s="351">
        <f>IFERROR(IF(X368="",0,X368),"0")+IFERROR(IF(X369="",0,X369),"0")+IFERROR(IF(X370="",0,X370),"0")+IFERROR(IF(X371="",0,X371),"0")</f>
        <v>0.65249999999999997</v>
      </c>
      <c r="Y372" s="352"/>
      <c r="Z372" s="352"/>
    </row>
    <row r="373" spans="1:53" x14ac:dyDescent="0.2">
      <c r="A373" s="358"/>
      <c r="B373" s="358"/>
      <c r="C373" s="358"/>
      <c r="D373" s="358"/>
      <c r="E373" s="358"/>
      <c r="F373" s="358"/>
      <c r="G373" s="358"/>
      <c r="H373" s="358"/>
      <c r="I373" s="358"/>
      <c r="J373" s="358"/>
      <c r="K373" s="358"/>
      <c r="L373" s="358"/>
      <c r="M373" s="363"/>
      <c r="N373" s="359" t="s">
        <v>66</v>
      </c>
      <c r="O373" s="360"/>
      <c r="P373" s="360"/>
      <c r="Q373" s="360"/>
      <c r="R373" s="360"/>
      <c r="S373" s="360"/>
      <c r="T373" s="361"/>
      <c r="U373" s="37" t="s">
        <v>65</v>
      </c>
      <c r="V373" s="351">
        <f>IFERROR(SUM(V368:V371),"0")</f>
        <v>228</v>
      </c>
      <c r="W373" s="351">
        <f>IFERROR(SUM(W368:W371),"0")</f>
        <v>234</v>
      </c>
      <c r="X373" s="37"/>
      <c r="Y373" s="352"/>
      <c r="Z373" s="352"/>
    </row>
    <row r="374" spans="1:53" ht="14.25" hidden="1" customHeight="1" x14ac:dyDescent="0.25">
      <c r="A374" s="357" t="s">
        <v>201</v>
      </c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8"/>
      <c r="N374" s="358"/>
      <c r="O374" s="358"/>
      <c r="P374" s="358"/>
      <c r="Q374" s="358"/>
      <c r="R374" s="358"/>
      <c r="S374" s="358"/>
      <c r="T374" s="358"/>
      <c r="U374" s="358"/>
      <c r="V374" s="358"/>
      <c r="W374" s="358"/>
      <c r="X374" s="358"/>
      <c r="Y374" s="344"/>
      <c r="Z374" s="344"/>
    </row>
    <row r="375" spans="1:53" ht="27" hidden="1" customHeight="1" x14ac:dyDescent="0.25">
      <c r="A375" s="54" t="s">
        <v>505</v>
      </c>
      <c r="B375" s="54" t="s">
        <v>506</v>
      </c>
      <c r="C375" s="31">
        <v>4301060322</v>
      </c>
      <c r="D375" s="353">
        <v>4607091389357</v>
      </c>
      <c r="E375" s="354"/>
      <c r="F375" s="348">
        <v>1.3</v>
      </c>
      <c r="G375" s="32">
        <v>6</v>
      </c>
      <c r="H375" s="348">
        <v>7.8</v>
      </c>
      <c r="I375" s="348">
        <v>8.2799999999999994</v>
      </c>
      <c r="J375" s="32">
        <v>56</v>
      </c>
      <c r="K375" s="32" t="s">
        <v>100</v>
      </c>
      <c r="L375" s="33" t="s">
        <v>64</v>
      </c>
      <c r="M375" s="32">
        <v>40</v>
      </c>
      <c r="N375" s="5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5" s="356"/>
      <c r="P375" s="356"/>
      <c r="Q375" s="356"/>
      <c r="R375" s="354"/>
      <c r="S375" s="34"/>
      <c r="T375" s="34"/>
      <c r="U375" s="35" t="s">
        <v>65</v>
      </c>
      <c r="V375" s="349">
        <v>0</v>
      </c>
      <c r="W375" s="350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6" t="s">
        <v>1</v>
      </c>
    </row>
    <row r="376" spans="1:53" hidden="1" x14ac:dyDescent="0.2">
      <c r="A376" s="362"/>
      <c r="B376" s="358"/>
      <c r="C376" s="358"/>
      <c r="D376" s="358"/>
      <c r="E376" s="358"/>
      <c r="F376" s="358"/>
      <c r="G376" s="358"/>
      <c r="H376" s="358"/>
      <c r="I376" s="358"/>
      <c r="J376" s="358"/>
      <c r="K376" s="358"/>
      <c r="L376" s="358"/>
      <c r="M376" s="363"/>
      <c r="N376" s="359" t="s">
        <v>66</v>
      </c>
      <c r="O376" s="360"/>
      <c r="P376" s="360"/>
      <c r="Q376" s="360"/>
      <c r="R376" s="360"/>
      <c r="S376" s="360"/>
      <c r="T376" s="361"/>
      <c r="U376" s="37" t="s">
        <v>67</v>
      </c>
      <c r="V376" s="351">
        <f>IFERROR(V375/H375,"0")</f>
        <v>0</v>
      </c>
      <c r="W376" s="351">
        <f>IFERROR(W375/H375,"0")</f>
        <v>0</v>
      </c>
      <c r="X376" s="351">
        <f>IFERROR(IF(X375="",0,X375),"0")</f>
        <v>0</v>
      </c>
      <c r="Y376" s="352"/>
      <c r="Z376" s="352"/>
    </row>
    <row r="377" spans="1:53" hidden="1" x14ac:dyDescent="0.2">
      <c r="A377" s="358"/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65</v>
      </c>
      <c r="V377" s="351">
        <f>IFERROR(SUM(V375:V375),"0")</f>
        <v>0</v>
      </c>
      <c r="W377" s="351">
        <f>IFERROR(SUM(W375:W375),"0")</f>
        <v>0</v>
      </c>
      <c r="X377" s="37"/>
      <c r="Y377" s="352"/>
      <c r="Z377" s="352"/>
    </row>
    <row r="378" spans="1:53" ht="27.75" hidden="1" customHeight="1" x14ac:dyDescent="0.2">
      <c r="A378" s="393" t="s">
        <v>507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48"/>
      <c r="Z378" s="48"/>
    </row>
    <row r="379" spans="1:53" ht="16.5" hidden="1" customHeight="1" x14ac:dyDescent="0.25">
      <c r="A379" s="401" t="s">
        <v>508</v>
      </c>
      <c r="B379" s="358"/>
      <c r="C379" s="358"/>
      <c r="D379" s="358"/>
      <c r="E379" s="358"/>
      <c r="F379" s="358"/>
      <c r="G379" s="358"/>
      <c r="H379" s="358"/>
      <c r="I379" s="358"/>
      <c r="J379" s="358"/>
      <c r="K379" s="358"/>
      <c r="L379" s="358"/>
      <c r="M379" s="358"/>
      <c r="N379" s="358"/>
      <c r="O379" s="358"/>
      <c r="P379" s="358"/>
      <c r="Q379" s="358"/>
      <c r="R379" s="358"/>
      <c r="S379" s="358"/>
      <c r="T379" s="358"/>
      <c r="U379" s="358"/>
      <c r="V379" s="358"/>
      <c r="W379" s="358"/>
      <c r="X379" s="358"/>
      <c r="Y379" s="345"/>
      <c r="Z379" s="345"/>
    </row>
    <row r="380" spans="1:53" ht="14.25" hidden="1" customHeight="1" x14ac:dyDescent="0.25">
      <c r="A380" s="357" t="s">
        <v>105</v>
      </c>
      <c r="B380" s="358"/>
      <c r="C380" s="358"/>
      <c r="D380" s="358"/>
      <c r="E380" s="358"/>
      <c r="F380" s="358"/>
      <c r="G380" s="358"/>
      <c r="H380" s="358"/>
      <c r="I380" s="358"/>
      <c r="J380" s="358"/>
      <c r="K380" s="358"/>
      <c r="L380" s="358"/>
      <c r="M380" s="358"/>
      <c r="N380" s="358"/>
      <c r="O380" s="358"/>
      <c r="P380" s="358"/>
      <c r="Q380" s="358"/>
      <c r="R380" s="358"/>
      <c r="S380" s="358"/>
      <c r="T380" s="358"/>
      <c r="U380" s="358"/>
      <c r="V380" s="358"/>
      <c r="W380" s="358"/>
      <c r="X380" s="358"/>
      <c r="Y380" s="344"/>
      <c r="Z380" s="344"/>
    </row>
    <row r="381" spans="1:53" ht="27" hidden="1" customHeight="1" x14ac:dyDescent="0.25">
      <c r="A381" s="54" t="s">
        <v>509</v>
      </c>
      <c r="B381" s="54" t="s">
        <v>510</v>
      </c>
      <c r="C381" s="31">
        <v>4301011428</v>
      </c>
      <c r="D381" s="353">
        <v>4607091389708</v>
      </c>
      <c r="E381" s="354"/>
      <c r="F381" s="348">
        <v>0.45</v>
      </c>
      <c r="G381" s="32">
        <v>6</v>
      </c>
      <c r="H381" s="348">
        <v>2.7</v>
      </c>
      <c r="I381" s="348">
        <v>2.9</v>
      </c>
      <c r="J381" s="32">
        <v>156</v>
      </c>
      <c r="K381" s="32" t="s">
        <v>63</v>
      </c>
      <c r="L381" s="33" t="s">
        <v>101</v>
      </c>
      <c r="M381" s="32">
        <v>50</v>
      </c>
      <c r="N381" s="4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1" s="356"/>
      <c r="P381" s="356"/>
      <c r="Q381" s="356"/>
      <c r="R381" s="354"/>
      <c r="S381" s="34"/>
      <c r="T381" s="34"/>
      <c r="U381" s="35" t="s">
        <v>65</v>
      </c>
      <c r="V381" s="349">
        <v>0</v>
      </c>
      <c r="W381" s="350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511</v>
      </c>
      <c r="B382" s="54" t="s">
        <v>512</v>
      </c>
      <c r="C382" s="31">
        <v>4301011427</v>
      </c>
      <c r="D382" s="353">
        <v>4607091389692</v>
      </c>
      <c r="E382" s="354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6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2" s="356"/>
      <c r="P382" s="356"/>
      <c r="Q382" s="356"/>
      <c r="R382" s="354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8" t="s">
        <v>1</v>
      </c>
    </row>
    <row r="383" spans="1:53" hidden="1" x14ac:dyDescent="0.2">
      <c r="A383" s="362"/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63"/>
      <c r="N383" s="359" t="s">
        <v>66</v>
      </c>
      <c r="O383" s="360"/>
      <c r="P383" s="360"/>
      <c r="Q383" s="360"/>
      <c r="R383" s="360"/>
      <c r="S383" s="360"/>
      <c r="T383" s="361"/>
      <c r="U383" s="37" t="s">
        <v>67</v>
      </c>
      <c r="V383" s="351">
        <f>IFERROR(V381/H381,"0")+IFERROR(V382/H382,"0")</f>
        <v>0</v>
      </c>
      <c r="W383" s="351">
        <f>IFERROR(W381/H381,"0")+IFERROR(W382/H382,"0")</f>
        <v>0</v>
      </c>
      <c r="X383" s="351">
        <f>IFERROR(IF(X381="",0,X381),"0")+IFERROR(IF(X382="",0,X382),"0")</f>
        <v>0</v>
      </c>
      <c r="Y383" s="352"/>
      <c r="Z383" s="352"/>
    </row>
    <row r="384" spans="1:53" hidden="1" x14ac:dyDescent="0.2">
      <c r="A384" s="358"/>
      <c r="B384" s="358"/>
      <c r="C384" s="358"/>
      <c r="D384" s="358"/>
      <c r="E384" s="358"/>
      <c r="F384" s="358"/>
      <c r="G384" s="358"/>
      <c r="H384" s="358"/>
      <c r="I384" s="358"/>
      <c r="J384" s="358"/>
      <c r="K384" s="358"/>
      <c r="L384" s="358"/>
      <c r="M384" s="363"/>
      <c r="N384" s="359" t="s">
        <v>66</v>
      </c>
      <c r="O384" s="360"/>
      <c r="P384" s="360"/>
      <c r="Q384" s="360"/>
      <c r="R384" s="360"/>
      <c r="S384" s="360"/>
      <c r="T384" s="361"/>
      <c r="U384" s="37" t="s">
        <v>65</v>
      </c>
      <c r="V384" s="351">
        <f>IFERROR(SUM(V381:V382),"0")</f>
        <v>0</v>
      </c>
      <c r="W384" s="351">
        <f>IFERROR(SUM(W381:W382),"0")</f>
        <v>0</v>
      </c>
      <c r="X384" s="37"/>
      <c r="Y384" s="352"/>
      <c r="Z384" s="352"/>
    </row>
    <row r="385" spans="1:53" ht="14.25" hidden="1" customHeight="1" x14ac:dyDescent="0.25">
      <c r="A385" s="357" t="s">
        <v>60</v>
      </c>
      <c r="B385" s="358"/>
      <c r="C385" s="358"/>
      <c r="D385" s="358"/>
      <c r="E385" s="358"/>
      <c r="F385" s="358"/>
      <c r="G385" s="358"/>
      <c r="H385" s="358"/>
      <c r="I385" s="358"/>
      <c r="J385" s="358"/>
      <c r="K385" s="358"/>
      <c r="L385" s="358"/>
      <c r="M385" s="358"/>
      <c r="N385" s="358"/>
      <c r="O385" s="358"/>
      <c r="P385" s="358"/>
      <c r="Q385" s="358"/>
      <c r="R385" s="358"/>
      <c r="S385" s="358"/>
      <c r="T385" s="358"/>
      <c r="U385" s="358"/>
      <c r="V385" s="358"/>
      <c r="W385" s="358"/>
      <c r="X385" s="358"/>
      <c r="Y385" s="344"/>
      <c r="Z385" s="344"/>
    </row>
    <row r="386" spans="1:53" ht="27" customHeight="1" x14ac:dyDescent="0.25">
      <c r="A386" s="54" t="s">
        <v>513</v>
      </c>
      <c r="B386" s="54" t="s">
        <v>514</v>
      </c>
      <c r="C386" s="31">
        <v>4301031177</v>
      </c>
      <c r="D386" s="353">
        <v>4607091389753</v>
      </c>
      <c r="E386" s="354"/>
      <c r="F386" s="348">
        <v>0.7</v>
      </c>
      <c r="G386" s="32">
        <v>6</v>
      </c>
      <c r="H386" s="348">
        <v>4.2</v>
      </c>
      <c r="I386" s="348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6" s="356"/>
      <c r="P386" s="356"/>
      <c r="Q386" s="356"/>
      <c r="R386" s="354"/>
      <c r="S386" s="34"/>
      <c r="T386" s="34"/>
      <c r="U386" s="35" t="s">
        <v>65</v>
      </c>
      <c r="V386" s="349">
        <v>112</v>
      </c>
      <c r="W386" s="350">
        <f t="shared" ref="W386:W398" si="18">IFERROR(IF(V386="",0,CEILING((V386/$H386),1)*$H386),"")</f>
        <v>113.4</v>
      </c>
      <c r="X386" s="36">
        <f>IFERROR(IF(W386=0,"",ROUNDUP(W386/H386,0)*0.00753),"")</f>
        <v>0.20331000000000002</v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515</v>
      </c>
      <c r="B387" s="54" t="s">
        <v>516</v>
      </c>
      <c r="C387" s="31">
        <v>4301031174</v>
      </c>
      <c r="D387" s="353">
        <v>4607091389760</v>
      </c>
      <c r="E387" s="354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7" s="356"/>
      <c r="P387" s="356"/>
      <c r="Q387" s="356"/>
      <c r="R387" s="354"/>
      <c r="S387" s="34"/>
      <c r="T387" s="34"/>
      <c r="U387" s="35" t="s">
        <v>65</v>
      </c>
      <c r="V387" s="349">
        <v>0</v>
      </c>
      <c r="W387" s="350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517</v>
      </c>
      <c r="B388" s="54" t="s">
        <v>518</v>
      </c>
      <c r="C388" s="31">
        <v>4301031175</v>
      </c>
      <c r="D388" s="353">
        <v>4607091389746</v>
      </c>
      <c r="E388" s="354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8" s="356"/>
      <c r="P388" s="356"/>
      <c r="Q388" s="356"/>
      <c r="R388" s="354"/>
      <c r="S388" s="34"/>
      <c r="T388" s="34"/>
      <c r="U388" s="35" t="s">
        <v>65</v>
      </c>
      <c r="V388" s="349">
        <v>138</v>
      </c>
      <c r="W388" s="350">
        <f t="shared" si="18"/>
        <v>138.6</v>
      </c>
      <c r="X388" s="36">
        <f>IFERROR(IF(W388=0,"",ROUNDUP(W388/H388,0)*0.00753),"")</f>
        <v>0.24849000000000002</v>
      </c>
      <c r="Y388" s="56"/>
      <c r="Z388" s="57"/>
      <c r="AD388" s="58"/>
      <c r="BA388" s="271" t="s">
        <v>1</v>
      </c>
    </row>
    <row r="389" spans="1:53" ht="37.5" hidden="1" customHeight="1" x14ac:dyDescent="0.25">
      <c r="A389" s="54" t="s">
        <v>519</v>
      </c>
      <c r="B389" s="54" t="s">
        <v>520</v>
      </c>
      <c r="C389" s="31">
        <v>4301031236</v>
      </c>
      <c r="D389" s="353">
        <v>4680115882928</v>
      </c>
      <c r="E389" s="354"/>
      <c r="F389" s="348">
        <v>0.28000000000000003</v>
      </c>
      <c r="G389" s="32">
        <v>6</v>
      </c>
      <c r="H389" s="348">
        <v>1.68</v>
      </c>
      <c r="I389" s="348">
        <v>2.6</v>
      </c>
      <c r="J389" s="32">
        <v>156</v>
      </c>
      <c r="K389" s="32" t="s">
        <v>63</v>
      </c>
      <c r="L389" s="33" t="s">
        <v>64</v>
      </c>
      <c r="M389" s="32">
        <v>35</v>
      </c>
      <c r="N389" s="7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9" s="356"/>
      <c r="P389" s="356"/>
      <c r="Q389" s="356"/>
      <c r="R389" s="354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521</v>
      </c>
      <c r="B390" s="54" t="s">
        <v>522</v>
      </c>
      <c r="C390" s="31">
        <v>4301031257</v>
      </c>
      <c r="D390" s="353">
        <v>4680115883147</v>
      </c>
      <c r="E390" s="354"/>
      <c r="F390" s="348">
        <v>0.28000000000000003</v>
      </c>
      <c r="G390" s="32">
        <v>6</v>
      </c>
      <c r="H390" s="348">
        <v>1.68</v>
      </c>
      <c r="I390" s="348">
        <v>1.81</v>
      </c>
      <c r="J390" s="32">
        <v>234</v>
      </c>
      <c r="K390" s="32" t="s">
        <v>162</v>
      </c>
      <c r="L390" s="33" t="s">
        <v>64</v>
      </c>
      <c r="M390" s="32">
        <v>45</v>
      </c>
      <c r="N390" s="7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0" s="356"/>
      <c r="P390" s="356"/>
      <c r="Q390" s="356"/>
      <c r="R390" s="354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 t="shared" ref="X390:X398" si="19">IFERROR(IF(W390=0,"",ROUNDUP(W390/H390,0)*0.00502),"")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523</v>
      </c>
      <c r="B391" s="54" t="s">
        <v>524</v>
      </c>
      <c r="C391" s="31">
        <v>4301031178</v>
      </c>
      <c r="D391" s="353">
        <v>4607091384338</v>
      </c>
      <c r="E391" s="354"/>
      <c r="F391" s="348">
        <v>0.35</v>
      </c>
      <c r="G391" s="32">
        <v>6</v>
      </c>
      <c r="H391" s="348">
        <v>2.1</v>
      </c>
      <c r="I391" s="348">
        <v>2.23</v>
      </c>
      <c r="J391" s="32">
        <v>234</v>
      </c>
      <c r="K391" s="32" t="s">
        <v>162</v>
      </c>
      <c r="L391" s="33" t="s">
        <v>64</v>
      </c>
      <c r="M391" s="32">
        <v>45</v>
      </c>
      <c r="N391" s="3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1" s="356"/>
      <c r="P391" s="356"/>
      <c r="Q391" s="356"/>
      <c r="R391" s="354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37.5" hidden="1" customHeight="1" x14ac:dyDescent="0.25">
      <c r="A392" s="54" t="s">
        <v>525</v>
      </c>
      <c r="B392" s="54" t="s">
        <v>526</v>
      </c>
      <c r="C392" s="31">
        <v>4301031254</v>
      </c>
      <c r="D392" s="353">
        <v>4680115883154</v>
      </c>
      <c r="E392" s="354"/>
      <c r="F392" s="348">
        <v>0.28000000000000003</v>
      </c>
      <c r="G392" s="32">
        <v>6</v>
      </c>
      <c r="H392" s="348">
        <v>1.68</v>
      </c>
      <c r="I392" s="348">
        <v>1.81</v>
      </c>
      <c r="J392" s="32">
        <v>234</v>
      </c>
      <c r="K392" s="32" t="s">
        <v>162</v>
      </c>
      <c r="L392" s="33" t="s">
        <v>64</v>
      </c>
      <c r="M392" s="32">
        <v>45</v>
      </c>
      <c r="N392" s="3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2" s="356"/>
      <c r="P392" s="356"/>
      <c r="Q392" s="356"/>
      <c r="R392" s="354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37.5" hidden="1" customHeight="1" x14ac:dyDescent="0.25">
      <c r="A393" s="54" t="s">
        <v>527</v>
      </c>
      <c r="B393" s="54" t="s">
        <v>528</v>
      </c>
      <c r="C393" s="31">
        <v>4301031171</v>
      </c>
      <c r="D393" s="353">
        <v>4607091389524</v>
      </c>
      <c r="E393" s="354"/>
      <c r="F393" s="348">
        <v>0.35</v>
      </c>
      <c r="G393" s="32">
        <v>6</v>
      </c>
      <c r="H393" s="348">
        <v>2.1</v>
      </c>
      <c r="I393" s="348">
        <v>2.23</v>
      </c>
      <c r="J393" s="32">
        <v>234</v>
      </c>
      <c r="K393" s="32" t="s">
        <v>162</v>
      </c>
      <c r="L393" s="33" t="s">
        <v>64</v>
      </c>
      <c r="M393" s="32">
        <v>45</v>
      </c>
      <c r="N393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3" s="356"/>
      <c r="P393" s="356"/>
      <c r="Q393" s="356"/>
      <c r="R393" s="354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529</v>
      </c>
      <c r="B394" s="54" t="s">
        <v>530</v>
      </c>
      <c r="C394" s="31">
        <v>4301031258</v>
      </c>
      <c r="D394" s="353">
        <v>4680115883161</v>
      </c>
      <c r="E394" s="354"/>
      <c r="F394" s="348">
        <v>0.28000000000000003</v>
      </c>
      <c r="G394" s="32">
        <v>6</v>
      </c>
      <c r="H394" s="348">
        <v>1.68</v>
      </c>
      <c r="I394" s="348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3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4" s="356"/>
      <c r="P394" s="356"/>
      <c r="Q394" s="356"/>
      <c r="R394" s="354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531</v>
      </c>
      <c r="B395" s="54" t="s">
        <v>532</v>
      </c>
      <c r="C395" s="31">
        <v>4301031170</v>
      </c>
      <c r="D395" s="353">
        <v>4607091384345</v>
      </c>
      <c r="E395" s="354"/>
      <c r="F395" s="348">
        <v>0.35</v>
      </c>
      <c r="G395" s="32">
        <v>6</v>
      </c>
      <c r="H395" s="348">
        <v>2.1</v>
      </c>
      <c r="I395" s="348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5" s="356"/>
      <c r="P395" s="356"/>
      <c r="Q395" s="356"/>
      <c r="R395" s="354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533</v>
      </c>
      <c r="B396" s="54" t="s">
        <v>534</v>
      </c>
      <c r="C396" s="31">
        <v>4301031256</v>
      </c>
      <c r="D396" s="353">
        <v>4680115883178</v>
      </c>
      <c r="E396" s="354"/>
      <c r="F396" s="348">
        <v>0.28000000000000003</v>
      </c>
      <c r="G396" s="32">
        <v>6</v>
      </c>
      <c r="H396" s="348">
        <v>1.68</v>
      </c>
      <c r="I396" s="348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6" s="356"/>
      <c r="P396" s="356"/>
      <c r="Q396" s="356"/>
      <c r="R396" s="354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535</v>
      </c>
      <c r="B397" s="54" t="s">
        <v>536</v>
      </c>
      <c r="C397" s="31">
        <v>4301031172</v>
      </c>
      <c r="D397" s="353">
        <v>4607091389531</v>
      </c>
      <c r="E397" s="354"/>
      <c r="F397" s="348">
        <v>0.35</v>
      </c>
      <c r="G397" s="32">
        <v>6</v>
      </c>
      <c r="H397" s="348">
        <v>2.1</v>
      </c>
      <c r="I397" s="348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5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7" s="356"/>
      <c r="P397" s="356"/>
      <c r="Q397" s="356"/>
      <c r="R397" s="354"/>
      <c r="S397" s="34"/>
      <c r="T397" s="34"/>
      <c r="U397" s="35" t="s">
        <v>65</v>
      </c>
      <c r="V397" s="349">
        <v>50</v>
      </c>
      <c r="W397" s="350">
        <f t="shared" si="18"/>
        <v>50.400000000000006</v>
      </c>
      <c r="X397" s="36">
        <f t="shared" si="19"/>
        <v>0.12048</v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537</v>
      </c>
      <c r="B398" s="54" t="s">
        <v>538</v>
      </c>
      <c r="C398" s="31">
        <v>4301031255</v>
      </c>
      <c r="D398" s="353">
        <v>4680115883185</v>
      </c>
      <c r="E398" s="354"/>
      <c r="F398" s="348">
        <v>0.28000000000000003</v>
      </c>
      <c r="G398" s="32">
        <v>6</v>
      </c>
      <c r="H398" s="348">
        <v>1.68</v>
      </c>
      <c r="I398" s="348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8" s="356"/>
      <c r="P398" s="356"/>
      <c r="Q398" s="356"/>
      <c r="R398" s="354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x14ac:dyDescent="0.2">
      <c r="A399" s="362"/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63"/>
      <c r="N399" s="359" t="s">
        <v>66</v>
      </c>
      <c r="O399" s="360"/>
      <c r="P399" s="360"/>
      <c r="Q399" s="360"/>
      <c r="R399" s="360"/>
      <c r="S399" s="360"/>
      <c r="T399" s="361"/>
      <c r="U399" s="37" t="s">
        <v>67</v>
      </c>
      <c r="V399" s="351">
        <f>IFERROR(V386/H386,"0")+IFERROR(V387/H387,"0")+IFERROR(V388/H388,"0")+IFERROR(V389/H389,"0")+IFERROR(V390/H390,"0")+IFERROR(V391/H391,"0")+IFERROR(V392/H392,"0")+IFERROR(V393/H393,"0")+IFERROR(V394/H394,"0")+IFERROR(V395/H395,"0")+IFERROR(V396/H396,"0")+IFERROR(V397/H397,"0")+IFERROR(V398/H398,"0")</f>
        <v>83.333333333333329</v>
      </c>
      <c r="W399" s="351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84</v>
      </c>
      <c r="X399" s="351">
        <f>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</f>
        <v>0.57228000000000001</v>
      </c>
      <c r="Y399" s="352"/>
      <c r="Z399" s="352"/>
    </row>
    <row r="400" spans="1:53" x14ac:dyDescent="0.2">
      <c r="A400" s="358"/>
      <c r="B400" s="358"/>
      <c r="C400" s="358"/>
      <c r="D400" s="358"/>
      <c r="E400" s="358"/>
      <c r="F400" s="358"/>
      <c r="G400" s="358"/>
      <c r="H400" s="358"/>
      <c r="I400" s="358"/>
      <c r="J400" s="358"/>
      <c r="K400" s="358"/>
      <c r="L400" s="358"/>
      <c r="M400" s="363"/>
      <c r="N400" s="359" t="s">
        <v>66</v>
      </c>
      <c r="O400" s="360"/>
      <c r="P400" s="360"/>
      <c r="Q400" s="360"/>
      <c r="R400" s="360"/>
      <c r="S400" s="360"/>
      <c r="T400" s="361"/>
      <c r="U400" s="37" t="s">
        <v>65</v>
      </c>
      <c r="V400" s="351">
        <f>IFERROR(SUM(V386:V398),"0")</f>
        <v>300</v>
      </c>
      <c r="W400" s="351">
        <f>IFERROR(SUM(W386:W398),"0")</f>
        <v>302.39999999999998</v>
      </c>
      <c r="X400" s="37"/>
      <c r="Y400" s="352"/>
      <c r="Z400" s="352"/>
    </row>
    <row r="401" spans="1:53" ht="14.25" hidden="1" customHeight="1" x14ac:dyDescent="0.25">
      <c r="A401" s="357" t="s">
        <v>68</v>
      </c>
      <c r="B401" s="358"/>
      <c r="C401" s="358"/>
      <c r="D401" s="358"/>
      <c r="E401" s="358"/>
      <c r="F401" s="358"/>
      <c r="G401" s="358"/>
      <c r="H401" s="358"/>
      <c r="I401" s="358"/>
      <c r="J401" s="358"/>
      <c r="K401" s="358"/>
      <c r="L401" s="358"/>
      <c r="M401" s="358"/>
      <c r="N401" s="358"/>
      <c r="O401" s="358"/>
      <c r="P401" s="358"/>
      <c r="Q401" s="358"/>
      <c r="R401" s="358"/>
      <c r="S401" s="358"/>
      <c r="T401" s="358"/>
      <c r="U401" s="358"/>
      <c r="V401" s="358"/>
      <c r="W401" s="358"/>
      <c r="X401" s="358"/>
      <c r="Y401" s="344"/>
      <c r="Z401" s="344"/>
    </row>
    <row r="402" spans="1:53" ht="27" hidden="1" customHeight="1" x14ac:dyDescent="0.25">
      <c r="A402" s="54" t="s">
        <v>539</v>
      </c>
      <c r="B402" s="54" t="s">
        <v>540</v>
      </c>
      <c r="C402" s="31">
        <v>4301051258</v>
      </c>
      <c r="D402" s="353">
        <v>4607091389685</v>
      </c>
      <c r="E402" s="354"/>
      <c r="F402" s="348">
        <v>1.3</v>
      </c>
      <c r="G402" s="32">
        <v>6</v>
      </c>
      <c r="H402" s="348">
        <v>7.8</v>
      </c>
      <c r="I402" s="348">
        <v>8.3460000000000001</v>
      </c>
      <c r="J402" s="32">
        <v>56</v>
      </c>
      <c r="K402" s="32" t="s">
        <v>100</v>
      </c>
      <c r="L402" s="33" t="s">
        <v>119</v>
      </c>
      <c r="M402" s="32">
        <v>45</v>
      </c>
      <c r="N402" s="41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2" s="356"/>
      <c r="P402" s="356"/>
      <c r="Q402" s="356"/>
      <c r="R402" s="354"/>
      <c r="S402" s="34"/>
      <c r="T402" s="34"/>
      <c r="U402" s="35" t="s">
        <v>65</v>
      </c>
      <c r="V402" s="349">
        <v>0</v>
      </c>
      <c r="W402" s="350">
        <f>IFERROR(IF(V402="",0,CEILING((V402/$H402),1)*$H402),"")</f>
        <v>0</v>
      </c>
      <c r="X402" s="36" t="str">
        <f>IFERROR(IF(W402=0,"",ROUNDUP(W402/H402,0)*0.02175),"")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541</v>
      </c>
      <c r="B403" s="54" t="s">
        <v>542</v>
      </c>
      <c r="C403" s="31">
        <v>4301051431</v>
      </c>
      <c r="D403" s="353">
        <v>4607091389654</v>
      </c>
      <c r="E403" s="354"/>
      <c r="F403" s="348">
        <v>0.33</v>
      </c>
      <c r="G403" s="32">
        <v>6</v>
      </c>
      <c r="H403" s="348">
        <v>1.98</v>
      </c>
      <c r="I403" s="348">
        <v>2.258</v>
      </c>
      <c r="J403" s="32">
        <v>156</v>
      </c>
      <c r="K403" s="32" t="s">
        <v>63</v>
      </c>
      <c r="L403" s="33" t="s">
        <v>119</v>
      </c>
      <c r="M403" s="32">
        <v>45</v>
      </c>
      <c r="N403" s="5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3" s="356"/>
      <c r="P403" s="356"/>
      <c r="Q403" s="356"/>
      <c r="R403" s="354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IFERROR(IF(W403=0,"",ROUNDUP(W403/H403,0)*0.00753),"")</f>
        <v/>
      </c>
      <c r="Y403" s="56"/>
      <c r="Z403" s="57"/>
      <c r="AD403" s="58"/>
      <c r="BA403" s="283" t="s">
        <v>1</v>
      </c>
    </row>
    <row r="404" spans="1:53" ht="27" hidden="1" customHeight="1" x14ac:dyDescent="0.25">
      <c r="A404" s="54" t="s">
        <v>543</v>
      </c>
      <c r="B404" s="54" t="s">
        <v>544</v>
      </c>
      <c r="C404" s="31">
        <v>4301051284</v>
      </c>
      <c r="D404" s="353">
        <v>4607091384352</v>
      </c>
      <c r="E404" s="354"/>
      <c r="F404" s="348">
        <v>0.6</v>
      </c>
      <c r="G404" s="32">
        <v>4</v>
      </c>
      <c r="H404" s="348">
        <v>2.4</v>
      </c>
      <c r="I404" s="348">
        <v>2.6459999999999999</v>
      </c>
      <c r="J404" s="32">
        <v>120</v>
      </c>
      <c r="K404" s="32" t="s">
        <v>63</v>
      </c>
      <c r="L404" s="33" t="s">
        <v>119</v>
      </c>
      <c r="M404" s="32">
        <v>45</v>
      </c>
      <c r="N404" s="4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4" s="356"/>
      <c r="P404" s="356"/>
      <c r="Q404" s="356"/>
      <c r="R404" s="354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IFERROR(IF(W404=0,"",ROUNDUP(W404/H404,0)*0.00937),"")</f>
        <v/>
      </c>
      <c r="Y404" s="56"/>
      <c r="Z404" s="57"/>
      <c r="AD404" s="58"/>
      <c r="BA404" s="284" t="s">
        <v>1</v>
      </c>
    </row>
    <row r="405" spans="1:53" hidden="1" x14ac:dyDescent="0.2">
      <c r="A405" s="362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67</v>
      </c>
      <c r="V405" s="351">
        <f>IFERROR(V402/H402,"0")+IFERROR(V403/H403,"0")+IFERROR(V404/H404,"0")</f>
        <v>0</v>
      </c>
      <c r="W405" s="351">
        <f>IFERROR(W402/H402,"0")+IFERROR(W403/H403,"0")+IFERROR(W404/H404,"0")</f>
        <v>0</v>
      </c>
      <c r="X405" s="351">
        <f>IFERROR(IF(X402="",0,X402),"0")+IFERROR(IF(X403="",0,X403),"0")+IFERROR(IF(X404="",0,X404),"0")</f>
        <v>0</v>
      </c>
      <c r="Y405" s="352"/>
      <c r="Z405" s="352"/>
    </row>
    <row r="406" spans="1:53" hidden="1" x14ac:dyDescent="0.2">
      <c r="A406" s="358"/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63"/>
      <c r="N406" s="359" t="s">
        <v>66</v>
      </c>
      <c r="O406" s="360"/>
      <c r="P406" s="360"/>
      <c r="Q406" s="360"/>
      <c r="R406" s="360"/>
      <c r="S406" s="360"/>
      <c r="T406" s="361"/>
      <c r="U406" s="37" t="s">
        <v>65</v>
      </c>
      <c r="V406" s="351">
        <f>IFERROR(SUM(V402:V404),"0")</f>
        <v>0</v>
      </c>
      <c r="W406" s="351">
        <f>IFERROR(SUM(W402:W404),"0")</f>
        <v>0</v>
      </c>
      <c r="X406" s="37"/>
      <c r="Y406" s="352"/>
      <c r="Z406" s="352"/>
    </row>
    <row r="407" spans="1:53" ht="14.25" hidden="1" customHeight="1" x14ac:dyDescent="0.25">
      <c r="A407" s="357" t="s">
        <v>201</v>
      </c>
      <c r="B407" s="358"/>
      <c r="C407" s="358"/>
      <c r="D407" s="358"/>
      <c r="E407" s="358"/>
      <c r="F407" s="358"/>
      <c r="G407" s="358"/>
      <c r="H407" s="358"/>
      <c r="I407" s="358"/>
      <c r="J407" s="358"/>
      <c r="K407" s="358"/>
      <c r="L407" s="358"/>
      <c r="M407" s="358"/>
      <c r="N407" s="358"/>
      <c r="O407" s="358"/>
      <c r="P407" s="358"/>
      <c r="Q407" s="358"/>
      <c r="R407" s="358"/>
      <c r="S407" s="358"/>
      <c r="T407" s="358"/>
      <c r="U407" s="358"/>
      <c r="V407" s="358"/>
      <c r="W407" s="358"/>
      <c r="X407" s="358"/>
      <c r="Y407" s="344"/>
      <c r="Z407" s="344"/>
    </row>
    <row r="408" spans="1:53" ht="27" hidden="1" customHeight="1" x14ac:dyDescent="0.25">
      <c r="A408" s="54" t="s">
        <v>545</v>
      </c>
      <c r="B408" s="54" t="s">
        <v>546</v>
      </c>
      <c r="C408" s="31">
        <v>4301060352</v>
      </c>
      <c r="D408" s="353">
        <v>4680115881648</v>
      </c>
      <c r="E408" s="354"/>
      <c r="F408" s="348">
        <v>1</v>
      </c>
      <c r="G408" s="32">
        <v>4</v>
      </c>
      <c r="H408" s="348">
        <v>4</v>
      </c>
      <c r="I408" s="348">
        <v>4.4039999999999999</v>
      </c>
      <c r="J408" s="32">
        <v>104</v>
      </c>
      <c r="K408" s="32" t="s">
        <v>100</v>
      </c>
      <c r="L408" s="33" t="s">
        <v>64</v>
      </c>
      <c r="M408" s="32">
        <v>35</v>
      </c>
      <c r="N408" s="60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8" s="356"/>
      <c r="P408" s="356"/>
      <c r="Q408" s="356"/>
      <c r="R408" s="354"/>
      <c r="S408" s="34"/>
      <c r="T408" s="34"/>
      <c r="U408" s="35" t="s">
        <v>65</v>
      </c>
      <c r="V408" s="349">
        <v>0</v>
      </c>
      <c r="W408" s="35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5" t="s">
        <v>1</v>
      </c>
    </row>
    <row r="409" spans="1:53" hidden="1" x14ac:dyDescent="0.2">
      <c r="A409" s="362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63"/>
      <c r="N409" s="359" t="s">
        <v>66</v>
      </c>
      <c r="O409" s="360"/>
      <c r="P409" s="360"/>
      <c r="Q409" s="360"/>
      <c r="R409" s="360"/>
      <c r="S409" s="360"/>
      <c r="T409" s="361"/>
      <c r="U409" s="37" t="s">
        <v>67</v>
      </c>
      <c r="V409" s="351">
        <f>IFERROR(V408/H408,"0")</f>
        <v>0</v>
      </c>
      <c r="W409" s="351">
        <f>IFERROR(W408/H408,"0")</f>
        <v>0</v>
      </c>
      <c r="X409" s="351">
        <f>IFERROR(IF(X408="",0,X408),"0")</f>
        <v>0</v>
      </c>
      <c r="Y409" s="352"/>
      <c r="Z409" s="352"/>
    </row>
    <row r="410" spans="1:53" hidden="1" x14ac:dyDescent="0.2">
      <c r="A410" s="358"/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63"/>
      <c r="N410" s="359" t="s">
        <v>66</v>
      </c>
      <c r="O410" s="360"/>
      <c r="P410" s="360"/>
      <c r="Q410" s="360"/>
      <c r="R410" s="360"/>
      <c r="S410" s="360"/>
      <c r="T410" s="361"/>
      <c r="U410" s="37" t="s">
        <v>65</v>
      </c>
      <c r="V410" s="351">
        <f>IFERROR(SUM(V408:V408),"0")</f>
        <v>0</v>
      </c>
      <c r="W410" s="351">
        <f>IFERROR(SUM(W408:W408),"0")</f>
        <v>0</v>
      </c>
      <c r="X410" s="37"/>
      <c r="Y410" s="352"/>
      <c r="Z410" s="352"/>
    </row>
    <row r="411" spans="1:53" ht="14.25" hidden="1" customHeight="1" x14ac:dyDescent="0.25">
      <c r="A411" s="357" t="s">
        <v>83</v>
      </c>
      <c r="B411" s="358"/>
      <c r="C411" s="358"/>
      <c r="D411" s="358"/>
      <c r="E411" s="358"/>
      <c r="F411" s="358"/>
      <c r="G411" s="358"/>
      <c r="H411" s="358"/>
      <c r="I411" s="358"/>
      <c r="J411" s="358"/>
      <c r="K411" s="358"/>
      <c r="L411" s="358"/>
      <c r="M411" s="358"/>
      <c r="N411" s="358"/>
      <c r="O411" s="358"/>
      <c r="P411" s="358"/>
      <c r="Q411" s="358"/>
      <c r="R411" s="358"/>
      <c r="S411" s="358"/>
      <c r="T411" s="358"/>
      <c r="U411" s="358"/>
      <c r="V411" s="358"/>
      <c r="W411" s="358"/>
      <c r="X411" s="358"/>
      <c r="Y411" s="344"/>
      <c r="Z411" s="344"/>
    </row>
    <row r="412" spans="1:53" ht="27" hidden="1" customHeight="1" x14ac:dyDescent="0.25">
      <c r="A412" s="54" t="s">
        <v>547</v>
      </c>
      <c r="B412" s="54" t="s">
        <v>548</v>
      </c>
      <c r="C412" s="31">
        <v>4301032045</v>
      </c>
      <c r="D412" s="353">
        <v>4680115884335</v>
      </c>
      <c r="E412" s="354"/>
      <c r="F412" s="348">
        <v>0.06</v>
      </c>
      <c r="G412" s="32">
        <v>20</v>
      </c>
      <c r="H412" s="348">
        <v>1.2</v>
      </c>
      <c r="I412" s="348">
        <v>1.8</v>
      </c>
      <c r="J412" s="32">
        <v>200</v>
      </c>
      <c r="K412" s="32" t="s">
        <v>549</v>
      </c>
      <c r="L412" s="33" t="s">
        <v>550</v>
      </c>
      <c r="M412" s="32">
        <v>60</v>
      </c>
      <c r="N412" s="4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56"/>
      <c r="P412" s="356"/>
      <c r="Q412" s="356"/>
      <c r="R412" s="354"/>
      <c r="S412" s="34"/>
      <c r="T412" s="34"/>
      <c r="U412" s="35" t="s">
        <v>65</v>
      </c>
      <c r="V412" s="349">
        <v>0</v>
      </c>
      <c r="W412" s="35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551</v>
      </c>
      <c r="B413" s="54" t="s">
        <v>552</v>
      </c>
      <c r="C413" s="31">
        <v>4301032047</v>
      </c>
      <c r="D413" s="353">
        <v>4680115884342</v>
      </c>
      <c r="E413" s="354"/>
      <c r="F413" s="348">
        <v>0.06</v>
      </c>
      <c r="G413" s="32">
        <v>20</v>
      </c>
      <c r="H413" s="348">
        <v>1.2</v>
      </c>
      <c r="I413" s="348">
        <v>1.8</v>
      </c>
      <c r="J413" s="32">
        <v>200</v>
      </c>
      <c r="K413" s="32" t="s">
        <v>549</v>
      </c>
      <c r="L413" s="33" t="s">
        <v>550</v>
      </c>
      <c r="M413" s="32">
        <v>60</v>
      </c>
      <c r="N413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56"/>
      <c r="P413" s="356"/>
      <c r="Q413" s="356"/>
      <c r="R413" s="354"/>
      <c r="S413" s="34"/>
      <c r="T413" s="34"/>
      <c r="U413" s="35" t="s">
        <v>65</v>
      </c>
      <c r="V413" s="349">
        <v>0</v>
      </c>
      <c r="W413" s="35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hidden="1" customHeight="1" x14ac:dyDescent="0.25">
      <c r="A414" s="54" t="s">
        <v>553</v>
      </c>
      <c r="B414" s="54" t="s">
        <v>554</v>
      </c>
      <c r="C414" s="31">
        <v>4301170011</v>
      </c>
      <c r="D414" s="353">
        <v>4680115884113</v>
      </c>
      <c r="E414" s="354"/>
      <c r="F414" s="348">
        <v>0.11</v>
      </c>
      <c r="G414" s="32">
        <v>12</v>
      </c>
      <c r="H414" s="348">
        <v>1.32</v>
      </c>
      <c r="I414" s="348">
        <v>1.88</v>
      </c>
      <c r="J414" s="32">
        <v>200</v>
      </c>
      <c r="K414" s="32" t="s">
        <v>549</v>
      </c>
      <c r="L414" s="33" t="s">
        <v>550</v>
      </c>
      <c r="M414" s="32">
        <v>150</v>
      </c>
      <c r="N414" s="61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56"/>
      <c r="P414" s="356"/>
      <c r="Q414" s="356"/>
      <c r="R414" s="354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hidden="1" x14ac:dyDescent="0.2">
      <c r="A415" s="362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1">
        <f>IFERROR(V412/H412,"0")+IFERROR(V413/H413,"0")+IFERROR(V414/H414,"0")</f>
        <v>0</v>
      </c>
      <c r="W415" s="351">
        <f>IFERROR(W412/H412,"0")+IFERROR(W413/H413,"0")+IFERROR(W414/H414,"0")</f>
        <v>0</v>
      </c>
      <c r="X415" s="351">
        <f>IFERROR(IF(X412="",0,X412),"0")+IFERROR(IF(X413="",0,X413),"0")+IFERROR(IF(X414="",0,X414),"0")</f>
        <v>0</v>
      </c>
      <c r="Y415" s="352"/>
      <c r="Z415" s="352"/>
    </row>
    <row r="416" spans="1:53" hidden="1" x14ac:dyDescent="0.2">
      <c r="A416" s="358"/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1">
        <f>IFERROR(SUM(V412:V414),"0")</f>
        <v>0</v>
      </c>
      <c r="W416" s="351">
        <f>IFERROR(SUM(W412:W414),"0")</f>
        <v>0</v>
      </c>
      <c r="X416" s="37"/>
      <c r="Y416" s="352"/>
      <c r="Z416" s="352"/>
    </row>
    <row r="417" spans="1:53" ht="16.5" hidden="1" customHeight="1" x14ac:dyDescent="0.25">
      <c r="A417" s="401" t="s">
        <v>555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5"/>
      <c r="Z417" s="345"/>
    </row>
    <row r="418" spans="1:53" ht="14.25" hidden="1" customHeight="1" x14ac:dyDescent="0.25">
      <c r="A418" s="357" t="s">
        <v>97</v>
      </c>
      <c r="B418" s="358"/>
      <c r="C418" s="358"/>
      <c r="D418" s="358"/>
      <c r="E418" s="358"/>
      <c r="F418" s="358"/>
      <c r="G418" s="358"/>
      <c r="H418" s="358"/>
      <c r="I418" s="358"/>
      <c r="J418" s="358"/>
      <c r="K418" s="358"/>
      <c r="L418" s="358"/>
      <c r="M418" s="358"/>
      <c r="N418" s="358"/>
      <c r="O418" s="358"/>
      <c r="P418" s="358"/>
      <c r="Q418" s="358"/>
      <c r="R418" s="358"/>
      <c r="S418" s="358"/>
      <c r="T418" s="358"/>
      <c r="U418" s="358"/>
      <c r="V418" s="358"/>
      <c r="W418" s="358"/>
      <c r="X418" s="358"/>
      <c r="Y418" s="344"/>
      <c r="Z418" s="344"/>
    </row>
    <row r="419" spans="1:53" ht="27" hidden="1" customHeight="1" x14ac:dyDescent="0.25">
      <c r="A419" s="54" t="s">
        <v>556</v>
      </c>
      <c r="B419" s="54" t="s">
        <v>557</v>
      </c>
      <c r="C419" s="31">
        <v>4301020214</v>
      </c>
      <c r="D419" s="353">
        <v>4607091389388</v>
      </c>
      <c r="E419" s="354"/>
      <c r="F419" s="348">
        <v>1.3</v>
      </c>
      <c r="G419" s="32">
        <v>4</v>
      </c>
      <c r="H419" s="348">
        <v>5.2</v>
      </c>
      <c r="I419" s="348">
        <v>5.6079999999999997</v>
      </c>
      <c r="J419" s="32">
        <v>104</v>
      </c>
      <c r="K419" s="32" t="s">
        <v>100</v>
      </c>
      <c r="L419" s="33" t="s">
        <v>101</v>
      </c>
      <c r="M419" s="32">
        <v>35</v>
      </c>
      <c r="N419" s="6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56"/>
      <c r="P419" s="356"/>
      <c r="Q419" s="356"/>
      <c r="R419" s="354"/>
      <c r="S419" s="34"/>
      <c r="T419" s="34"/>
      <c r="U419" s="35" t="s">
        <v>65</v>
      </c>
      <c r="V419" s="349">
        <v>0</v>
      </c>
      <c r="W419" s="350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558</v>
      </c>
      <c r="B420" s="54" t="s">
        <v>559</v>
      </c>
      <c r="C420" s="31">
        <v>4301020185</v>
      </c>
      <c r="D420" s="353">
        <v>4607091389364</v>
      </c>
      <c r="E420" s="354"/>
      <c r="F420" s="348">
        <v>0.42</v>
      </c>
      <c r="G420" s="32">
        <v>6</v>
      </c>
      <c r="H420" s="348">
        <v>2.52</v>
      </c>
      <c r="I420" s="348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6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56"/>
      <c r="P420" s="356"/>
      <c r="Q420" s="356"/>
      <c r="R420" s="354"/>
      <c r="S420" s="34"/>
      <c r="T420" s="34"/>
      <c r="U420" s="35" t="s">
        <v>65</v>
      </c>
      <c r="V420" s="349">
        <v>0</v>
      </c>
      <c r="W420" s="350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2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1">
        <f>IFERROR(V419/H419,"0")+IFERROR(V420/H420,"0")</f>
        <v>0</v>
      </c>
      <c r="W421" s="351">
        <f>IFERROR(W419/H419,"0")+IFERROR(W420/H420,"0")</f>
        <v>0</v>
      </c>
      <c r="X421" s="351">
        <f>IFERROR(IF(X419="",0,X419),"0")+IFERROR(IF(X420="",0,X420),"0")</f>
        <v>0</v>
      </c>
      <c r="Y421" s="352"/>
      <c r="Z421" s="352"/>
    </row>
    <row r="422" spans="1:53" hidden="1" x14ac:dyDescent="0.2">
      <c r="A422" s="358"/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1">
        <f>IFERROR(SUM(V419:V420),"0")</f>
        <v>0</v>
      </c>
      <c r="W422" s="351">
        <f>IFERROR(SUM(W419:W420),"0")</f>
        <v>0</v>
      </c>
      <c r="X422" s="37"/>
      <c r="Y422" s="352"/>
      <c r="Z422" s="352"/>
    </row>
    <row r="423" spans="1:53" ht="14.25" hidden="1" customHeight="1" x14ac:dyDescent="0.25">
      <c r="A423" s="357" t="s">
        <v>60</v>
      </c>
      <c r="B423" s="358"/>
      <c r="C423" s="358"/>
      <c r="D423" s="358"/>
      <c r="E423" s="358"/>
      <c r="F423" s="358"/>
      <c r="G423" s="358"/>
      <c r="H423" s="358"/>
      <c r="I423" s="358"/>
      <c r="J423" s="358"/>
      <c r="K423" s="358"/>
      <c r="L423" s="358"/>
      <c r="M423" s="358"/>
      <c r="N423" s="358"/>
      <c r="O423" s="358"/>
      <c r="P423" s="358"/>
      <c r="Q423" s="358"/>
      <c r="R423" s="358"/>
      <c r="S423" s="358"/>
      <c r="T423" s="358"/>
      <c r="U423" s="358"/>
      <c r="V423" s="358"/>
      <c r="W423" s="358"/>
      <c r="X423" s="358"/>
      <c r="Y423" s="344"/>
      <c r="Z423" s="344"/>
    </row>
    <row r="424" spans="1:53" ht="27" customHeight="1" x14ac:dyDescent="0.25">
      <c r="A424" s="54" t="s">
        <v>560</v>
      </c>
      <c r="B424" s="54" t="s">
        <v>561</v>
      </c>
      <c r="C424" s="31">
        <v>4301031212</v>
      </c>
      <c r="D424" s="353">
        <v>4607091389739</v>
      </c>
      <c r="E424" s="354"/>
      <c r="F424" s="348">
        <v>0.7</v>
      </c>
      <c r="G424" s="32">
        <v>6</v>
      </c>
      <c r="H424" s="348">
        <v>4.2</v>
      </c>
      <c r="I424" s="348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4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56"/>
      <c r="P424" s="356"/>
      <c r="Q424" s="356"/>
      <c r="R424" s="354"/>
      <c r="S424" s="34"/>
      <c r="T424" s="34"/>
      <c r="U424" s="35" t="s">
        <v>65</v>
      </c>
      <c r="V424" s="349">
        <v>248</v>
      </c>
      <c r="W424" s="350">
        <f t="shared" ref="W424:W430" si="20">IFERROR(IF(V424="",0,CEILING((V424/$H424),1)*$H424),"")</f>
        <v>252</v>
      </c>
      <c r="X424" s="36">
        <f>IFERROR(IF(W424=0,"",ROUNDUP(W424/H424,0)*0.00753),"")</f>
        <v>0.45180000000000003</v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562</v>
      </c>
      <c r="B425" s="54" t="s">
        <v>563</v>
      </c>
      <c r="C425" s="31">
        <v>4301031247</v>
      </c>
      <c r="D425" s="353">
        <v>4680115883048</v>
      </c>
      <c r="E425" s="354"/>
      <c r="F425" s="348">
        <v>1</v>
      </c>
      <c r="G425" s="32">
        <v>4</v>
      </c>
      <c r="H425" s="348">
        <v>4</v>
      </c>
      <c r="I425" s="348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56"/>
      <c r="P425" s="356"/>
      <c r="Q425" s="356"/>
      <c r="R425" s="354"/>
      <c r="S425" s="34"/>
      <c r="T425" s="34"/>
      <c r="U425" s="35" t="s">
        <v>65</v>
      </c>
      <c r="V425" s="349">
        <v>0</v>
      </c>
      <c r="W425" s="350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564</v>
      </c>
      <c r="B426" s="54" t="s">
        <v>565</v>
      </c>
      <c r="C426" s="31">
        <v>4301031176</v>
      </c>
      <c r="D426" s="353">
        <v>4607091389425</v>
      </c>
      <c r="E426" s="354"/>
      <c r="F426" s="348">
        <v>0.35</v>
      </c>
      <c r="G426" s="32">
        <v>6</v>
      </c>
      <c r="H426" s="348">
        <v>2.1</v>
      </c>
      <c r="I426" s="348">
        <v>2.23</v>
      </c>
      <c r="J426" s="32">
        <v>234</v>
      </c>
      <c r="K426" s="32" t="s">
        <v>162</v>
      </c>
      <c r="L426" s="33" t="s">
        <v>64</v>
      </c>
      <c r="M426" s="32">
        <v>45</v>
      </c>
      <c r="N426" s="4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56"/>
      <c r="P426" s="356"/>
      <c r="Q426" s="356"/>
      <c r="R426" s="354"/>
      <c r="S426" s="34"/>
      <c r="T426" s="34"/>
      <c r="U426" s="35" t="s">
        <v>65</v>
      </c>
      <c r="V426" s="349">
        <v>0</v>
      </c>
      <c r="W426" s="350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566</v>
      </c>
      <c r="B427" s="54" t="s">
        <v>567</v>
      </c>
      <c r="C427" s="31">
        <v>4301031215</v>
      </c>
      <c r="D427" s="353">
        <v>4680115882911</v>
      </c>
      <c r="E427" s="354"/>
      <c r="F427" s="348">
        <v>0.4</v>
      </c>
      <c r="G427" s="32">
        <v>6</v>
      </c>
      <c r="H427" s="348">
        <v>2.4</v>
      </c>
      <c r="I427" s="348">
        <v>2.5299999999999998</v>
      </c>
      <c r="J427" s="32">
        <v>234</v>
      </c>
      <c r="K427" s="32" t="s">
        <v>162</v>
      </c>
      <c r="L427" s="33" t="s">
        <v>64</v>
      </c>
      <c r="M427" s="32">
        <v>40</v>
      </c>
      <c r="N427" s="41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56"/>
      <c r="P427" s="356"/>
      <c r="Q427" s="356"/>
      <c r="R427" s="354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568</v>
      </c>
      <c r="B428" s="54" t="s">
        <v>569</v>
      </c>
      <c r="C428" s="31">
        <v>4301031167</v>
      </c>
      <c r="D428" s="353">
        <v>4680115880771</v>
      </c>
      <c r="E428" s="354"/>
      <c r="F428" s="348">
        <v>0.28000000000000003</v>
      </c>
      <c r="G428" s="32">
        <v>6</v>
      </c>
      <c r="H428" s="348">
        <v>1.68</v>
      </c>
      <c r="I428" s="348">
        <v>1.81</v>
      </c>
      <c r="J428" s="32">
        <v>234</v>
      </c>
      <c r="K428" s="32" t="s">
        <v>162</v>
      </c>
      <c r="L428" s="33" t="s">
        <v>64</v>
      </c>
      <c r="M428" s="32">
        <v>45</v>
      </c>
      <c r="N428" s="42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56"/>
      <c r="P428" s="356"/>
      <c r="Q428" s="356"/>
      <c r="R428" s="354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570</v>
      </c>
      <c r="B429" s="54" t="s">
        <v>571</v>
      </c>
      <c r="C429" s="31">
        <v>4301031173</v>
      </c>
      <c r="D429" s="353">
        <v>4607091389500</v>
      </c>
      <c r="E429" s="354"/>
      <c r="F429" s="348">
        <v>0.35</v>
      </c>
      <c r="G429" s="32">
        <v>6</v>
      </c>
      <c r="H429" s="348">
        <v>2.1</v>
      </c>
      <c r="I429" s="348">
        <v>2.23</v>
      </c>
      <c r="J429" s="32">
        <v>234</v>
      </c>
      <c r="K429" s="32" t="s">
        <v>162</v>
      </c>
      <c r="L429" s="33" t="s">
        <v>64</v>
      </c>
      <c r="M429" s="32">
        <v>45</v>
      </c>
      <c r="N429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56"/>
      <c r="P429" s="356"/>
      <c r="Q429" s="356"/>
      <c r="R429" s="354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572</v>
      </c>
      <c r="B430" s="54" t="s">
        <v>573</v>
      </c>
      <c r="C430" s="31">
        <v>4301031103</v>
      </c>
      <c r="D430" s="353">
        <v>4680115881983</v>
      </c>
      <c r="E430" s="354"/>
      <c r="F430" s="348">
        <v>0.28000000000000003</v>
      </c>
      <c r="G430" s="32">
        <v>4</v>
      </c>
      <c r="H430" s="348">
        <v>1.1200000000000001</v>
      </c>
      <c r="I430" s="348">
        <v>1.252</v>
      </c>
      <c r="J430" s="32">
        <v>234</v>
      </c>
      <c r="K430" s="32" t="s">
        <v>162</v>
      </c>
      <c r="L430" s="33" t="s">
        <v>64</v>
      </c>
      <c r="M430" s="32">
        <v>40</v>
      </c>
      <c r="N430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56"/>
      <c r="P430" s="356"/>
      <c r="Q430" s="356"/>
      <c r="R430" s="354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62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63"/>
      <c r="N431" s="359" t="s">
        <v>66</v>
      </c>
      <c r="O431" s="360"/>
      <c r="P431" s="360"/>
      <c r="Q431" s="360"/>
      <c r="R431" s="360"/>
      <c r="S431" s="360"/>
      <c r="T431" s="361"/>
      <c r="U431" s="37" t="s">
        <v>67</v>
      </c>
      <c r="V431" s="351">
        <f>IFERROR(V424/H424,"0")+IFERROR(V425/H425,"0")+IFERROR(V426/H426,"0")+IFERROR(V427/H427,"0")+IFERROR(V428/H428,"0")+IFERROR(V429/H429,"0")+IFERROR(V430/H430,"0")</f>
        <v>59.047619047619044</v>
      </c>
      <c r="W431" s="351">
        <f>IFERROR(W424/H424,"0")+IFERROR(W425/H425,"0")+IFERROR(W426/H426,"0")+IFERROR(W427/H427,"0")+IFERROR(W428/H428,"0")+IFERROR(W429/H429,"0")+IFERROR(W430/H430,"0")</f>
        <v>60</v>
      </c>
      <c r="X431" s="351">
        <f>IFERROR(IF(X424="",0,X424),"0")+IFERROR(IF(X425="",0,X425),"0")+IFERROR(IF(X426="",0,X426),"0")+IFERROR(IF(X427="",0,X427),"0")+IFERROR(IF(X428="",0,X428),"0")+IFERROR(IF(X429="",0,X429),"0")+IFERROR(IF(X430="",0,X430),"0")</f>
        <v>0.45180000000000003</v>
      </c>
      <c r="Y431" s="352"/>
      <c r="Z431" s="352"/>
    </row>
    <row r="432" spans="1:53" x14ac:dyDescent="0.2">
      <c r="A432" s="358"/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63"/>
      <c r="N432" s="359" t="s">
        <v>66</v>
      </c>
      <c r="O432" s="360"/>
      <c r="P432" s="360"/>
      <c r="Q432" s="360"/>
      <c r="R432" s="360"/>
      <c r="S432" s="360"/>
      <c r="T432" s="361"/>
      <c r="U432" s="37" t="s">
        <v>65</v>
      </c>
      <c r="V432" s="351">
        <f>IFERROR(SUM(V424:V430),"0")</f>
        <v>248</v>
      </c>
      <c r="W432" s="351">
        <f>IFERROR(SUM(W424:W430),"0")</f>
        <v>252</v>
      </c>
      <c r="X432" s="37"/>
      <c r="Y432" s="352"/>
      <c r="Z432" s="352"/>
    </row>
    <row r="433" spans="1:53" ht="14.25" hidden="1" customHeight="1" x14ac:dyDescent="0.25">
      <c r="A433" s="357" t="s">
        <v>83</v>
      </c>
      <c r="B433" s="358"/>
      <c r="C433" s="358"/>
      <c r="D433" s="358"/>
      <c r="E433" s="358"/>
      <c r="F433" s="358"/>
      <c r="G433" s="358"/>
      <c r="H433" s="358"/>
      <c r="I433" s="358"/>
      <c r="J433" s="358"/>
      <c r="K433" s="358"/>
      <c r="L433" s="358"/>
      <c r="M433" s="358"/>
      <c r="N433" s="358"/>
      <c r="O433" s="358"/>
      <c r="P433" s="358"/>
      <c r="Q433" s="358"/>
      <c r="R433" s="358"/>
      <c r="S433" s="358"/>
      <c r="T433" s="358"/>
      <c r="U433" s="358"/>
      <c r="V433" s="358"/>
      <c r="W433" s="358"/>
      <c r="X433" s="358"/>
      <c r="Y433" s="344"/>
      <c r="Z433" s="344"/>
    </row>
    <row r="434" spans="1:53" ht="27" hidden="1" customHeight="1" x14ac:dyDescent="0.25">
      <c r="A434" s="54" t="s">
        <v>574</v>
      </c>
      <c r="B434" s="54" t="s">
        <v>575</v>
      </c>
      <c r="C434" s="31">
        <v>4301032046</v>
      </c>
      <c r="D434" s="353">
        <v>4680115884359</v>
      </c>
      <c r="E434" s="354"/>
      <c r="F434" s="348">
        <v>0.06</v>
      </c>
      <c r="G434" s="32">
        <v>20</v>
      </c>
      <c r="H434" s="348">
        <v>1.2</v>
      </c>
      <c r="I434" s="348">
        <v>1.8</v>
      </c>
      <c r="J434" s="32">
        <v>200</v>
      </c>
      <c r="K434" s="32" t="s">
        <v>549</v>
      </c>
      <c r="L434" s="33" t="s">
        <v>550</v>
      </c>
      <c r="M434" s="32">
        <v>60</v>
      </c>
      <c r="N434" s="4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4" s="356"/>
      <c r="P434" s="356"/>
      <c r="Q434" s="356"/>
      <c r="R434" s="354"/>
      <c r="S434" s="34"/>
      <c r="T434" s="34"/>
      <c r="U434" s="35" t="s">
        <v>65</v>
      </c>
      <c r="V434" s="349">
        <v>0</v>
      </c>
      <c r="W434" s="350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t="27" hidden="1" customHeight="1" x14ac:dyDescent="0.25">
      <c r="A435" s="54" t="s">
        <v>576</v>
      </c>
      <c r="B435" s="54" t="s">
        <v>577</v>
      </c>
      <c r="C435" s="31">
        <v>4301040358</v>
      </c>
      <c r="D435" s="353">
        <v>4680115884571</v>
      </c>
      <c r="E435" s="354"/>
      <c r="F435" s="348">
        <v>0.1</v>
      </c>
      <c r="G435" s="32">
        <v>20</v>
      </c>
      <c r="H435" s="348">
        <v>2</v>
      </c>
      <c r="I435" s="348">
        <v>2.6</v>
      </c>
      <c r="J435" s="32">
        <v>200</v>
      </c>
      <c r="K435" s="32" t="s">
        <v>549</v>
      </c>
      <c r="L435" s="33" t="s">
        <v>550</v>
      </c>
      <c r="M435" s="32">
        <v>60</v>
      </c>
      <c r="N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5" s="356"/>
      <c r="P435" s="356"/>
      <c r="Q435" s="356"/>
      <c r="R435" s="354"/>
      <c r="S435" s="34"/>
      <c r="T435" s="34"/>
      <c r="U435" s="35" t="s">
        <v>65</v>
      </c>
      <c r="V435" s="349">
        <v>0</v>
      </c>
      <c r="W435" s="350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9" t="s">
        <v>1</v>
      </c>
    </row>
    <row r="436" spans="1:53" hidden="1" x14ac:dyDescent="0.2">
      <c r="A436" s="362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63"/>
      <c r="N436" s="359" t="s">
        <v>66</v>
      </c>
      <c r="O436" s="360"/>
      <c r="P436" s="360"/>
      <c r="Q436" s="360"/>
      <c r="R436" s="360"/>
      <c r="S436" s="360"/>
      <c r="T436" s="361"/>
      <c r="U436" s="37" t="s">
        <v>67</v>
      </c>
      <c r="V436" s="351">
        <f>IFERROR(V434/H434,"0")+IFERROR(V435/H435,"0")</f>
        <v>0</v>
      </c>
      <c r="W436" s="351">
        <f>IFERROR(W434/H434,"0")+IFERROR(W435/H435,"0")</f>
        <v>0</v>
      </c>
      <c r="X436" s="351">
        <f>IFERROR(IF(X434="",0,X434),"0")+IFERROR(IF(X435="",0,X435),"0")</f>
        <v>0</v>
      </c>
      <c r="Y436" s="352"/>
      <c r="Z436" s="352"/>
    </row>
    <row r="437" spans="1:53" hidden="1" x14ac:dyDescent="0.2">
      <c r="A437" s="358"/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65</v>
      </c>
      <c r="V437" s="351">
        <f>IFERROR(SUM(V434:V435),"0")</f>
        <v>0</v>
      </c>
      <c r="W437" s="351">
        <f>IFERROR(SUM(W434:W435),"0")</f>
        <v>0</v>
      </c>
      <c r="X437" s="37"/>
      <c r="Y437" s="352"/>
      <c r="Z437" s="352"/>
    </row>
    <row r="438" spans="1:53" ht="14.25" hidden="1" customHeight="1" x14ac:dyDescent="0.25">
      <c r="A438" s="357" t="s">
        <v>92</v>
      </c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8"/>
      <c r="N438" s="358"/>
      <c r="O438" s="358"/>
      <c r="P438" s="358"/>
      <c r="Q438" s="358"/>
      <c r="R438" s="358"/>
      <c r="S438" s="358"/>
      <c r="T438" s="358"/>
      <c r="U438" s="358"/>
      <c r="V438" s="358"/>
      <c r="W438" s="358"/>
      <c r="X438" s="358"/>
      <c r="Y438" s="344"/>
      <c r="Z438" s="344"/>
    </row>
    <row r="439" spans="1:53" ht="27" hidden="1" customHeight="1" x14ac:dyDescent="0.25">
      <c r="A439" s="54" t="s">
        <v>578</v>
      </c>
      <c r="B439" s="54" t="s">
        <v>579</v>
      </c>
      <c r="C439" s="31">
        <v>4301170010</v>
      </c>
      <c r="D439" s="353">
        <v>4680115884090</v>
      </c>
      <c r="E439" s="354"/>
      <c r="F439" s="348">
        <v>0.11</v>
      </c>
      <c r="G439" s="32">
        <v>12</v>
      </c>
      <c r="H439" s="348">
        <v>1.32</v>
      </c>
      <c r="I439" s="348">
        <v>1.88</v>
      </c>
      <c r="J439" s="32">
        <v>200</v>
      </c>
      <c r="K439" s="32" t="s">
        <v>549</v>
      </c>
      <c r="L439" s="33" t="s">
        <v>550</v>
      </c>
      <c r="M439" s="32">
        <v>150</v>
      </c>
      <c r="N439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6"/>
      <c r="P439" s="356"/>
      <c r="Q439" s="356"/>
      <c r="R439" s="354"/>
      <c r="S439" s="34"/>
      <c r="T439" s="34"/>
      <c r="U439" s="35" t="s">
        <v>65</v>
      </c>
      <c r="V439" s="349">
        <v>0</v>
      </c>
      <c r="W439" s="350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300" t="s">
        <v>1</v>
      </c>
    </row>
    <row r="440" spans="1:53" hidden="1" x14ac:dyDescent="0.2">
      <c r="A440" s="362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63"/>
      <c r="N440" s="359" t="s">
        <v>66</v>
      </c>
      <c r="O440" s="360"/>
      <c r="P440" s="360"/>
      <c r="Q440" s="360"/>
      <c r="R440" s="360"/>
      <c r="S440" s="360"/>
      <c r="T440" s="361"/>
      <c r="U440" s="37" t="s">
        <v>67</v>
      </c>
      <c r="V440" s="351">
        <f>IFERROR(V439/H439,"0")</f>
        <v>0</v>
      </c>
      <c r="W440" s="351">
        <f>IFERROR(W439/H439,"0")</f>
        <v>0</v>
      </c>
      <c r="X440" s="351">
        <f>IFERROR(IF(X439="",0,X439),"0")</f>
        <v>0</v>
      </c>
      <c r="Y440" s="352"/>
      <c r="Z440" s="352"/>
    </row>
    <row r="441" spans="1:53" hidden="1" x14ac:dyDescent="0.2">
      <c r="A441" s="358"/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65</v>
      </c>
      <c r="V441" s="351">
        <f>IFERROR(SUM(V439:V439),"0")</f>
        <v>0</v>
      </c>
      <c r="W441" s="351">
        <f>IFERROR(SUM(W439:W439),"0")</f>
        <v>0</v>
      </c>
      <c r="X441" s="37"/>
      <c r="Y441" s="352"/>
      <c r="Z441" s="352"/>
    </row>
    <row r="442" spans="1:53" ht="14.25" hidden="1" customHeight="1" x14ac:dyDescent="0.25">
      <c r="A442" s="357" t="s">
        <v>580</v>
      </c>
      <c r="B442" s="358"/>
      <c r="C442" s="358"/>
      <c r="D442" s="358"/>
      <c r="E442" s="358"/>
      <c r="F442" s="358"/>
      <c r="G442" s="358"/>
      <c r="H442" s="358"/>
      <c r="I442" s="358"/>
      <c r="J442" s="358"/>
      <c r="K442" s="358"/>
      <c r="L442" s="358"/>
      <c r="M442" s="358"/>
      <c r="N442" s="358"/>
      <c r="O442" s="358"/>
      <c r="P442" s="358"/>
      <c r="Q442" s="358"/>
      <c r="R442" s="358"/>
      <c r="S442" s="358"/>
      <c r="T442" s="358"/>
      <c r="U442" s="358"/>
      <c r="V442" s="358"/>
      <c r="W442" s="358"/>
      <c r="X442" s="358"/>
      <c r="Y442" s="344"/>
      <c r="Z442" s="344"/>
    </row>
    <row r="443" spans="1:53" ht="27" hidden="1" customHeight="1" x14ac:dyDescent="0.25">
      <c r="A443" s="54" t="s">
        <v>581</v>
      </c>
      <c r="B443" s="54" t="s">
        <v>582</v>
      </c>
      <c r="C443" s="31">
        <v>4301040357</v>
      </c>
      <c r="D443" s="353">
        <v>4680115884564</v>
      </c>
      <c r="E443" s="354"/>
      <c r="F443" s="348">
        <v>0.15</v>
      </c>
      <c r="G443" s="32">
        <v>20</v>
      </c>
      <c r="H443" s="348">
        <v>3</v>
      </c>
      <c r="I443" s="348">
        <v>3.6</v>
      </c>
      <c r="J443" s="32">
        <v>200</v>
      </c>
      <c r="K443" s="32" t="s">
        <v>549</v>
      </c>
      <c r="L443" s="33" t="s">
        <v>550</v>
      </c>
      <c r="M443" s="32">
        <v>60</v>
      </c>
      <c r="N443" s="55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6"/>
      <c r="P443" s="356"/>
      <c r="Q443" s="356"/>
      <c r="R443" s="354"/>
      <c r="S443" s="34"/>
      <c r="T443" s="34"/>
      <c r="U443" s="35" t="s">
        <v>65</v>
      </c>
      <c r="V443" s="349">
        <v>0</v>
      </c>
      <c r="W443" s="350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301" t="s">
        <v>1</v>
      </c>
    </row>
    <row r="444" spans="1:53" hidden="1" x14ac:dyDescent="0.2">
      <c r="A444" s="362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63"/>
      <c r="N444" s="359" t="s">
        <v>66</v>
      </c>
      <c r="O444" s="360"/>
      <c r="P444" s="360"/>
      <c r="Q444" s="360"/>
      <c r="R444" s="360"/>
      <c r="S444" s="360"/>
      <c r="T444" s="361"/>
      <c r="U444" s="37" t="s">
        <v>67</v>
      </c>
      <c r="V444" s="351">
        <f>IFERROR(V443/H443,"0")</f>
        <v>0</v>
      </c>
      <c r="W444" s="351">
        <f>IFERROR(W443/H443,"0")</f>
        <v>0</v>
      </c>
      <c r="X444" s="351">
        <f>IFERROR(IF(X443="",0,X443),"0")</f>
        <v>0</v>
      </c>
      <c r="Y444" s="352"/>
      <c r="Z444" s="352"/>
    </row>
    <row r="445" spans="1:53" hidden="1" x14ac:dyDescent="0.2">
      <c r="A445" s="358"/>
      <c r="B445" s="358"/>
      <c r="C445" s="358"/>
      <c r="D445" s="358"/>
      <c r="E445" s="358"/>
      <c r="F445" s="358"/>
      <c r="G445" s="358"/>
      <c r="H445" s="358"/>
      <c r="I445" s="358"/>
      <c r="J445" s="358"/>
      <c r="K445" s="358"/>
      <c r="L445" s="358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65</v>
      </c>
      <c r="V445" s="351">
        <f>IFERROR(SUM(V443:V443),"0")</f>
        <v>0</v>
      </c>
      <c r="W445" s="351">
        <f>IFERROR(SUM(W443:W443),"0")</f>
        <v>0</v>
      </c>
      <c r="X445" s="37"/>
      <c r="Y445" s="352"/>
      <c r="Z445" s="352"/>
    </row>
    <row r="446" spans="1:53" ht="27.75" hidden="1" customHeight="1" x14ac:dyDescent="0.2">
      <c r="A446" s="393" t="s">
        <v>583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48"/>
      <c r="Z446" s="48"/>
    </row>
    <row r="447" spans="1:53" ht="16.5" hidden="1" customHeight="1" x14ac:dyDescent="0.25">
      <c r="A447" s="401" t="s">
        <v>583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5"/>
      <c r="Z447" s="345"/>
    </row>
    <row r="448" spans="1:53" ht="14.25" hidden="1" customHeight="1" x14ac:dyDescent="0.25">
      <c r="A448" s="357" t="s">
        <v>105</v>
      </c>
      <c r="B448" s="358"/>
      <c r="C448" s="358"/>
      <c r="D448" s="358"/>
      <c r="E448" s="358"/>
      <c r="F448" s="358"/>
      <c r="G448" s="358"/>
      <c r="H448" s="358"/>
      <c r="I448" s="358"/>
      <c r="J448" s="358"/>
      <c r="K448" s="358"/>
      <c r="L448" s="358"/>
      <c r="M448" s="358"/>
      <c r="N448" s="358"/>
      <c r="O448" s="358"/>
      <c r="P448" s="358"/>
      <c r="Q448" s="358"/>
      <c r="R448" s="358"/>
      <c r="S448" s="358"/>
      <c r="T448" s="358"/>
      <c r="U448" s="358"/>
      <c r="V448" s="358"/>
      <c r="W448" s="358"/>
      <c r="X448" s="358"/>
      <c r="Y448" s="344"/>
      <c r="Z448" s="344"/>
    </row>
    <row r="449" spans="1:53" ht="27" hidden="1" customHeight="1" x14ac:dyDescent="0.25">
      <c r="A449" s="54" t="s">
        <v>584</v>
      </c>
      <c r="B449" s="54" t="s">
        <v>585</v>
      </c>
      <c r="C449" s="31">
        <v>4301011795</v>
      </c>
      <c r="D449" s="353">
        <v>4607091389067</v>
      </c>
      <c r="E449" s="354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6"/>
      <c r="P449" s="356"/>
      <c r="Q449" s="356"/>
      <c r="R449" s="354"/>
      <c r="S449" s="34"/>
      <c r="T449" s="34"/>
      <c r="U449" s="35" t="s">
        <v>65</v>
      </c>
      <c r="V449" s="349">
        <v>0</v>
      </c>
      <c r="W449" s="350">
        <f t="shared" ref="W449:W459" si="21">IFERROR(IF(V449="",0,CEILING((V449/$H449),1)*$H449),"")</f>
        <v>0</v>
      </c>
      <c r="X449" s="36" t="str">
        <f t="shared" ref="X449:X454" si="22">IFERROR(IF(W449=0,"",ROUNDUP(W449/H449,0)*0.01196),"")</f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586</v>
      </c>
      <c r="B450" s="54" t="s">
        <v>587</v>
      </c>
      <c r="C450" s="31">
        <v>4301011779</v>
      </c>
      <c r="D450" s="353">
        <v>4607091383522</v>
      </c>
      <c r="E450" s="354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6"/>
      <c r="P450" s="356"/>
      <c r="Q450" s="356"/>
      <c r="R450" s="354"/>
      <c r="S450" s="34"/>
      <c r="T450" s="34"/>
      <c r="U450" s="35" t="s">
        <v>65</v>
      </c>
      <c r="V450" s="349">
        <v>357</v>
      </c>
      <c r="W450" s="350">
        <f t="shared" si="21"/>
        <v>359.04</v>
      </c>
      <c r="X450" s="36">
        <f t="shared" si="22"/>
        <v>0.81328</v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588</v>
      </c>
      <c r="B451" s="54" t="s">
        <v>589</v>
      </c>
      <c r="C451" s="31">
        <v>4301011785</v>
      </c>
      <c r="D451" s="353">
        <v>4607091384437</v>
      </c>
      <c r="E451" s="354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5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1" s="356"/>
      <c r="P451" s="356"/>
      <c r="Q451" s="356"/>
      <c r="R451" s="354"/>
      <c r="S451" s="34"/>
      <c r="T451" s="34"/>
      <c r="U451" s="35" t="s">
        <v>65</v>
      </c>
      <c r="V451" s="349">
        <v>70</v>
      </c>
      <c r="W451" s="350">
        <f t="shared" si="21"/>
        <v>73.92</v>
      </c>
      <c r="X451" s="36">
        <f t="shared" si="22"/>
        <v>0.16744000000000001</v>
      </c>
      <c r="Y451" s="56"/>
      <c r="Z451" s="57"/>
      <c r="AD451" s="58"/>
      <c r="BA451" s="304" t="s">
        <v>1</v>
      </c>
    </row>
    <row r="452" spans="1:53" ht="16.5" hidden="1" customHeight="1" x14ac:dyDescent="0.25">
      <c r="A452" s="54" t="s">
        <v>590</v>
      </c>
      <c r="B452" s="54" t="s">
        <v>591</v>
      </c>
      <c r="C452" s="31">
        <v>4301011774</v>
      </c>
      <c r="D452" s="353">
        <v>4680115884502</v>
      </c>
      <c r="E452" s="354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2" s="356"/>
      <c r="P452" s="356"/>
      <c r="Q452" s="356"/>
      <c r="R452" s="354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592</v>
      </c>
      <c r="B453" s="54" t="s">
        <v>593</v>
      </c>
      <c r="C453" s="31">
        <v>4301011771</v>
      </c>
      <c r="D453" s="353">
        <v>4607091389104</v>
      </c>
      <c r="E453" s="354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3" s="356"/>
      <c r="P453" s="356"/>
      <c r="Q453" s="356"/>
      <c r="R453" s="354"/>
      <c r="S453" s="34"/>
      <c r="T453" s="34"/>
      <c r="U453" s="35" t="s">
        <v>65</v>
      </c>
      <c r="V453" s="349">
        <v>404</v>
      </c>
      <c r="W453" s="350">
        <f t="shared" si="21"/>
        <v>406.56</v>
      </c>
      <c r="X453" s="36">
        <f t="shared" si="22"/>
        <v>0.92091999999999996</v>
      </c>
      <c r="Y453" s="56"/>
      <c r="Z453" s="57"/>
      <c r="AD453" s="58"/>
      <c r="BA453" s="306" t="s">
        <v>1</v>
      </c>
    </row>
    <row r="454" spans="1:53" ht="16.5" hidden="1" customHeight="1" x14ac:dyDescent="0.25">
      <c r="A454" s="54" t="s">
        <v>594</v>
      </c>
      <c r="B454" s="54" t="s">
        <v>595</v>
      </c>
      <c r="C454" s="31">
        <v>4301011799</v>
      </c>
      <c r="D454" s="353">
        <v>4680115884519</v>
      </c>
      <c r="E454" s="354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119</v>
      </c>
      <c r="M454" s="32">
        <v>60</v>
      </c>
      <c r="N454" s="7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4" s="356"/>
      <c r="P454" s="356"/>
      <c r="Q454" s="356"/>
      <c r="R454" s="354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596</v>
      </c>
      <c r="B455" s="54" t="s">
        <v>597</v>
      </c>
      <c r="C455" s="31">
        <v>4301011778</v>
      </c>
      <c r="D455" s="353">
        <v>4680115880603</v>
      </c>
      <c r="E455" s="354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56"/>
      <c r="P455" s="356"/>
      <c r="Q455" s="356"/>
      <c r="R455" s="354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598</v>
      </c>
      <c r="B456" s="54" t="s">
        <v>599</v>
      </c>
      <c r="C456" s="31">
        <v>4301011775</v>
      </c>
      <c r="D456" s="353">
        <v>4607091389999</v>
      </c>
      <c r="E456" s="354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36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6"/>
      <c r="P456" s="356"/>
      <c r="Q456" s="356"/>
      <c r="R456" s="354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600</v>
      </c>
      <c r="B457" s="54" t="s">
        <v>601</v>
      </c>
      <c r="C457" s="31">
        <v>4301011770</v>
      </c>
      <c r="D457" s="353">
        <v>4680115882782</v>
      </c>
      <c r="E457" s="354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37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56"/>
      <c r="P457" s="356"/>
      <c r="Q457" s="356"/>
      <c r="R457" s="354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602</v>
      </c>
      <c r="B458" s="54" t="s">
        <v>603</v>
      </c>
      <c r="C458" s="31">
        <v>4301011190</v>
      </c>
      <c r="D458" s="353">
        <v>4607091389098</v>
      </c>
      <c r="E458" s="354"/>
      <c r="F458" s="348">
        <v>0.4</v>
      </c>
      <c r="G458" s="32">
        <v>6</v>
      </c>
      <c r="H458" s="348">
        <v>2.4</v>
      </c>
      <c r="I458" s="348">
        <v>2.6</v>
      </c>
      <c r="J458" s="32">
        <v>156</v>
      </c>
      <c r="K458" s="32" t="s">
        <v>63</v>
      </c>
      <c r="L458" s="33" t="s">
        <v>119</v>
      </c>
      <c r="M458" s="32">
        <v>50</v>
      </c>
      <c r="N458" s="5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6"/>
      <c r="P458" s="356"/>
      <c r="Q458" s="356"/>
      <c r="R458" s="354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604</v>
      </c>
      <c r="B459" s="54" t="s">
        <v>605</v>
      </c>
      <c r="C459" s="31">
        <v>4301011784</v>
      </c>
      <c r="D459" s="353">
        <v>4607091389982</v>
      </c>
      <c r="E459" s="354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4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9" s="356"/>
      <c r="P459" s="356"/>
      <c r="Q459" s="356"/>
      <c r="R459" s="354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62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63"/>
      <c r="N460" s="359" t="s">
        <v>66</v>
      </c>
      <c r="O460" s="360"/>
      <c r="P460" s="360"/>
      <c r="Q460" s="360"/>
      <c r="R460" s="360"/>
      <c r="S460" s="360"/>
      <c r="T460" s="361"/>
      <c r="U460" s="37" t="s">
        <v>67</v>
      </c>
      <c r="V460" s="351">
        <f>IFERROR(V449/H449,"0")+IFERROR(V450/H450,"0")+IFERROR(V451/H451,"0")+IFERROR(V452/H452,"0")+IFERROR(V453/H453,"0")+IFERROR(V454/H454,"0")+IFERROR(V455/H455,"0")+IFERROR(V456/H456,"0")+IFERROR(V457/H457,"0")+IFERROR(V458/H458,"0")+IFERROR(V459/H459,"0")</f>
        <v>157.38636363636363</v>
      </c>
      <c r="W460" s="351">
        <f>IFERROR(W449/H449,"0")+IFERROR(W450/H450,"0")+IFERROR(W451/H451,"0")+IFERROR(W452/H452,"0")+IFERROR(W453/H453,"0")+IFERROR(W454/H454,"0")+IFERROR(W455/H455,"0")+IFERROR(W456/H456,"0")+IFERROR(W457/H457,"0")+IFERROR(W458/H458,"0")+IFERROR(W459/H459,"0")</f>
        <v>159</v>
      </c>
      <c r="X460" s="351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1.90164</v>
      </c>
      <c r="Y460" s="352"/>
      <c r="Z460" s="352"/>
    </row>
    <row r="461" spans="1:53" x14ac:dyDescent="0.2">
      <c r="A461" s="358"/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63"/>
      <c r="N461" s="359" t="s">
        <v>66</v>
      </c>
      <c r="O461" s="360"/>
      <c r="P461" s="360"/>
      <c r="Q461" s="360"/>
      <c r="R461" s="360"/>
      <c r="S461" s="360"/>
      <c r="T461" s="361"/>
      <c r="U461" s="37" t="s">
        <v>65</v>
      </c>
      <c r="V461" s="351">
        <f>IFERROR(SUM(V449:V459),"0")</f>
        <v>831</v>
      </c>
      <c r="W461" s="351">
        <f>IFERROR(SUM(W449:W459),"0")</f>
        <v>839.52</v>
      </c>
      <c r="X461" s="37"/>
      <c r="Y461" s="352"/>
      <c r="Z461" s="352"/>
    </row>
    <row r="462" spans="1:53" ht="14.25" hidden="1" customHeight="1" x14ac:dyDescent="0.25">
      <c r="A462" s="357" t="s">
        <v>97</v>
      </c>
      <c r="B462" s="358"/>
      <c r="C462" s="358"/>
      <c r="D462" s="358"/>
      <c r="E462" s="358"/>
      <c r="F462" s="358"/>
      <c r="G462" s="358"/>
      <c r="H462" s="358"/>
      <c r="I462" s="358"/>
      <c r="J462" s="358"/>
      <c r="K462" s="358"/>
      <c r="L462" s="358"/>
      <c r="M462" s="358"/>
      <c r="N462" s="358"/>
      <c r="O462" s="358"/>
      <c r="P462" s="358"/>
      <c r="Q462" s="358"/>
      <c r="R462" s="358"/>
      <c r="S462" s="358"/>
      <c r="T462" s="358"/>
      <c r="U462" s="358"/>
      <c r="V462" s="358"/>
      <c r="W462" s="358"/>
      <c r="X462" s="358"/>
      <c r="Y462" s="344"/>
      <c r="Z462" s="344"/>
    </row>
    <row r="463" spans="1:53" ht="16.5" customHeight="1" x14ac:dyDescent="0.25">
      <c r="A463" s="54" t="s">
        <v>606</v>
      </c>
      <c r="B463" s="54" t="s">
        <v>607</v>
      </c>
      <c r="C463" s="31">
        <v>4301020222</v>
      </c>
      <c r="D463" s="353">
        <v>4607091388930</v>
      </c>
      <c r="E463" s="354"/>
      <c r="F463" s="348">
        <v>0.88</v>
      </c>
      <c r="G463" s="32">
        <v>6</v>
      </c>
      <c r="H463" s="348">
        <v>5.28</v>
      </c>
      <c r="I463" s="348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4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6"/>
      <c r="P463" s="356"/>
      <c r="Q463" s="356"/>
      <c r="R463" s="354"/>
      <c r="S463" s="34"/>
      <c r="T463" s="34"/>
      <c r="U463" s="35" t="s">
        <v>65</v>
      </c>
      <c r="V463" s="349">
        <v>200</v>
      </c>
      <c r="W463" s="350">
        <f>IFERROR(IF(V463="",0,CEILING((V463/$H463),1)*$H463),"")</f>
        <v>200.64000000000001</v>
      </c>
      <c r="X463" s="36">
        <f>IFERROR(IF(W463=0,"",ROUNDUP(W463/H463,0)*0.01196),"")</f>
        <v>0.45448</v>
      </c>
      <c r="Y463" s="56"/>
      <c r="Z463" s="57"/>
      <c r="AD463" s="58"/>
      <c r="BA463" s="313" t="s">
        <v>1</v>
      </c>
    </row>
    <row r="464" spans="1:53" ht="16.5" hidden="1" customHeight="1" x14ac:dyDescent="0.25">
      <c r="A464" s="54" t="s">
        <v>608</v>
      </c>
      <c r="B464" s="54" t="s">
        <v>609</v>
      </c>
      <c r="C464" s="31">
        <v>4301020206</v>
      </c>
      <c r="D464" s="353">
        <v>4680115880054</v>
      </c>
      <c r="E464" s="354"/>
      <c r="F464" s="348">
        <v>0.6</v>
      </c>
      <c r="G464" s="32">
        <v>6</v>
      </c>
      <c r="H464" s="348">
        <v>3.6</v>
      </c>
      <c r="I464" s="348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6"/>
      <c r="P464" s="356"/>
      <c r="Q464" s="356"/>
      <c r="R464" s="354"/>
      <c r="S464" s="34"/>
      <c r="T464" s="34"/>
      <c r="U464" s="35" t="s">
        <v>65</v>
      </c>
      <c r="V464" s="349">
        <v>0</v>
      </c>
      <c r="W464" s="350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4" t="s">
        <v>1</v>
      </c>
    </row>
    <row r="465" spans="1:53" x14ac:dyDescent="0.2">
      <c r="A465" s="362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63"/>
      <c r="N465" s="359" t="s">
        <v>66</v>
      </c>
      <c r="O465" s="360"/>
      <c r="P465" s="360"/>
      <c r="Q465" s="360"/>
      <c r="R465" s="360"/>
      <c r="S465" s="360"/>
      <c r="T465" s="361"/>
      <c r="U465" s="37" t="s">
        <v>67</v>
      </c>
      <c r="V465" s="351">
        <f>IFERROR(V463/H463,"0")+IFERROR(V464/H464,"0")</f>
        <v>37.878787878787875</v>
      </c>
      <c r="W465" s="351">
        <f>IFERROR(W463/H463,"0")+IFERROR(W464/H464,"0")</f>
        <v>38</v>
      </c>
      <c r="X465" s="351">
        <f>IFERROR(IF(X463="",0,X463),"0")+IFERROR(IF(X464="",0,X464),"0")</f>
        <v>0.45448</v>
      </c>
      <c r="Y465" s="352"/>
      <c r="Z465" s="352"/>
    </row>
    <row r="466" spans="1:53" x14ac:dyDescent="0.2">
      <c r="A466" s="358"/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63"/>
      <c r="N466" s="359" t="s">
        <v>66</v>
      </c>
      <c r="O466" s="360"/>
      <c r="P466" s="360"/>
      <c r="Q466" s="360"/>
      <c r="R466" s="360"/>
      <c r="S466" s="360"/>
      <c r="T466" s="361"/>
      <c r="U466" s="37" t="s">
        <v>65</v>
      </c>
      <c r="V466" s="351">
        <f>IFERROR(SUM(V463:V464),"0")</f>
        <v>200</v>
      </c>
      <c r="W466" s="351">
        <f>IFERROR(SUM(W463:W464),"0")</f>
        <v>200.64000000000001</v>
      </c>
      <c r="X466" s="37"/>
      <c r="Y466" s="352"/>
      <c r="Z466" s="352"/>
    </row>
    <row r="467" spans="1:53" ht="14.25" hidden="1" customHeight="1" x14ac:dyDescent="0.25">
      <c r="A467" s="357" t="s">
        <v>60</v>
      </c>
      <c r="B467" s="358"/>
      <c r="C467" s="358"/>
      <c r="D467" s="358"/>
      <c r="E467" s="358"/>
      <c r="F467" s="358"/>
      <c r="G467" s="358"/>
      <c r="H467" s="358"/>
      <c r="I467" s="358"/>
      <c r="J467" s="358"/>
      <c r="K467" s="358"/>
      <c r="L467" s="358"/>
      <c r="M467" s="358"/>
      <c r="N467" s="358"/>
      <c r="O467" s="358"/>
      <c r="P467" s="358"/>
      <c r="Q467" s="358"/>
      <c r="R467" s="358"/>
      <c r="S467" s="358"/>
      <c r="T467" s="358"/>
      <c r="U467" s="358"/>
      <c r="V467" s="358"/>
      <c r="W467" s="358"/>
      <c r="X467" s="358"/>
      <c r="Y467" s="344"/>
      <c r="Z467" s="344"/>
    </row>
    <row r="468" spans="1:53" ht="27" customHeight="1" x14ac:dyDescent="0.25">
      <c r="A468" s="54" t="s">
        <v>610</v>
      </c>
      <c r="B468" s="54" t="s">
        <v>611</v>
      </c>
      <c r="C468" s="31">
        <v>4301031252</v>
      </c>
      <c r="D468" s="353">
        <v>4680115883116</v>
      </c>
      <c r="E468" s="354"/>
      <c r="F468" s="348">
        <v>0.88</v>
      </c>
      <c r="G468" s="32">
        <v>6</v>
      </c>
      <c r="H468" s="348">
        <v>5.28</v>
      </c>
      <c r="I468" s="348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6"/>
      <c r="P468" s="356"/>
      <c r="Q468" s="356"/>
      <c r="R468" s="354"/>
      <c r="S468" s="34"/>
      <c r="T468" s="34"/>
      <c r="U468" s="35" t="s">
        <v>65</v>
      </c>
      <c r="V468" s="349">
        <v>258</v>
      </c>
      <c r="W468" s="350">
        <f t="shared" ref="W468:W473" si="23">IFERROR(IF(V468="",0,CEILING((V468/$H468),1)*$H468),"")</f>
        <v>258.72000000000003</v>
      </c>
      <c r="X468" s="36">
        <f>IFERROR(IF(W468=0,"",ROUNDUP(W468/H468,0)*0.01196),"")</f>
        <v>0.58604000000000001</v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612</v>
      </c>
      <c r="B469" s="54" t="s">
        <v>613</v>
      </c>
      <c r="C469" s="31">
        <v>4301031248</v>
      </c>
      <c r="D469" s="353">
        <v>4680115883093</v>
      </c>
      <c r="E469" s="354"/>
      <c r="F469" s="348">
        <v>0.88</v>
      </c>
      <c r="G469" s="32">
        <v>6</v>
      </c>
      <c r="H469" s="348">
        <v>5.28</v>
      </c>
      <c r="I469" s="348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7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6"/>
      <c r="P469" s="356"/>
      <c r="Q469" s="356"/>
      <c r="R469" s="354"/>
      <c r="S469" s="34"/>
      <c r="T469" s="34"/>
      <c r="U469" s="35" t="s">
        <v>65</v>
      </c>
      <c r="V469" s="349">
        <v>0</v>
      </c>
      <c r="W469" s="350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614</v>
      </c>
      <c r="B470" s="54" t="s">
        <v>615</v>
      </c>
      <c r="C470" s="31">
        <v>4301031250</v>
      </c>
      <c r="D470" s="353">
        <v>4680115883109</v>
      </c>
      <c r="E470" s="354"/>
      <c r="F470" s="348">
        <v>0.88</v>
      </c>
      <c r="G470" s="32">
        <v>6</v>
      </c>
      <c r="H470" s="348">
        <v>5.28</v>
      </c>
      <c r="I470" s="348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3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6"/>
      <c r="P470" s="356"/>
      <c r="Q470" s="356"/>
      <c r="R470" s="354"/>
      <c r="S470" s="34"/>
      <c r="T470" s="34"/>
      <c r="U470" s="35" t="s">
        <v>65</v>
      </c>
      <c r="V470" s="349">
        <v>250</v>
      </c>
      <c r="W470" s="350">
        <f t="shared" si="23"/>
        <v>253.44</v>
      </c>
      <c r="X470" s="36">
        <f>IFERROR(IF(W470=0,"",ROUNDUP(W470/H470,0)*0.01196),"")</f>
        <v>0.57408000000000003</v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616</v>
      </c>
      <c r="B471" s="54" t="s">
        <v>617</v>
      </c>
      <c r="C471" s="31">
        <v>4301031249</v>
      </c>
      <c r="D471" s="353">
        <v>4680115882072</v>
      </c>
      <c r="E471" s="354"/>
      <c r="F471" s="348">
        <v>0.6</v>
      </c>
      <c r="G471" s="32">
        <v>6</v>
      </c>
      <c r="H471" s="348">
        <v>3.6</v>
      </c>
      <c r="I471" s="348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3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6"/>
      <c r="P471" s="356"/>
      <c r="Q471" s="356"/>
      <c r="R471" s="354"/>
      <c r="S471" s="34"/>
      <c r="T471" s="34"/>
      <c r="U471" s="35" t="s">
        <v>65</v>
      </c>
      <c r="V471" s="349">
        <v>0</v>
      </c>
      <c r="W471" s="350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618</v>
      </c>
      <c r="B472" s="54" t="s">
        <v>619</v>
      </c>
      <c r="C472" s="31">
        <v>4301031251</v>
      </c>
      <c r="D472" s="353">
        <v>4680115882102</v>
      </c>
      <c r="E472" s="354"/>
      <c r="F472" s="348">
        <v>0.6</v>
      </c>
      <c r="G472" s="32">
        <v>6</v>
      </c>
      <c r="H472" s="348">
        <v>3.6</v>
      </c>
      <c r="I472" s="348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6"/>
      <c r="P472" s="356"/>
      <c r="Q472" s="356"/>
      <c r="R472" s="354"/>
      <c r="S472" s="34"/>
      <c r="T472" s="34"/>
      <c r="U472" s="35" t="s">
        <v>65</v>
      </c>
      <c r="V472" s="349">
        <v>0</v>
      </c>
      <c r="W472" s="350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t="27" hidden="1" customHeight="1" x14ac:dyDescent="0.25">
      <c r="A473" s="54" t="s">
        <v>620</v>
      </c>
      <c r="B473" s="54" t="s">
        <v>621</v>
      </c>
      <c r="C473" s="31">
        <v>4301031253</v>
      </c>
      <c r="D473" s="353">
        <v>4680115882096</v>
      </c>
      <c r="E473" s="354"/>
      <c r="F473" s="348">
        <v>0.6</v>
      </c>
      <c r="G473" s="32">
        <v>6</v>
      </c>
      <c r="H473" s="348">
        <v>3.6</v>
      </c>
      <c r="I473" s="348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8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6"/>
      <c r="P473" s="356"/>
      <c r="Q473" s="356"/>
      <c r="R473" s="354"/>
      <c r="S473" s="34"/>
      <c r="T473" s="34"/>
      <c r="U473" s="35" t="s">
        <v>65</v>
      </c>
      <c r="V473" s="349">
        <v>0</v>
      </c>
      <c r="W473" s="350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20" t="s">
        <v>1</v>
      </c>
    </row>
    <row r="474" spans="1:53" x14ac:dyDescent="0.2">
      <c r="A474" s="362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63"/>
      <c r="N474" s="359" t="s">
        <v>66</v>
      </c>
      <c r="O474" s="360"/>
      <c r="P474" s="360"/>
      <c r="Q474" s="360"/>
      <c r="R474" s="360"/>
      <c r="S474" s="360"/>
      <c r="T474" s="361"/>
      <c r="U474" s="37" t="s">
        <v>67</v>
      </c>
      <c r="V474" s="351">
        <f>IFERROR(V468/H468,"0")+IFERROR(V469/H469,"0")+IFERROR(V470/H470,"0")+IFERROR(V471/H471,"0")+IFERROR(V472/H472,"0")+IFERROR(V473/H473,"0")</f>
        <v>96.212121212121204</v>
      </c>
      <c r="W474" s="351">
        <f>IFERROR(W468/H468,"0")+IFERROR(W469/H469,"0")+IFERROR(W470/H470,"0")+IFERROR(W471/H471,"0")+IFERROR(W472/H472,"0")+IFERROR(W473/H473,"0")</f>
        <v>97</v>
      </c>
      <c r="X474" s="351">
        <f>IFERROR(IF(X468="",0,X468),"0")+IFERROR(IF(X469="",0,X469),"0")+IFERROR(IF(X470="",0,X470),"0")+IFERROR(IF(X471="",0,X471),"0")+IFERROR(IF(X472="",0,X472),"0")+IFERROR(IF(X473="",0,X473),"0")</f>
        <v>1.16012</v>
      </c>
      <c r="Y474" s="352"/>
      <c r="Z474" s="352"/>
    </row>
    <row r="475" spans="1:53" x14ac:dyDescent="0.2">
      <c r="A475" s="358"/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63"/>
      <c r="N475" s="359" t="s">
        <v>66</v>
      </c>
      <c r="O475" s="360"/>
      <c r="P475" s="360"/>
      <c r="Q475" s="360"/>
      <c r="R475" s="360"/>
      <c r="S475" s="360"/>
      <c r="T475" s="361"/>
      <c r="U475" s="37" t="s">
        <v>65</v>
      </c>
      <c r="V475" s="351">
        <f>IFERROR(SUM(V468:V473),"0")</f>
        <v>508</v>
      </c>
      <c r="W475" s="351">
        <f>IFERROR(SUM(W468:W473),"0")</f>
        <v>512.16000000000008</v>
      </c>
      <c r="X475" s="37"/>
      <c r="Y475" s="352"/>
      <c r="Z475" s="352"/>
    </row>
    <row r="476" spans="1:53" ht="14.25" hidden="1" customHeight="1" x14ac:dyDescent="0.25">
      <c r="A476" s="357" t="s">
        <v>68</v>
      </c>
      <c r="B476" s="358"/>
      <c r="C476" s="358"/>
      <c r="D476" s="358"/>
      <c r="E476" s="358"/>
      <c r="F476" s="358"/>
      <c r="G476" s="358"/>
      <c r="H476" s="358"/>
      <c r="I476" s="358"/>
      <c r="J476" s="358"/>
      <c r="K476" s="358"/>
      <c r="L476" s="358"/>
      <c r="M476" s="358"/>
      <c r="N476" s="358"/>
      <c r="O476" s="358"/>
      <c r="P476" s="358"/>
      <c r="Q476" s="358"/>
      <c r="R476" s="358"/>
      <c r="S476" s="358"/>
      <c r="T476" s="358"/>
      <c r="U476" s="358"/>
      <c r="V476" s="358"/>
      <c r="W476" s="358"/>
      <c r="X476" s="358"/>
      <c r="Y476" s="344"/>
      <c r="Z476" s="344"/>
    </row>
    <row r="477" spans="1:53" ht="16.5" hidden="1" customHeight="1" x14ac:dyDescent="0.25">
      <c r="A477" s="54" t="s">
        <v>622</v>
      </c>
      <c r="B477" s="54" t="s">
        <v>623</v>
      </c>
      <c r="C477" s="31">
        <v>4301051230</v>
      </c>
      <c r="D477" s="353">
        <v>4607091383409</v>
      </c>
      <c r="E477" s="354"/>
      <c r="F477" s="348">
        <v>1.3</v>
      </c>
      <c r="G477" s="32">
        <v>6</v>
      </c>
      <c r="H477" s="348">
        <v>7.8</v>
      </c>
      <c r="I477" s="348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6"/>
      <c r="P477" s="356"/>
      <c r="Q477" s="356"/>
      <c r="R477" s="354"/>
      <c r="S477" s="34"/>
      <c r="T477" s="34"/>
      <c r="U477" s="35" t="s">
        <v>65</v>
      </c>
      <c r="V477" s="349">
        <v>0</v>
      </c>
      <c r="W477" s="350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16.5" customHeight="1" x14ac:dyDescent="0.25">
      <c r="A478" s="54" t="s">
        <v>624</v>
      </c>
      <c r="B478" s="54" t="s">
        <v>625</v>
      </c>
      <c r="C478" s="31">
        <v>4301051231</v>
      </c>
      <c r="D478" s="353">
        <v>4607091383416</v>
      </c>
      <c r="E478" s="354"/>
      <c r="F478" s="348">
        <v>1.3</v>
      </c>
      <c r="G478" s="32">
        <v>6</v>
      </c>
      <c r="H478" s="348">
        <v>7.8</v>
      </c>
      <c r="I478" s="348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4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6"/>
      <c r="P478" s="356"/>
      <c r="Q478" s="356"/>
      <c r="R478" s="354"/>
      <c r="S478" s="34"/>
      <c r="T478" s="34"/>
      <c r="U478" s="35" t="s">
        <v>65</v>
      </c>
      <c r="V478" s="349">
        <v>11</v>
      </c>
      <c r="W478" s="350">
        <f>IFERROR(IF(V478="",0,CEILING((V478/$H478),1)*$H478),"")</f>
        <v>15.6</v>
      </c>
      <c r="X478" s="36">
        <f>IFERROR(IF(W478=0,"",ROUNDUP(W478/H478,0)*0.02175),"")</f>
        <v>4.3499999999999997E-2</v>
      </c>
      <c r="Y478" s="56"/>
      <c r="Z478" s="57"/>
      <c r="AD478" s="58"/>
      <c r="BA478" s="322" t="s">
        <v>1</v>
      </c>
    </row>
    <row r="479" spans="1:53" ht="27" hidden="1" customHeight="1" x14ac:dyDescent="0.25">
      <c r="A479" s="54" t="s">
        <v>626</v>
      </c>
      <c r="B479" s="54" t="s">
        <v>627</v>
      </c>
      <c r="C479" s="31">
        <v>4301051058</v>
      </c>
      <c r="D479" s="353">
        <v>4680115883536</v>
      </c>
      <c r="E479" s="354"/>
      <c r="F479" s="348">
        <v>0.3</v>
      </c>
      <c r="G479" s="32">
        <v>6</v>
      </c>
      <c r="H479" s="348">
        <v>1.8</v>
      </c>
      <c r="I479" s="348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56"/>
      <c r="P479" s="356"/>
      <c r="Q479" s="356"/>
      <c r="R479" s="354"/>
      <c r="S479" s="34"/>
      <c r="T479" s="34"/>
      <c r="U479" s="35" t="s">
        <v>65</v>
      </c>
      <c r="V479" s="349">
        <v>0</v>
      </c>
      <c r="W479" s="350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3" t="s">
        <v>1</v>
      </c>
    </row>
    <row r="480" spans="1:53" x14ac:dyDescent="0.2">
      <c r="A480" s="362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63"/>
      <c r="N480" s="359" t="s">
        <v>66</v>
      </c>
      <c r="O480" s="360"/>
      <c r="P480" s="360"/>
      <c r="Q480" s="360"/>
      <c r="R480" s="360"/>
      <c r="S480" s="360"/>
      <c r="T480" s="361"/>
      <c r="U480" s="37" t="s">
        <v>67</v>
      </c>
      <c r="V480" s="351">
        <f>IFERROR(V477/H477,"0")+IFERROR(V478/H478,"0")+IFERROR(V479/H479,"0")</f>
        <v>1.4102564102564104</v>
      </c>
      <c r="W480" s="351">
        <f>IFERROR(W477/H477,"0")+IFERROR(W478/H478,"0")+IFERROR(W479/H479,"0")</f>
        <v>2</v>
      </c>
      <c r="X480" s="351">
        <f>IFERROR(IF(X477="",0,X477),"0")+IFERROR(IF(X478="",0,X478),"0")+IFERROR(IF(X479="",0,X479),"0")</f>
        <v>4.3499999999999997E-2</v>
      </c>
      <c r="Y480" s="352"/>
      <c r="Z480" s="352"/>
    </row>
    <row r="481" spans="1:53" x14ac:dyDescent="0.2">
      <c r="A481" s="358"/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63"/>
      <c r="N481" s="359" t="s">
        <v>66</v>
      </c>
      <c r="O481" s="360"/>
      <c r="P481" s="360"/>
      <c r="Q481" s="360"/>
      <c r="R481" s="360"/>
      <c r="S481" s="360"/>
      <c r="T481" s="361"/>
      <c r="U481" s="37" t="s">
        <v>65</v>
      </c>
      <c r="V481" s="351">
        <f>IFERROR(SUM(V477:V479),"0")</f>
        <v>11</v>
      </c>
      <c r="W481" s="351">
        <f>IFERROR(SUM(W477:W479),"0")</f>
        <v>15.6</v>
      </c>
      <c r="X481" s="37"/>
      <c r="Y481" s="352"/>
      <c r="Z481" s="352"/>
    </row>
    <row r="482" spans="1:53" ht="14.25" hidden="1" customHeight="1" x14ac:dyDescent="0.25">
      <c r="A482" s="357" t="s">
        <v>201</v>
      </c>
      <c r="B482" s="358"/>
      <c r="C482" s="358"/>
      <c r="D482" s="358"/>
      <c r="E482" s="358"/>
      <c r="F482" s="358"/>
      <c r="G482" s="358"/>
      <c r="H482" s="358"/>
      <c r="I482" s="358"/>
      <c r="J482" s="358"/>
      <c r="K482" s="358"/>
      <c r="L482" s="358"/>
      <c r="M482" s="358"/>
      <c r="N482" s="358"/>
      <c r="O482" s="358"/>
      <c r="P482" s="358"/>
      <c r="Q482" s="358"/>
      <c r="R482" s="358"/>
      <c r="S482" s="358"/>
      <c r="T482" s="358"/>
      <c r="U482" s="358"/>
      <c r="V482" s="358"/>
      <c r="W482" s="358"/>
      <c r="X482" s="358"/>
      <c r="Y482" s="344"/>
      <c r="Z482" s="344"/>
    </row>
    <row r="483" spans="1:53" ht="16.5" hidden="1" customHeight="1" x14ac:dyDescent="0.25">
      <c r="A483" s="54" t="s">
        <v>628</v>
      </c>
      <c r="B483" s="54" t="s">
        <v>629</v>
      </c>
      <c r="C483" s="31">
        <v>4301060363</v>
      </c>
      <c r="D483" s="353">
        <v>4680115885035</v>
      </c>
      <c r="E483" s="354"/>
      <c r="F483" s="348">
        <v>1</v>
      </c>
      <c r="G483" s="32">
        <v>4</v>
      </c>
      <c r="H483" s="348">
        <v>4</v>
      </c>
      <c r="I483" s="348">
        <v>4.4160000000000004</v>
      </c>
      <c r="J483" s="32">
        <v>104</v>
      </c>
      <c r="K483" s="32" t="s">
        <v>100</v>
      </c>
      <c r="L483" s="33" t="s">
        <v>64</v>
      </c>
      <c r="M483" s="32">
        <v>35</v>
      </c>
      <c r="N483" s="639" t="s">
        <v>630</v>
      </c>
      <c r="O483" s="356"/>
      <c r="P483" s="356"/>
      <c r="Q483" s="356"/>
      <c r="R483" s="354"/>
      <c r="S483" s="34"/>
      <c r="T483" s="34"/>
      <c r="U483" s="35" t="s">
        <v>65</v>
      </c>
      <c r="V483" s="349">
        <v>0</v>
      </c>
      <c r="W483" s="350">
        <f>IFERROR(IF(V483="",0,CEILING((V483/$H483),1)*$H483),"")</f>
        <v>0</v>
      </c>
      <c r="X483" s="36" t="str">
        <f>IFERROR(IF(W483=0,"",ROUNDUP(W483/H483,0)*0.01196),"")</f>
        <v/>
      </c>
      <c r="Y483" s="56"/>
      <c r="Z483" s="57"/>
      <c r="AD483" s="58"/>
      <c r="BA483" s="324" t="s">
        <v>1</v>
      </c>
    </row>
    <row r="484" spans="1:53" hidden="1" x14ac:dyDescent="0.2">
      <c r="A484" s="362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63"/>
      <c r="N484" s="359" t="s">
        <v>66</v>
      </c>
      <c r="O484" s="360"/>
      <c r="P484" s="360"/>
      <c r="Q484" s="360"/>
      <c r="R484" s="360"/>
      <c r="S484" s="360"/>
      <c r="T484" s="361"/>
      <c r="U484" s="37" t="s">
        <v>67</v>
      </c>
      <c r="V484" s="351">
        <f>IFERROR(V483/H483,"0")</f>
        <v>0</v>
      </c>
      <c r="W484" s="351">
        <f>IFERROR(W483/H483,"0")</f>
        <v>0</v>
      </c>
      <c r="X484" s="351">
        <f>IFERROR(IF(X483="",0,X483),"0")</f>
        <v>0</v>
      </c>
      <c r="Y484" s="352"/>
      <c r="Z484" s="352"/>
    </row>
    <row r="485" spans="1:53" hidden="1" x14ac:dyDescent="0.2">
      <c r="A485" s="358"/>
      <c r="B485" s="358"/>
      <c r="C485" s="358"/>
      <c r="D485" s="358"/>
      <c r="E485" s="358"/>
      <c r="F485" s="358"/>
      <c r="G485" s="358"/>
      <c r="H485" s="358"/>
      <c r="I485" s="358"/>
      <c r="J485" s="358"/>
      <c r="K485" s="358"/>
      <c r="L485" s="358"/>
      <c r="M485" s="363"/>
      <c r="N485" s="359" t="s">
        <v>66</v>
      </c>
      <c r="O485" s="360"/>
      <c r="P485" s="360"/>
      <c r="Q485" s="360"/>
      <c r="R485" s="360"/>
      <c r="S485" s="360"/>
      <c r="T485" s="361"/>
      <c r="U485" s="37" t="s">
        <v>65</v>
      </c>
      <c r="V485" s="351">
        <f>IFERROR(SUM(V483:V483),"0")</f>
        <v>0</v>
      </c>
      <c r="W485" s="351">
        <f>IFERROR(SUM(W483:W483),"0")</f>
        <v>0</v>
      </c>
      <c r="X485" s="37"/>
      <c r="Y485" s="352"/>
      <c r="Z485" s="352"/>
    </row>
    <row r="486" spans="1:53" ht="27.75" hidden="1" customHeight="1" x14ac:dyDescent="0.2">
      <c r="A486" s="393" t="s">
        <v>631</v>
      </c>
      <c r="B486" s="394"/>
      <c r="C486" s="394"/>
      <c r="D486" s="394"/>
      <c r="E486" s="394"/>
      <c r="F486" s="394"/>
      <c r="G486" s="394"/>
      <c r="H486" s="394"/>
      <c r="I486" s="394"/>
      <c r="J486" s="394"/>
      <c r="K486" s="394"/>
      <c r="L486" s="394"/>
      <c r="M486" s="394"/>
      <c r="N486" s="394"/>
      <c r="O486" s="394"/>
      <c r="P486" s="394"/>
      <c r="Q486" s="394"/>
      <c r="R486" s="394"/>
      <c r="S486" s="394"/>
      <c r="T486" s="394"/>
      <c r="U486" s="394"/>
      <c r="V486" s="394"/>
      <c r="W486" s="394"/>
      <c r="X486" s="394"/>
      <c r="Y486" s="48"/>
      <c r="Z486" s="48"/>
    </row>
    <row r="487" spans="1:53" ht="16.5" hidden="1" customHeight="1" x14ac:dyDescent="0.25">
      <c r="A487" s="401" t="s">
        <v>632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5"/>
      <c r="Z487" s="345"/>
    </row>
    <row r="488" spans="1:53" ht="14.25" hidden="1" customHeight="1" x14ac:dyDescent="0.25">
      <c r="A488" s="357" t="s">
        <v>105</v>
      </c>
      <c r="B488" s="358"/>
      <c r="C488" s="358"/>
      <c r="D488" s="358"/>
      <c r="E488" s="358"/>
      <c r="F488" s="358"/>
      <c r="G488" s="358"/>
      <c r="H488" s="358"/>
      <c r="I488" s="358"/>
      <c r="J488" s="358"/>
      <c r="K488" s="358"/>
      <c r="L488" s="358"/>
      <c r="M488" s="358"/>
      <c r="N488" s="358"/>
      <c r="O488" s="358"/>
      <c r="P488" s="358"/>
      <c r="Q488" s="358"/>
      <c r="R488" s="358"/>
      <c r="S488" s="358"/>
      <c r="T488" s="358"/>
      <c r="U488" s="358"/>
      <c r="V488" s="358"/>
      <c r="W488" s="358"/>
      <c r="X488" s="358"/>
      <c r="Y488" s="344"/>
      <c r="Z488" s="344"/>
    </row>
    <row r="489" spans="1:53" ht="27" hidden="1" customHeight="1" x14ac:dyDescent="0.25">
      <c r="A489" s="54" t="s">
        <v>633</v>
      </c>
      <c r="B489" s="54" t="s">
        <v>634</v>
      </c>
      <c r="C489" s="31">
        <v>4301011763</v>
      </c>
      <c r="D489" s="353">
        <v>4640242181011</v>
      </c>
      <c r="E489" s="354"/>
      <c r="F489" s="348">
        <v>1.35</v>
      </c>
      <c r="G489" s="32">
        <v>8</v>
      </c>
      <c r="H489" s="348">
        <v>10.8</v>
      </c>
      <c r="I489" s="348">
        <v>11.28</v>
      </c>
      <c r="J489" s="32">
        <v>56</v>
      </c>
      <c r="K489" s="32" t="s">
        <v>100</v>
      </c>
      <c r="L489" s="33" t="s">
        <v>119</v>
      </c>
      <c r="M489" s="32">
        <v>55</v>
      </c>
      <c r="N489" s="381" t="s">
        <v>635</v>
      </c>
      <c r="O489" s="356"/>
      <c r="P489" s="356"/>
      <c r="Q489" s="356"/>
      <c r="R489" s="354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636</v>
      </c>
      <c r="B490" s="54" t="s">
        <v>637</v>
      </c>
      <c r="C490" s="31">
        <v>4301011585</v>
      </c>
      <c r="D490" s="353">
        <v>4640242180441</v>
      </c>
      <c r="E490" s="354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4" t="s">
        <v>638</v>
      </c>
      <c r="O490" s="356"/>
      <c r="P490" s="356"/>
      <c r="Q490" s="356"/>
      <c r="R490" s="354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639</v>
      </c>
      <c r="B491" s="54" t="s">
        <v>640</v>
      </c>
      <c r="C491" s="31">
        <v>4301011584</v>
      </c>
      <c r="D491" s="353">
        <v>4640242180564</v>
      </c>
      <c r="E491" s="354"/>
      <c r="F491" s="348">
        <v>1.5</v>
      </c>
      <c r="G491" s="32">
        <v>8</v>
      </c>
      <c r="H491" s="348">
        <v>12</v>
      </c>
      <c r="I491" s="348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388" t="s">
        <v>641</v>
      </c>
      <c r="O491" s="356"/>
      <c r="P491" s="356"/>
      <c r="Q491" s="356"/>
      <c r="R491" s="354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642</v>
      </c>
      <c r="B492" s="54" t="s">
        <v>643</v>
      </c>
      <c r="C492" s="31">
        <v>4301011762</v>
      </c>
      <c r="D492" s="353">
        <v>4640242180922</v>
      </c>
      <c r="E492" s="354"/>
      <c r="F492" s="348">
        <v>1.35</v>
      </c>
      <c r="G492" s="32">
        <v>8</v>
      </c>
      <c r="H492" s="348">
        <v>10.8</v>
      </c>
      <c r="I492" s="348">
        <v>11.28</v>
      </c>
      <c r="J492" s="32">
        <v>56</v>
      </c>
      <c r="K492" s="32" t="s">
        <v>100</v>
      </c>
      <c r="L492" s="33" t="s">
        <v>101</v>
      </c>
      <c r="M492" s="32">
        <v>55</v>
      </c>
      <c r="N492" s="492" t="s">
        <v>644</v>
      </c>
      <c r="O492" s="356"/>
      <c r="P492" s="356"/>
      <c r="Q492" s="356"/>
      <c r="R492" s="354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645</v>
      </c>
      <c r="B493" s="54" t="s">
        <v>646</v>
      </c>
      <c r="C493" s="31">
        <v>4301011551</v>
      </c>
      <c r="D493" s="353">
        <v>4640242180038</v>
      </c>
      <c r="E493" s="354"/>
      <c r="F493" s="348">
        <v>0.4</v>
      </c>
      <c r="G493" s="32">
        <v>10</v>
      </c>
      <c r="H493" s="348">
        <v>4</v>
      </c>
      <c r="I493" s="348">
        <v>4.24</v>
      </c>
      <c r="J493" s="32">
        <v>120</v>
      </c>
      <c r="K493" s="32" t="s">
        <v>63</v>
      </c>
      <c r="L493" s="33" t="s">
        <v>101</v>
      </c>
      <c r="M493" s="32">
        <v>50</v>
      </c>
      <c r="N493" s="625" t="s">
        <v>647</v>
      </c>
      <c r="O493" s="356"/>
      <c r="P493" s="356"/>
      <c r="Q493" s="356"/>
      <c r="R493" s="354"/>
      <c r="S493" s="34"/>
      <c r="T493" s="34"/>
      <c r="U493" s="35" t="s">
        <v>65</v>
      </c>
      <c r="V493" s="349">
        <v>0</v>
      </c>
      <c r="W493" s="350">
        <f>IFERROR(IF(V493="",0,CEILING((V493/$H493),1)*$H493),"")</f>
        <v>0</v>
      </c>
      <c r="X493" s="36" t="str">
        <f>IFERROR(IF(W493=0,"",ROUNDUP(W493/H493,0)*0.00937),"")</f>
        <v/>
      </c>
      <c r="Y493" s="56"/>
      <c r="Z493" s="57"/>
      <c r="AD493" s="58"/>
      <c r="BA493" s="329" t="s">
        <v>1</v>
      </c>
    </row>
    <row r="494" spans="1:53" hidden="1" x14ac:dyDescent="0.2">
      <c r="A494" s="362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63"/>
      <c r="N494" s="359" t="s">
        <v>66</v>
      </c>
      <c r="O494" s="360"/>
      <c r="P494" s="360"/>
      <c r="Q494" s="360"/>
      <c r="R494" s="360"/>
      <c r="S494" s="360"/>
      <c r="T494" s="361"/>
      <c r="U494" s="37" t="s">
        <v>67</v>
      </c>
      <c r="V494" s="351">
        <f>IFERROR(V489/H489,"0")+IFERROR(V490/H490,"0")+IFERROR(V491/H491,"0")+IFERROR(V492/H492,"0")+IFERROR(V493/H493,"0")</f>
        <v>0</v>
      </c>
      <c r="W494" s="351">
        <f>IFERROR(W489/H489,"0")+IFERROR(W490/H490,"0")+IFERROR(W491/H491,"0")+IFERROR(W492/H492,"0")+IFERROR(W493/H493,"0")</f>
        <v>0</v>
      </c>
      <c r="X494" s="351">
        <f>IFERROR(IF(X489="",0,X489),"0")+IFERROR(IF(X490="",0,X490),"0")+IFERROR(IF(X491="",0,X491),"0")+IFERROR(IF(X492="",0,X492),"0")+IFERROR(IF(X493="",0,X493),"0")</f>
        <v>0</v>
      </c>
      <c r="Y494" s="352"/>
      <c r="Z494" s="352"/>
    </row>
    <row r="495" spans="1:53" hidden="1" x14ac:dyDescent="0.2">
      <c r="A495" s="358"/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63"/>
      <c r="N495" s="359" t="s">
        <v>66</v>
      </c>
      <c r="O495" s="360"/>
      <c r="P495" s="360"/>
      <c r="Q495" s="360"/>
      <c r="R495" s="360"/>
      <c r="S495" s="360"/>
      <c r="T495" s="361"/>
      <c r="U495" s="37" t="s">
        <v>65</v>
      </c>
      <c r="V495" s="351">
        <f>IFERROR(SUM(V489:V493),"0")</f>
        <v>0</v>
      </c>
      <c r="W495" s="351">
        <f>IFERROR(SUM(W489:W493),"0")</f>
        <v>0</v>
      </c>
      <c r="X495" s="37"/>
      <c r="Y495" s="352"/>
      <c r="Z495" s="352"/>
    </row>
    <row r="496" spans="1:53" ht="14.25" hidden="1" customHeight="1" x14ac:dyDescent="0.25">
      <c r="A496" s="357" t="s">
        <v>97</v>
      </c>
      <c r="B496" s="358"/>
      <c r="C496" s="358"/>
      <c r="D496" s="358"/>
      <c r="E496" s="358"/>
      <c r="F496" s="358"/>
      <c r="G496" s="358"/>
      <c r="H496" s="358"/>
      <c r="I496" s="358"/>
      <c r="J496" s="358"/>
      <c r="K496" s="358"/>
      <c r="L496" s="358"/>
      <c r="M496" s="358"/>
      <c r="N496" s="358"/>
      <c r="O496" s="358"/>
      <c r="P496" s="358"/>
      <c r="Q496" s="358"/>
      <c r="R496" s="358"/>
      <c r="S496" s="358"/>
      <c r="T496" s="358"/>
      <c r="U496" s="358"/>
      <c r="V496" s="358"/>
      <c r="W496" s="358"/>
      <c r="X496" s="358"/>
      <c r="Y496" s="344"/>
      <c r="Z496" s="344"/>
    </row>
    <row r="497" spans="1:53" ht="27" hidden="1" customHeight="1" x14ac:dyDescent="0.25">
      <c r="A497" s="54" t="s">
        <v>648</v>
      </c>
      <c r="B497" s="54" t="s">
        <v>649</v>
      </c>
      <c r="C497" s="31">
        <v>4301020260</v>
      </c>
      <c r="D497" s="353">
        <v>4640242180526</v>
      </c>
      <c r="E497" s="354"/>
      <c r="F497" s="348">
        <v>1.8</v>
      </c>
      <c r="G497" s="32">
        <v>6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81" t="s">
        <v>650</v>
      </c>
      <c r="O497" s="356"/>
      <c r="P497" s="356"/>
      <c r="Q497" s="356"/>
      <c r="R497" s="354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16.5" hidden="1" customHeight="1" x14ac:dyDescent="0.25">
      <c r="A498" s="54" t="s">
        <v>651</v>
      </c>
      <c r="B498" s="54" t="s">
        <v>652</v>
      </c>
      <c r="C498" s="31">
        <v>4301020269</v>
      </c>
      <c r="D498" s="353">
        <v>4640242180519</v>
      </c>
      <c r="E498" s="354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614" t="s">
        <v>653</v>
      </c>
      <c r="O498" s="356"/>
      <c r="P498" s="356"/>
      <c r="Q498" s="356"/>
      <c r="R498" s="354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t="27" hidden="1" customHeight="1" x14ac:dyDescent="0.25">
      <c r="A499" s="54" t="s">
        <v>654</v>
      </c>
      <c r="B499" s="54" t="s">
        <v>655</v>
      </c>
      <c r="C499" s="31">
        <v>4301020309</v>
      </c>
      <c r="D499" s="353">
        <v>4640242180090</v>
      </c>
      <c r="E499" s="354"/>
      <c r="F499" s="348">
        <v>1.35</v>
      </c>
      <c r="G499" s="32">
        <v>8</v>
      </c>
      <c r="H499" s="348">
        <v>10.8</v>
      </c>
      <c r="I499" s="348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34" t="s">
        <v>656</v>
      </c>
      <c r="O499" s="356"/>
      <c r="P499" s="356"/>
      <c r="Q499" s="356"/>
      <c r="R499" s="354"/>
      <c r="S499" s="34"/>
      <c r="T499" s="34"/>
      <c r="U499" s="35" t="s">
        <v>65</v>
      </c>
      <c r="V499" s="349">
        <v>0</v>
      </c>
      <c r="W499" s="35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2" t="s">
        <v>1</v>
      </c>
    </row>
    <row r="500" spans="1:53" hidden="1" x14ac:dyDescent="0.2">
      <c r="A500" s="362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63"/>
      <c r="N500" s="359" t="s">
        <v>66</v>
      </c>
      <c r="O500" s="360"/>
      <c r="P500" s="360"/>
      <c r="Q500" s="360"/>
      <c r="R500" s="360"/>
      <c r="S500" s="360"/>
      <c r="T500" s="361"/>
      <c r="U500" s="37" t="s">
        <v>67</v>
      </c>
      <c r="V500" s="351">
        <f>IFERROR(V497/H497,"0")+IFERROR(V498/H498,"0")+IFERROR(V499/H499,"0")</f>
        <v>0</v>
      </c>
      <c r="W500" s="351">
        <f>IFERROR(W497/H497,"0")+IFERROR(W498/H498,"0")+IFERROR(W499/H499,"0")</f>
        <v>0</v>
      </c>
      <c r="X500" s="351">
        <f>IFERROR(IF(X497="",0,X497),"0")+IFERROR(IF(X498="",0,X498),"0")+IFERROR(IF(X499="",0,X499),"0")</f>
        <v>0</v>
      </c>
      <c r="Y500" s="352"/>
      <c r="Z500" s="352"/>
    </row>
    <row r="501" spans="1:53" hidden="1" x14ac:dyDescent="0.2">
      <c r="A501" s="358"/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63"/>
      <c r="N501" s="359" t="s">
        <v>66</v>
      </c>
      <c r="O501" s="360"/>
      <c r="P501" s="360"/>
      <c r="Q501" s="360"/>
      <c r="R501" s="360"/>
      <c r="S501" s="360"/>
      <c r="T501" s="361"/>
      <c r="U501" s="37" t="s">
        <v>65</v>
      </c>
      <c r="V501" s="351">
        <f>IFERROR(SUM(V497:V499),"0")</f>
        <v>0</v>
      </c>
      <c r="W501" s="351">
        <f>IFERROR(SUM(W497:W499),"0")</f>
        <v>0</v>
      </c>
      <c r="X501" s="37"/>
      <c r="Y501" s="352"/>
      <c r="Z501" s="352"/>
    </row>
    <row r="502" spans="1:53" ht="14.25" hidden="1" customHeight="1" x14ac:dyDescent="0.25">
      <c r="A502" s="357" t="s">
        <v>60</v>
      </c>
      <c r="B502" s="358"/>
      <c r="C502" s="358"/>
      <c r="D502" s="358"/>
      <c r="E502" s="358"/>
      <c r="F502" s="358"/>
      <c r="G502" s="358"/>
      <c r="H502" s="358"/>
      <c r="I502" s="358"/>
      <c r="J502" s="358"/>
      <c r="K502" s="358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V502" s="358"/>
      <c r="W502" s="358"/>
      <c r="X502" s="358"/>
      <c r="Y502" s="344"/>
      <c r="Z502" s="344"/>
    </row>
    <row r="503" spans="1:53" ht="27" customHeight="1" x14ac:dyDescent="0.25">
      <c r="A503" s="54" t="s">
        <v>657</v>
      </c>
      <c r="B503" s="54" t="s">
        <v>658</v>
      </c>
      <c r="C503" s="31">
        <v>4301031280</v>
      </c>
      <c r="D503" s="353">
        <v>4640242180816</v>
      </c>
      <c r="E503" s="354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45" t="s">
        <v>659</v>
      </c>
      <c r="O503" s="356"/>
      <c r="P503" s="356"/>
      <c r="Q503" s="356"/>
      <c r="R503" s="354"/>
      <c r="S503" s="34"/>
      <c r="T503" s="34"/>
      <c r="U503" s="35" t="s">
        <v>65</v>
      </c>
      <c r="V503" s="349">
        <v>126</v>
      </c>
      <c r="W503" s="350">
        <f>IFERROR(IF(V503="",0,CEILING((V503/$H503),1)*$H503),"")</f>
        <v>126</v>
      </c>
      <c r="X503" s="36">
        <f>IFERROR(IF(W503=0,"",ROUNDUP(W503/H503,0)*0.00753),"")</f>
        <v>0.22590000000000002</v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660</v>
      </c>
      <c r="B504" s="54" t="s">
        <v>661</v>
      </c>
      <c r="C504" s="31">
        <v>4301031244</v>
      </c>
      <c r="D504" s="353">
        <v>4640242180595</v>
      </c>
      <c r="E504" s="354"/>
      <c r="F504" s="348">
        <v>0.7</v>
      </c>
      <c r="G504" s="32">
        <v>6</v>
      </c>
      <c r="H504" s="348">
        <v>4.2</v>
      </c>
      <c r="I504" s="348">
        <v>4.46</v>
      </c>
      <c r="J504" s="32">
        <v>156</v>
      </c>
      <c r="K504" s="32" t="s">
        <v>63</v>
      </c>
      <c r="L504" s="33" t="s">
        <v>64</v>
      </c>
      <c r="M504" s="32">
        <v>40</v>
      </c>
      <c r="N504" s="387" t="s">
        <v>662</v>
      </c>
      <c r="O504" s="356"/>
      <c r="P504" s="356"/>
      <c r="Q504" s="356"/>
      <c r="R504" s="354"/>
      <c r="S504" s="34"/>
      <c r="T504" s="34"/>
      <c r="U504" s="35" t="s">
        <v>65</v>
      </c>
      <c r="V504" s="349">
        <v>112</v>
      </c>
      <c r="W504" s="350">
        <f>IFERROR(IF(V504="",0,CEILING((V504/$H504),1)*$H504),"")</f>
        <v>113.4</v>
      </c>
      <c r="X504" s="36">
        <f>IFERROR(IF(W504=0,"",ROUNDUP(W504/H504,0)*0.00753),"")</f>
        <v>0.20331000000000002</v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663</v>
      </c>
      <c r="B505" s="54" t="s">
        <v>664</v>
      </c>
      <c r="C505" s="31">
        <v>4301031203</v>
      </c>
      <c r="D505" s="353">
        <v>4640242180908</v>
      </c>
      <c r="E505" s="354"/>
      <c r="F505" s="348">
        <v>0.28000000000000003</v>
      </c>
      <c r="G505" s="32">
        <v>6</v>
      </c>
      <c r="H505" s="348">
        <v>1.68</v>
      </c>
      <c r="I505" s="348">
        <v>1.81</v>
      </c>
      <c r="J505" s="32">
        <v>234</v>
      </c>
      <c r="K505" s="32" t="s">
        <v>162</v>
      </c>
      <c r="L505" s="33" t="s">
        <v>64</v>
      </c>
      <c r="M505" s="32">
        <v>40</v>
      </c>
      <c r="N505" s="438" t="s">
        <v>665</v>
      </c>
      <c r="O505" s="356"/>
      <c r="P505" s="356"/>
      <c r="Q505" s="356"/>
      <c r="R505" s="354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t="27" hidden="1" customHeight="1" x14ac:dyDescent="0.25">
      <c r="A506" s="54" t="s">
        <v>666</v>
      </c>
      <c r="B506" s="54" t="s">
        <v>667</v>
      </c>
      <c r="C506" s="31">
        <v>4301031200</v>
      </c>
      <c r="D506" s="353">
        <v>4640242180489</v>
      </c>
      <c r="E506" s="354"/>
      <c r="F506" s="348">
        <v>0.28000000000000003</v>
      </c>
      <c r="G506" s="32">
        <v>6</v>
      </c>
      <c r="H506" s="348">
        <v>1.68</v>
      </c>
      <c r="I506" s="348">
        <v>1.84</v>
      </c>
      <c r="J506" s="32">
        <v>234</v>
      </c>
      <c r="K506" s="32" t="s">
        <v>162</v>
      </c>
      <c r="L506" s="33" t="s">
        <v>64</v>
      </c>
      <c r="M506" s="32">
        <v>40</v>
      </c>
      <c r="N506" s="427" t="s">
        <v>668</v>
      </c>
      <c r="O506" s="356"/>
      <c r="P506" s="356"/>
      <c r="Q506" s="356"/>
      <c r="R506" s="354"/>
      <c r="S506" s="34"/>
      <c r="T506" s="34"/>
      <c r="U506" s="35" t="s">
        <v>65</v>
      </c>
      <c r="V506" s="349">
        <v>0</v>
      </c>
      <c r="W506" s="350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6" t="s">
        <v>1</v>
      </c>
    </row>
    <row r="507" spans="1:53" x14ac:dyDescent="0.2">
      <c r="A507" s="362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63"/>
      <c r="N507" s="359" t="s">
        <v>66</v>
      </c>
      <c r="O507" s="360"/>
      <c r="P507" s="360"/>
      <c r="Q507" s="360"/>
      <c r="R507" s="360"/>
      <c r="S507" s="360"/>
      <c r="T507" s="361"/>
      <c r="U507" s="37" t="s">
        <v>67</v>
      </c>
      <c r="V507" s="351">
        <f>IFERROR(V503/H503,"0")+IFERROR(V504/H504,"0")+IFERROR(V505/H505,"0")+IFERROR(V506/H506,"0")</f>
        <v>56.666666666666664</v>
      </c>
      <c r="W507" s="351">
        <f>IFERROR(W503/H503,"0")+IFERROR(W504/H504,"0")+IFERROR(W505/H505,"0")+IFERROR(W506/H506,"0")</f>
        <v>57</v>
      </c>
      <c r="X507" s="351">
        <f>IFERROR(IF(X503="",0,X503),"0")+IFERROR(IF(X504="",0,X504),"0")+IFERROR(IF(X505="",0,X505),"0")+IFERROR(IF(X506="",0,X506),"0")</f>
        <v>0.42921000000000004</v>
      </c>
      <c r="Y507" s="352"/>
      <c r="Z507" s="352"/>
    </row>
    <row r="508" spans="1:53" x14ac:dyDescent="0.2">
      <c r="A508" s="358"/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63"/>
      <c r="N508" s="359" t="s">
        <v>66</v>
      </c>
      <c r="O508" s="360"/>
      <c r="P508" s="360"/>
      <c r="Q508" s="360"/>
      <c r="R508" s="360"/>
      <c r="S508" s="360"/>
      <c r="T508" s="361"/>
      <c r="U508" s="37" t="s">
        <v>65</v>
      </c>
      <c r="V508" s="351">
        <f>IFERROR(SUM(V503:V506),"0")</f>
        <v>238</v>
      </c>
      <c r="W508" s="351">
        <f>IFERROR(SUM(W503:W506),"0")</f>
        <v>239.4</v>
      </c>
      <c r="X508" s="37"/>
      <c r="Y508" s="352"/>
      <c r="Z508" s="352"/>
    </row>
    <row r="509" spans="1:53" ht="14.25" hidden="1" customHeight="1" x14ac:dyDescent="0.25">
      <c r="A509" s="357" t="s">
        <v>68</v>
      </c>
      <c r="B509" s="358"/>
      <c r="C509" s="358"/>
      <c r="D509" s="358"/>
      <c r="E509" s="358"/>
      <c r="F509" s="358"/>
      <c r="G509" s="358"/>
      <c r="H509" s="358"/>
      <c r="I509" s="358"/>
      <c r="J509" s="358"/>
      <c r="K509" s="358"/>
      <c r="L509" s="358"/>
      <c r="M509" s="358"/>
      <c r="N509" s="358"/>
      <c r="O509" s="358"/>
      <c r="P509" s="358"/>
      <c r="Q509" s="358"/>
      <c r="R509" s="358"/>
      <c r="S509" s="358"/>
      <c r="T509" s="358"/>
      <c r="U509" s="358"/>
      <c r="V509" s="358"/>
      <c r="W509" s="358"/>
      <c r="X509" s="358"/>
      <c r="Y509" s="344"/>
      <c r="Z509" s="344"/>
    </row>
    <row r="510" spans="1:53" ht="27" customHeight="1" x14ac:dyDescent="0.25">
      <c r="A510" s="54" t="s">
        <v>669</v>
      </c>
      <c r="B510" s="54" t="s">
        <v>670</v>
      </c>
      <c r="C510" s="31">
        <v>4301051310</v>
      </c>
      <c r="D510" s="353">
        <v>4680115880870</v>
      </c>
      <c r="E510" s="354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119</v>
      </c>
      <c r="M510" s="32">
        <v>40</v>
      </c>
      <c r="N510" s="640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0" s="356"/>
      <c r="P510" s="356"/>
      <c r="Q510" s="356"/>
      <c r="R510" s="354"/>
      <c r="S510" s="34"/>
      <c r="T510" s="34"/>
      <c r="U510" s="35" t="s">
        <v>65</v>
      </c>
      <c r="V510" s="349">
        <v>156</v>
      </c>
      <c r="W510" s="350">
        <f>IFERROR(IF(V510="",0,CEILING((V510/$H510),1)*$H510),"")</f>
        <v>156</v>
      </c>
      <c r="X510" s="36">
        <f>IFERROR(IF(W510=0,"",ROUNDUP(W510/H510,0)*0.02175),"")</f>
        <v>0.43499999999999994</v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671</v>
      </c>
      <c r="B511" s="54" t="s">
        <v>672</v>
      </c>
      <c r="C511" s="31">
        <v>4301051510</v>
      </c>
      <c r="D511" s="353">
        <v>4640242180540</v>
      </c>
      <c r="E511" s="354"/>
      <c r="F511" s="348">
        <v>1.3</v>
      </c>
      <c r="G511" s="32">
        <v>6</v>
      </c>
      <c r="H511" s="348">
        <v>7.8</v>
      </c>
      <c r="I511" s="348">
        <v>8.3640000000000008</v>
      </c>
      <c r="J511" s="32">
        <v>56</v>
      </c>
      <c r="K511" s="32" t="s">
        <v>100</v>
      </c>
      <c r="L511" s="33" t="s">
        <v>64</v>
      </c>
      <c r="M511" s="32">
        <v>30</v>
      </c>
      <c r="N511" s="616" t="s">
        <v>673</v>
      </c>
      <c r="O511" s="356"/>
      <c r="P511" s="356"/>
      <c r="Q511" s="356"/>
      <c r="R511" s="354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IFERROR(IF(W511=0,"",ROUNDUP(W511/H511,0)*0.02175),"")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674</v>
      </c>
      <c r="B512" s="54" t="s">
        <v>675</v>
      </c>
      <c r="C512" s="31">
        <v>4301051390</v>
      </c>
      <c r="D512" s="353">
        <v>4640242181233</v>
      </c>
      <c r="E512" s="354"/>
      <c r="F512" s="348">
        <v>0.3</v>
      </c>
      <c r="G512" s="32">
        <v>6</v>
      </c>
      <c r="H512" s="348">
        <v>1.8</v>
      </c>
      <c r="I512" s="348">
        <v>1.984</v>
      </c>
      <c r="J512" s="32">
        <v>234</v>
      </c>
      <c r="K512" s="32" t="s">
        <v>162</v>
      </c>
      <c r="L512" s="33" t="s">
        <v>64</v>
      </c>
      <c r="M512" s="32">
        <v>40</v>
      </c>
      <c r="N512" s="642" t="s">
        <v>676</v>
      </c>
      <c r="O512" s="356"/>
      <c r="P512" s="356"/>
      <c r="Q512" s="356"/>
      <c r="R512" s="354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677</v>
      </c>
      <c r="B513" s="54" t="s">
        <v>678</v>
      </c>
      <c r="C513" s="31">
        <v>4301051508</v>
      </c>
      <c r="D513" s="353">
        <v>4640242180557</v>
      </c>
      <c r="E513" s="354"/>
      <c r="F513" s="348">
        <v>0.5</v>
      </c>
      <c r="G513" s="32">
        <v>6</v>
      </c>
      <c r="H513" s="348">
        <v>3</v>
      </c>
      <c r="I513" s="348">
        <v>3.2839999999999998</v>
      </c>
      <c r="J513" s="32">
        <v>156</v>
      </c>
      <c r="K513" s="32" t="s">
        <v>63</v>
      </c>
      <c r="L513" s="33" t="s">
        <v>64</v>
      </c>
      <c r="M513" s="32">
        <v>30</v>
      </c>
      <c r="N513" s="525" t="s">
        <v>679</v>
      </c>
      <c r="O513" s="356"/>
      <c r="P513" s="356"/>
      <c r="Q513" s="356"/>
      <c r="R513" s="354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IFERROR(IF(W513=0,"",ROUNDUP(W513/H513,0)*0.00753),"")</f>
        <v/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680</v>
      </c>
      <c r="B514" s="54" t="s">
        <v>681</v>
      </c>
      <c r="C514" s="31">
        <v>4301051448</v>
      </c>
      <c r="D514" s="353">
        <v>4640242181226</v>
      </c>
      <c r="E514" s="354"/>
      <c r="F514" s="348">
        <v>0.3</v>
      </c>
      <c r="G514" s="32">
        <v>6</v>
      </c>
      <c r="H514" s="348">
        <v>1.8</v>
      </c>
      <c r="I514" s="348">
        <v>1.972</v>
      </c>
      <c r="J514" s="32">
        <v>234</v>
      </c>
      <c r="K514" s="32" t="s">
        <v>162</v>
      </c>
      <c r="L514" s="33" t="s">
        <v>64</v>
      </c>
      <c r="M514" s="32">
        <v>30</v>
      </c>
      <c r="N514" s="564" t="s">
        <v>682</v>
      </c>
      <c r="O514" s="356"/>
      <c r="P514" s="356"/>
      <c r="Q514" s="356"/>
      <c r="R514" s="354"/>
      <c r="S514" s="34"/>
      <c r="T514" s="34"/>
      <c r="U514" s="35" t="s">
        <v>65</v>
      </c>
      <c r="V514" s="349">
        <v>0</v>
      </c>
      <c r="W514" s="350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1" t="s">
        <v>1</v>
      </c>
    </row>
    <row r="515" spans="1:53" x14ac:dyDescent="0.2">
      <c r="A515" s="362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63"/>
      <c r="N515" s="359" t="s">
        <v>66</v>
      </c>
      <c r="O515" s="360"/>
      <c r="P515" s="360"/>
      <c r="Q515" s="360"/>
      <c r="R515" s="360"/>
      <c r="S515" s="360"/>
      <c r="T515" s="361"/>
      <c r="U515" s="37" t="s">
        <v>67</v>
      </c>
      <c r="V515" s="351">
        <f>IFERROR(V510/H510,"0")+IFERROR(V511/H511,"0")+IFERROR(V512/H512,"0")+IFERROR(V513/H513,"0")+IFERROR(V514/H514,"0")</f>
        <v>20</v>
      </c>
      <c r="W515" s="351">
        <f>IFERROR(W510/H510,"0")+IFERROR(W511/H511,"0")+IFERROR(W512/H512,"0")+IFERROR(W513/H513,"0")+IFERROR(W514/H514,"0")</f>
        <v>20</v>
      </c>
      <c r="X515" s="351">
        <f>IFERROR(IF(X510="",0,X510),"0")+IFERROR(IF(X511="",0,X511),"0")+IFERROR(IF(X512="",0,X512),"0")+IFERROR(IF(X513="",0,X513),"0")+IFERROR(IF(X514="",0,X514),"0")</f>
        <v>0.43499999999999994</v>
      </c>
      <c r="Y515" s="352"/>
      <c r="Z515" s="352"/>
    </row>
    <row r="516" spans="1:53" x14ac:dyDescent="0.2">
      <c r="A516" s="358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63"/>
      <c r="N516" s="359" t="s">
        <v>66</v>
      </c>
      <c r="O516" s="360"/>
      <c r="P516" s="360"/>
      <c r="Q516" s="360"/>
      <c r="R516" s="360"/>
      <c r="S516" s="360"/>
      <c r="T516" s="361"/>
      <c r="U516" s="37" t="s">
        <v>65</v>
      </c>
      <c r="V516" s="351">
        <f>IFERROR(SUM(V510:V514),"0")</f>
        <v>156</v>
      </c>
      <c r="W516" s="351">
        <f>IFERROR(SUM(W510:W514),"0")</f>
        <v>156</v>
      </c>
      <c r="X516" s="37"/>
      <c r="Y516" s="352"/>
      <c r="Z516" s="352"/>
    </row>
    <row r="517" spans="1:53" ht="15" customHeight="1" x14ac:dyDescent="0.2">
      <c r="A517" s="454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430"/>
      <c r="N517" s="450" t="s">
        <v>683</v>
      </c>
      <c r="O517" s="451"/>
      <c r="P517" s="451"/>
      <c r="Q517" s="451"/>
      <c r="R517" s="451"/>
      <c r="S517" s="451"/>
      <c r="T517" s="452"/>
      <c r="U517" s="37" t="s">
        <v>65</v>
      </c>
      <c r="V517" s="351">
        <f>IFERROR(V24+V34+V38+V42+V46+V53+V61+V86+V93+V104+V117+V127+V136+V144+V157+V163+V168+V175+V195+V202+V212+V217+V227+V247+V251+V258+V270+V276+V282+V288+V300+V305+V310+V316+V320+V324+V337+V343+V348+V352+V361+V366+V373+V377+V384+V400+V406+V410+V416+V422+V432+V437+V441+V445+V461+V466+V475+V481+V485+V495+V501+V508+V516,"0")</f>
        <v>10617</v>
      </c>
      <c r="W517" s="351">
        <f>IFERROR(W24+W34+W38+W42+W46+W53+W61+W86+W93+W104+W117+W127+W136+W144+W157+W163+W168+W175+W195+W202+W212+W217+W227+W247+W251+W258+W270+W276+W282+W288+W300+W305+W310+W316+W320+W324+W337+W343+W348+W352+W361+W366+W373+W377+W384+W400+W406+W410+W416+W422+W432+W437+W441+W445+W461+W466+W475+W481+W485+W495+W501+W508+W516,"0")</f>
        <v>10719.519999999999</v>
      </c>
      <c r="X517" s="37"/>
      <c r="Y517" s="352"/>
      <c r="Z517" s="352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430"/>
      <c r="N518" s="450" t="s">
        <v>684</v>
      </c>
      <c r="O518" s="451"/>
      <c r="P518" s="451"/>
      <c r="Q518" s="451"/>
      <c r="R518" s="451"/>
      <c r="S518" s="451"/>
      <c r="T518" s="452"/>
      <c r="U518" s="37" t="s">
        <v>65</v>
      </c>
      <c r="V518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207*I207/H207,"0")+IFERROR(V208*I208/H208,"0")+IFERROR(V209*I209/H209,"0")+IFERROR(V210*I210/H210,"0")+IFERROR(V214*I214/H214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313*I313/H313,"0")+IFERROR(V314*I314/H314,"0")+IFERROR(V318*I318/H318,"0")+IFERROR(V322*I322/H322,"0")+IFERROR(V328*I328/H328,"0")+IFERROR(V329*I329/H329,"0")+IFERROR(V330*I330/H330,"0")+IFERROR(V331*I331/H331,"0")+IFERROR(V332*I332/H332,"0")+IFERROR(V333*I333/H333,"0")+IFERROR(V334*I334/H334,"0")+IFERROR(V335*I335/H335,"0")+IFERROR(V339*I339/H339,"0")+IFERROR(V340*I340/H340,"0")+IFERROR(V341*I341/H341,"0")+IFERROR(V345*I345/H345,"0")+IFERROR(V346*I346/H346,"0")+IFERROR(V350*I350/H350,"0")+IFERROR(V355*I355/H355,"0")+IFERROR(V356*I356/H356,"0")+IFERROR(V357*I357/H357,"0")+IFERROR(V358*I358/H358,"0")+IFERROR(V359*I359/H359,"0")+IFERROR(V363*I363/H363,"0")+IFERROR(V364*I364/H364,"0")+IFERROR(V368*I368/H368,"0")+IFERROR(V369*I369/H369,"0")+IFERROR(V370*I370/H370,"0")+IFERROR(V371*I371/H371,"0")+IFERROR(V375*I375/H375,"0")+IFERROR(V381*I381/H381,"0")+IFERROR(V382*I382/H382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404*I404/H404,"0")+IFERROR(V408*I408/H408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483*I483/H483,"0")+IFERROR(V489*I489/H489,"0")+IFERROR(V490*I490/H490,"0")+IFERROR(V491*I491/H491,"0")+IFERROR(V492*I492/H492,"0")+IFERROR(V493*I493/H493,"0")+IFERROR(V497*I497/H497,"0")+IFERROR(V498*I498/H498,"0")+IFERROR(V499*I499/H499,"0")+IFERROR(V503*I503/H503,"0")+IFERROR(V504*I504/H504,"0")+IFERROR(V505*I505/H505,"0")+IFERROR(V506*I506/H506,"0")+IFERROR(V510*I510/H510,"0")+IFERROR(V511*I511/H511,"0")+IFERROR(V512*I512/H512,"0")+IFERROR(V513*I513/H513,"0")+IFERROR(V514*I514/H514,"0"),"0")</f>
        <v>11160.90548731154</v>
      </c>
      <c r="W518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207*I207/H207,"0")+IFERROR(W208*I208/H208,"0")+IFERROR(W209*I209/H209,"0")+IFERROR(W210*I210/H210,"0")+IFERROR(W214*I214/H214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483*I483/H483,"0")+IFERROR(W489*I489/H489,"0")+IFERROR(W490*I490/H490,"0")+IFERROR(W491*I491/H491,"0")+IFERROR(W492*I492/H492,"0")+IFERROR(W493*I493/H493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,"0")</f>
        <v>11269.134</v>
      </c>
      <c r="X518" s="37"/>
      <c r="Y518" s="352"/>
      <c r="Z518" s="352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430"/>
      <c r="N519" s="450" t="s">
        <v>685</v>
      </c>
      <c r="O519" s="451"/>
      <c r="P519" s="451"/>
      <c r="Q519" s="451"/>
      <c r="R519" s="451"/>
      <c r="S519" s="451"/>
      <c r="T519" s="452"/>
      <c r="U519" s="37" t="s">
        <v>686</v>
      </c>
      <c r="V519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115*(V106:V115/H106:H115)),"0")+IFERROR(SUMPRODUCT(1/J119:J125*(V119:V125/H119:H125)),"0")+IFERROR(SUMPRODUCT(1/J130:J134*(V130:V134/H130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210*(V205:V210/H205:H210)),"0")+IFERROR(SUMPRODUCT(1/J214:J215*(V214:V215/H214:H215)),"0")+IFERROR(SUMPRODUCT(1/J220:J225*(V220:V225/H220:H225)),"0")+IFERROR(SUMPRODUCT(1/J230:J245*(V230:V245/H230:H245)),"0")+IFERROR(SUMPRODUCT(1/J249:J249*(V249:V249/H249:H249)),"0")+IFERROR(SUMPRODUCT(1/J253:J256*(V253:V256/H253:H256)),"0")+IFERROR(SUMPRODUCT(1/J260:J268*(V260:V268/H260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314*(V312:V314/H312:H314)),"0")+IFERROR(SUMPRODUCT(1/J318:J318*(V318:V318/H318:H318)),"0")+IFERROR(SUMPRODUCT(1/J322:J322*(V322:V322/H322:H322)),"0")+IFERROR(SUMPRODUCT(1/J328:J335*(V328:V335/H328:H335)),"0")+IFERROR(SUMPRODUCT(1/J339:J341*(V339:V341/H339:H341)),"0")+IFERROR(SUMPRODUCT(1/J345:J346*(V345:V346/H345:H346)),"0")+IFERROR(SUMPRODUCT(1/J350:J350*(V350:V350/H350:H350)),"0")+IFERROR(SUMPRODUCT(1/J355:J359*(V355:V359/H355:H359)),"0")+IFERROR(SUMPRODUCT(1/J363:J364*(V363:V364/H363:H364)),"0")+IFERROR(SUMPRODUCT(1/J368:J371*(V368:V371/H368:H371)),"0")+IFERROR(SUMPRODUCT(1/J375:J375*(V375:V375/H375:H375)),"0")+IFERROR(SUMPRODUCT(1/J381:J382*(V381:V382/H381:H382)),"0")+IFERROR(SUMPRODUCT(1/J386:J398*(V386:V398/H386:H398)),"0")+IFERROR(SUMPRODUCT(1/J402:J404*(V402:V404/H402:H404)),"0")+IFERROR(SUMPRODUCT(1/J408:J408*(V408:V408/H408:H408)),"0")+IFERROR(SUMPRODUCT(1/J412:J414*(V412:V414/H412:H414)),"0")+IFERROR(SUMPRODUCT(1/J419:J420*(V419:V420/H419:H420)),"0")+IFERROR(SUMPRODUCT(1/J424:J430*(V424:V430/H424:H430)),"0")+IFERROR(SUMPRODUCT(1/J434:J435*(V434:V435/H434:H435)),"0")+IFERROR(SUMPRODUCT(1/J439:J439*(V439:V439/H439:H439)),"0")+IFERROR(SUMPRODUCT(1/J443:J443*(V443:V443/H443:H443)),"0")+IFERROR(SUMPRODUCT(1/J449:J459*(V449:V459/H449:H459)),"0")+IFERROR(SUMPRODUCT(1/J463:J464*(V463:V464/H463:H464)),"0")+IFERROR(SUMPRODUCT(1/J468:J473*(V468:V473/H468:H473)),"0")+IFERROR(SUMPRODUCT(1/J477:J479*(V477:V479/H477:H479)),"0")+IFERROR(SUMPRODUCT(1/J483:J483*(V483:V483/H483:H483)),"0")+IFERROR(SUMPRODUCT(1/J489:J493*(V489:V493/H489:H493)),"0")+IFERROR(SUMPRODUCT(1/J497:J499*(V497:V499/H497:H499)),"0")+IFERROR(SUMPRODUCT(1/J503:J506*(V503:V506/H503:H506)),"0")+IFERROR(SUMPRODUCT(1/J510:J514*(V510:V514/H510:H514)),"0"),0)</f>
        <v>18</v>
      </c>
      <c r="W519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115*(W106:W115/H106:H115)),"0")+IFERROR(SUMPRODUCT(1/J119:J125*(W119:W125/H119:H125)),"0")+IFERROR(SUMPRODUCT(1/J130:J134*(W130:W134/H130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210*(W205:W210/H205:H210)),"0")+IFERROR(SUMPRODUCT(1/J214:J215*(W214:W215/H214:H215)),"0")+IFERROR(SUMPRODUCT(1/J220:J225*(W220:W225/H220:H225)),"0")+IFERROR(SUMPRODUCT(1/J230:J245*(W230:W245/H230:H245)),"0")+IFERROR(SUMPRODUCT(1/J249:J249*(W249:W249/H249:H249)),"0")+IFERROR(SUMPRODUCT(1/J253:J256*(W253:W256/H253:H256)),"0")+IFERROR(SUMPRODUCT(1/J260:J268*(W260:W268/H260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449:J459*(W449:W459/H449:H459)),"0")+IFERROR(SUMPRODUCT(1/J463:J464*(W463:W464/H463:H464)),"0")+IFERROR(SUMPRODUCT(1/J468:J473*(W468:W473/H468:H473)),"0")+IFERROR(SUMPRODUCT(1/J477:J479*(W477:W479/H477:H479)),"0")+IFERROR(SUMPRODUCT(1/J483:J483*(W483:W483/H483:H483)),"0")+IFERROR(SUMPRODUCT(1/J489:J493*(W489:W493/H489:H493)),"0")+IFERROR(SUMPRODUCT(1/J497:J499*(W497:W499/H497:H499)),"0")+IFERROR(SUMPRODUCT(1/J503:J506*(W503:W506/H503:H506)),"0")+IFERROR(SUMPRODUCT(1/J510:J514*(W510:W514/H510:H514)),"0"),0)</f>
        <v>19</v>
      </c>
      <c r="X519" s="37"/>
      <c r="Y519" s="352"/>
      <c r="Z519" s="352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430"/>
      <c r="N520" s="450" t="s">
        <v>687</v>
      </c>
      <c r="O520" s="451"/>
      <c r="P520" s="451"/>
      <c r="Q520" s="451"/>
      <c r="R520" s="451"/>
      <c r="S520" s="451"/>
      <c r="T520" s="452"/>
      <c r="U520" s="37" t="s">
        <v>65</v>
      </c>
      <c r="V520" s="351">
        <f>GrossWeightTotal+PalletQtyTotal*25</f>
        <v>11610.90548731154</v>
      </c>
      <c r="W520" s="351">
        <f>GrossWeightTotalR+PalletQtyTotalR*25</f>
        <v>11744.134</v>
      </c>
      <c r="X520" s="37"/>
      <c r="Y520" s="352"/>
      <c r="Z520" s="352"/>
    </row>
    <row r="521" spans="1:53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430"/>
      <c r="N521" s="450" t="s">
        <v>688</v>
      </c>
      <c r="O521" s="451"/>
      <c r="P521" s="451"/>
      <c r="Q521" s="451"/>
      <c r="R521" s="451"/>
      <c r="S521" s="451"/>
      <c r="T521" s="452"/>
      <c r="U521" s="37" t="s">
        <v>686</v>
      </c>
      <c r="V521" s="351">
        <f>IFERROR(V23+V33+V37+V41+V45+V52+V60+V85+V92+V103+V116+V126+V135+V143+V156+V162+V167+V174+V194+V201+V211+V216+V226+V246+V250+V257+V269+V275+V281+V287+V299+V304+V309+V315+V319+V323+V336+V342+V347+V351+V360+V365+V372+V376+V383+V399+V405+V409+V415+V421+V431+V436+V440+V444+V460+V465+V474+V480+V484+V494+V500+V507+V515,"0")</f>
        <v>1485.7431394276223</v>
      </c>
      <c r="W521" s="351">
        <f>IFERROR(W23+W33+W37+W41+W45+W52+W60+W85+W92+W103+W116+W126+W135+W143+W156+W162+W167+W174+W194+W201+W211+W216+W226+W246+W250+W257+W269+W275+W281+W287+W299+W304+W309+W315+W319+W323+W336+W342+W347+W351+W360+W365+W372+W376+W383+W399+W405+W409+W415+W421+W431+W436+W440+W444+W460+W465+W474+W480+W484+W494+W500+W507+W515,"0")</f>
        <v>1500</v>
      </c>
      <c r="X521" s="37"/>
      <c r="Y521" s="352"/>
      <c r="Z521" s="352"/>
    </row>
    <row r="522" spans="1:53" ht="14.25" hidden="1" customHeight="1" x14ac:dyDescent="0.2">
      <c r="A522" s="358"/>
      <c r="B522" s="358"/>
      <c r="C522" s="358"/>
      <c r="D522" s="358"/>
      <c r="E522" s="358"/>
      <c r="F522" s="358"/>
      <c r="G522" s="358"/>
      <c r="H522" s="358"/>
      <c r="I522" s="358"/>
      <c r="J522" s="358"/>
      <c r="K522" s="358"/>
      <c r="L522" s="358"/>
      <c r="M522" s="430"/>
      <c r="N522" s="450" t="s">
        <v>689</v>
      </c>
      <c r="O522" s="451"/>
      <c r="P522" s="451"/>
      <c r="Q522" s="451"/>
      <c r="R522" s="451"/>
      <c r="S522" s="451"/>
      <c r="T522" s="452"/>
      <c r="U522" s="39" t="s">
        <v>690</v>
      </c>
      <c r="V522" s="37"/>
      <c r="W522" s="37"/>
      <c r="X522" s="37">
        <f>IFERROR(X23+X33+X37+X41+X45+X52+X60+X85+X92+X103+X116+X126+X135+X143+X156+X162+X167+X174+X194+X201+X211+X216+X226+X246+X250+X257+X269+X275+X281+X287+X299+X304+X309+X315+X319+X323+X336+X342+X347+X351+X360+X365+X372+X376+X383+X399+X405+X409+X415+X421+X431+X436+X440+X444+X460+X465+X474+X480+X484+X494+X500+X507+X515,"0")</f>
        <v>20.55424</v>
      </c>
      <c r="Y522" s="352"/>
      <c r="Z522" s="352"/>
    </row>
    <row r="523" spans="1:53" ht="13.5" customHeight="1" thickBot="1" x14ac:dyDescent="0.25"/>
    <row r="524" spans="1:53" ht="27" customHeight="1" thickTop="1" thickBot="1" x14ac:dyDescent="0.25">
      <c r="A524" s="40" t="s">
        <v>691</v>
      </c>
      <c r="B524" s="342" t="s">
        <v>59</v>
      </c>
      <c r="C524" s="377" t="s">
        <v>95</v>
      </c>
      <c r="D524" s="461"/>
      <c r="E524" s="461"/>
      <c r="F524" s="462"/>
      <c r="G524" s="377" t="s">
        <v>225</v>
      </c>
      <c r="H524" s="461"/>
      <c r="I524" s="461"/>
      <c r="J524" s="461"/>
      <c r="K524" s="461"/>
      <c r="L524" s="461"/>
      <c r="M524" s="461"/>
      <c r="N524" s="461"/>
      <c r="O524" s="462"/>
      <c r="P524" s="377" t="s">
        <v>455</v>
      </c>
      <c r="Q524" s="462"/>
      <c r="R524" s="377" t="s">
        <v>507</v>
      </c>
      <c r="S524" s="462"/>
      <c r="T524" s="342" t="s">
        <v>583</v>
      </c>
      <c r="U524" s="342" t="s">
        <v>631</v>
      </c>
      <c r="Z524" s="52"/>
      <c r="AC524" s="343"/>
    </row>
    <row r="525" spans="1:53" ht="14.25" customHeight="1" thickTop="1" x14ac:dyDescent="0.2">
      <c r="A525" s="608" t="s">
        <v>692</v>
      </c>
      <c r="B525" s="377" t="s">
        <v>59</v>
      </c>
      <c r="C525" s="377" t="s">
        <v>96</v>
      </c>
      <c r="D525" s="377" t="s">
        <v>104</v>
      </c>
      <c r="E525" s="377" t="s">
        <v>95</v>
      </c>
      <c r="F525" s="377" t="s">
        <v>214</v>
      </c>
      <c r="G525" s="377" t="s">
        <v>226</v>
      </c>
      <c r="H525" s="377" t="s">
        <v>233</v>
      </c>
      <c r="I525" s="377" t="s">
        <v>252</v>
      </c>
      <c r="J525" s="377" t="s">
        <v>311</v>
      </c>
      <c r="K525" s="343"/>
      <c r="L525" s="377" t="s">
        <v>328</v>
      </c>
      <c r="M525" s="377" t="s">
        <v>341</v>
      </c>
      <c r="N525" s="377" t="s">
        <v>424</v>
      </c>
      <c r="O525" s="377" t="s">
        <v>442</v>
      </c>
      <c r="P525" s="377" t="s">
        <v>456</v>
      </c>
      <c r="Q525" s="377" t="s">
        <v>482</v>
      </c>
      <c r="R525" s="377" t="s">
        <v>508</v>
      </c>
      <c r="S525" s="377" t="s">
        <v>555</v>
      </c>
      <c r="T525" s="377" t="s">
        <v>583</v>
      </c>
      <c r="U525" s="377" t="s">
        <v>632</v>
      </c>
      <c r="Z525" s="52"/>
      <c r="AC525" s="343"/>
    </row>
    <row r="526" spans="1:53" ht="13.5" customHeight="1" thickBot="1" x14ac:dyDescent="0.25">
      <c r="A526" s="609"/>
      <c r="B526" s="378"/>
      <c r="C526" s="378"/>
      <c r="D526" s="378"/>
      <c r="E526" s="378"/>
      <c r="F526" s="378"/>
      <c r="G526" s="378"/>
      <c r="H526" s="378"/>
      <c r="I526" s="378"/>
      <c r="J526" s="378"/>
      <c r="K526" s="343"/>
      <c r="L526" s="378"/>
      <c r="M526" s="378"/>
      <c r="N526" s="378"/>
      <c r="O526" s="378"/>
      <c r="P526" s="378"/>
      <c r="Q526" s="378"/>
      <c r="R526" s="378"/>
      <c r="S526" s="378"/>
      <c r="T526" s="378"/>
      <c r="U526" s="378"/>
      <c r="Z526" s="52"/>
      <c r="AC526" s="343"/>
    </row>
    <row r="527" spans="1:53" ht="18" customHeight="1" thickTop="1" thickBot="1" x14ac:dyDescent="0.25">
      <c r="A527" s="40" t="s">
        <v>693</v>
      </c>
      <c r="B527" s="46">
        <f>IFERROR(W22*1,"0")+IFERROR(W26*1,"0")+IFERROR(W27*1,"0")+IFERROR(W28*1,"0")+IFERROR(W29*1,"0")+IFERROR(W30*1,"0")+IFERROR(W31*1,"0")+IFERROR(W32*1,"0")+IFERROR(W36*1,"0")+IFERROR(W40*1,"0")+IFERROR(W44*1,"0")</f>
        <v>0</v>
      </c>
      <c r="C527" s="46">
        <f>IFERROR(W50*1,"0")+IFERROR(W51*1,"0")</f>
        <v>0</v>
      </c>
      <c r="D527" s="46">
        <f>IFERROR(W56*1,"0")+IFERROR(W57*1,"0")+IFERROR(W58*1,"0")+IFERROR(W59*1,"0")</f>
        <v>0</v>
      </c>
      <c r="E527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355.2</v>
      </c>
      <c r="F527" s="46">
        <f>IFERROR(W130*1,"0")+IFERROR(W131*1,"0")+IFERROR(W132*1,"0")+IFERROR(W133*1,"0")+IFERROR(W134*1,"0")</f>
        <v>0</v>
      </c>
      <c r="G527" s="46">
        <f>IFERROR(W140*1,"0")+IFERROR(W141*1,"0")+IFERROR(W142*1,"0")</f>
        <v>0</v>
      </c>
      <c r="H527" s="46">
        <f>IFERROR(W147*1,"0")+IFERROR(W148*1,"0")+IFERROR(W149*1,"0")+IFERROR(W150*1,"0")+IFERROR(W151*1,"0")+IFERROR(W152*1,"0")+IFERROR(W153*1,"0")+IFERROR(W154*1,"0")+IFERROR(W155*1,"0")</f>
        <v>0</v>
      </c>
      <c r="I52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1254</v>
      </c>
      <c r="J527" s="46">
        <f>IFERROR(W205*1,"0")+IFERROR(W206*1,"0")+IFERROR(W207*1,"0")+IFERROR(W208*1,"0")+IFERROR(W209*1,"0")+IFERROR(W210*1,"0")+IFERROR(W214*1,"0")+IFERROR(W215*1,"0")</f>
        <v>230</v>
      </c>
      <c r="K527" s="343"/>
      <c r="L527" s="46">
        <f>IFERROR(W220*1,"0")+IFERROR(W221*1,"0")+IFERROR(W222*1,"0")+IFERROR(W223*1,"0")+IFERROR(W224*1,"0")+IFERROR(W225*1,"0")</f>
        <v>255.2</v>
      </c>
      <c r="M527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33.6</v>
      </c>
      <c r="N527" s="46">
        <f>IFERROR(W291*1,"0")+IFERROR(W292*1,"0")+IFERROR(W293*1,"0")+IFERROR(W294*1,"0")+IFERROR(W295*1,"0")+IFERROR(W296*1,"0")+IFERROR(W297*1,"0")+IFERROR(W298*1,"0")+IFERROR(W302*1,"0")+IFERROR(W303*1,"0")</f>
        <v>0</v>
      </c>
      <c r="O527" s="46">
        <f>IFERROR(W308*1,"0")+IFERROR(W312*1,"0")+IFERROR(W313*1,"0")+IFERROR(W314*1,"0")+IFERROR(W318*1,"0")+IFERROR(W322*1,"0")</f>
        <v>0</v>
      </c>
      <c r="P527" s="46">
        <f>IFERROR(W328*1,"0")+IFERROR(W329*1,"0")+IFERROR(W330*1,"0")+IFERROR(W331*1,"0")+IFERROR(W332*1,"0")+IFERROR(W333*1,"0")+IFERROR(W334*1,"0")+IFERROR(W335*1,"0")+IFERROR(W339*1,"0")+IFERROR(W340*1,"0")+IFERROR(W341*1,"0")+IFERROR(W345*1,"0")+IFERROR(W346*1,"0")+IFERROR(W350*1,"0")</f>
        <v>5839.8</v>
      </c>
      <c r="Q527" s="46">
        <f>IFERROR(W355*1,"0")+IFERROR(W356*1,"0")+IFERROR(W357*1,"0")+IFERROR(W358*1,"0")+IFERROR(W359*1,"0")+IFERROR(W363*1,"0")+IFERROR(W364*1,"0")+IFERROR(W368*1,"0")+IFERROR(W369*1,"0")+IFERROR(W370*1,"0")+IFERROR(W371*1,"0")+IFERROR(W375*1,"0")</f>
        <v>234</v>
      </c>
      <c r="R527" s="46">
        <f>IFERROR(W381*1,"0")+IFERROR(W382*1,"0")+IFERROR(W386*1,"0")+IFERROR(W387*1,"0")+IFERROR(W388*1,"0")+IFERROR(W389*1,"0")+IFERROR(W390*1,"0")+IFERROR(W391*1,"0")+IFERROR(W392*1,"0")+IFERROR(W393*1,"0")+IFERROR(W394*1,"0")+IFERROR(W395*1,"0")+IFERROR(W396*1,"0")+IFERROR(W397*1,"0")+IFERROR(W398*1,"0")+IFERROR(W402*1,"0")+IFERROR(W403*1,"0")+IFERROR(W404*1,"0")+IFERROR(W408*1,"0")+IFERROR(W412*1,"0")+IFERROR(W413*1,"0")+IFERROR(W414*1,"0")</f>
        <v>302.39999999999998</v>
      </c>
      <c r="S527" s="46">
        <f>IFERROR(W419*1,"0")+IFERROR(W420*1,"0")+IFERROR(W424*1,"0")+IFERROR(W425*1,"0")+IFERROR(W426*1,"0")+IFERROR(W427*1,"0")+IFERROR(W428*1,"0")+IFERROR(W429*1,"0")+IFERROR(W430*1,"0")+IFERROR(W434*1,"0")+IFERROR(W435*1,"0")+IFERROR(W439*1,"0")+IFERROR(W443*1,"0")</f>
        <v>252</v>
      </c>
      <c r="T527" s="46">
        <f>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+IFERROR(W483*1,"0")</f>
        <v>1567.92</v>
      </c>
      <c r="U527" s="46">
        <f>IFERROR(W489*1,"0")+IFERROR(W490*1,"0")+IFERROR(W491*1,"0")+IFERROR(W492*1,"0")+IFERROR(W493*1,"0")+IFERROR(W497*1,"0")+IFERROR(W498*1,"0")+IFERROR(W499*1,"0")+IFERROR(W503*1,"0")+IFERROR(W504*1,"0")+IFERROR(W505*1,"0")+IFERROR(W506*1,"0")+IFERROR(W510*1,"0")+IFERROR(W511*1,"0")+IFERROR(W512*1,"0")+IFERROR(W513*1,"0")+IFERROR(W514*1,"0")</f>
        <v>395.4</v>
      </c>
      <c r="Z527" s="52"/>
      <c r="AC527" s="343"/>
    </row>
  </sheetData>
  <sheetProtection algorithmName="SHA-512" hashValue="3WuOAYckehw8BrwJzjlUHiqeYvc970N/KiLu87I7IGrKl8RQ9NOindL5cu2EwmI/n8EhxjRsQV2/2XPOSpiaww==" saltValue="1BMxv/SztMP5+vsXuTtT9g==" spinCount="100000" sheet="1" objects="1" scenarios="1" sort="0" autoFilter="0" pivotTables="0"/>
  <autoFilter ref="B18:X52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24,00"/>
        <filter val="1 321,00"/>
        <filter val="1 388,00"/>
        <filter val="1 390,00"/>
        <filter val="1 485,74"/>
        <filter val="1,41"/>
        <filter val="10 617,00"/>
        <filter val="11 160,91"/>
        <filter val="11 610,91"/>
        <filter val="11,00"/>
        <filter val="112,00"/>
        <filter val="114,00"/>
        <filter val="119,00"/>
        <filter val="124,00"/>
        <filter val="126,00"/>
        <filter val="138,00"/>
        <filter val="14,17"/>
        <filter val="14,81"/>
        <filter val="148,00"/>
        <filter val="156,00"/>
        <filter val="157,39"/>
        <filter val="160,00"/>
        <filter val="164,00"/>
        <filter val="175,00"/>
        <filter val="18"/>
        <filter val="20,00"/>
        <filter val="200,00"/>
        <filter val="21,98"/>
        <filter val="218,00"/>
        <filter val="22,96"/>
        <filter val="228,00"/>
        <filter val="238,00"/>
        <filter val="246,00"/>
        <filter val="248,00"/>
        <filter val="250,00"/>
        <filter val="255,00"/>
        <filter val="258,00"/>
        <filter val="27,64"/>
        <filter val="273,27"/>
        <filter val="29,23"/>
        <filter val="3,69"/>
        <filter val="300,00"/>
        <filter val="31,00"/>
        <filter val="31,54"/>
        <filter val="357,00"/>
        <filter val="37,88"/>
        <filter val="4 099,00"/>
        <filter val="404,00"/>
        <filter val="425,64"/>
        <filter val="43,00"/>
        <filter val="48,00"/>
        <filter val="50,00"/>
        <filter val="508,00"/>
        <filter val="54,00"/>
        <filter val="56,67"/>
        <filter val="59,05"/>
        <filter val="64,00"/>
        <filter val="67,00"/>
        <filter val="7,62"/>
        <filter val="70,00"/>
        <filter val="8,59"/>
        <filter val="83,33"/>
        <filter val="831,00"/>
        <filter val="92,00"/>
        <filter val="92,67"/>
        <filter val="96,21"/>
      </filters>
    </filterColumn>
  </autoFilter>
  <mergeCells count="940">
    <mergeCell ref="P1:R1"/>
    <mergeCell ref="N40:R40"/>
    <mergeCell ref="P525:P526"/>
    <mergeCell ref="R525:R526"/>
    <mergeCell ref="D17:E18"/>
    <mergeCell ref="D173:E173"/>
    <mergeCell ref="D471:E471"/>
    <mergeCell ref="N313:R313"/>
    <mergeCell ref="V17:V18"/>
    <mergeCell ref="A138:X138"/>
    <mergeCell ref="X17:X18"/>
    <mergeCell ref="D123:E123"/>
    <mergeCell ref="A496:X496"/>
    <mergeCell ref="D110:E110"/>
    <mergeCell ref="N340:R340"/>
    <mergeCell ref="D408:E408"/>
    <mergeCell ref="N79:R79"/>
    <mergeCell ref="A417:X417"/>
    <mergeCell ref="S17:T17"/>
    <mergeCell ref="N372:T372"/>
    <mergeCell ref="D266:E266"/>
    <mergeCell ref="N316:T316"/>
    <mergeCell ref="N310:T310"/>
    <mergeCell ref="N361:T361"/>
    <mergeCell ref="Y17:Y18"/>
    <mergeCell ref="A139:X139"/>
    <mergeCell ref="D57:E57"/>
    <mergeCell ref="A8:C8"/>
    <mergeCell ref="N163:T163"/>
    <mergeCell ref="D331:E331"/>
    <mergeCell ref="D293:E293"/>
    <mergeCell ref="D355:E355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A269:M270"/>
    <mergeCell ref="J9:L9"/>
    <mergeCell ref="A48:X48"/>
    <mergeCell ref="N194:T194"/>
    <mergeCell ref="A43:X43"/>
    <mergeCell ref="A63:X63"/>
    <mergeCell ref="N84:R84"/>
    <mergeCell ref="R5:S5"/>
    <mergeCell ref="N27:R27"/>
    <mergeCell ref="N83:R83"/>
    <mergeCell ref="A257:M258"/>
    <mergeCell ref="N154:R154"/>
    <mergeCell ref="D483:E483"/>
    <mergeCell ref="N519:T519"/>
    <mergeCell ref="N390:R390"/>
    <mergeCell ref="D191:E191"/>
    <mergeCell ref="D458:E458"/>
    <mergeCell ref="D262:E262"/>
    <mergeCell ref="A442:X442"/>
    <mergeCell ref="N91:R91"/>
    <mergeCell ref="D237:E237"/>
    <mergeCell ref="A315:M316"/>
    <mergeCell ref="N389:R389"/>
    <mergeCell ref="A137:X137"/>
    <mergeCell ref="N454:R454"/>
    <mergeCell ref="A379:X379"/>
    <mergeCell ref="A325:X325"/>
    <mergeCell ref="D291:E291"/>
    <mergeCell ref="D239:E239"/>
    <mergeCell ref="D95:E95"/>
    <mergeCell ref="N23:T23"/>
    <mergeCell ref="G525:G526"/>
    <mergeCell ref="N90:R90"/>
    <mergeCell ref="N261:R261"/>
    <mergeCell ref="A347:M348"/>
    <mergeCell ref="D133:E133"/>
    <mergeCell ref="N388:R388"/>
    <mergeCell ref="P524:Q524"/>
    <mergeCell ref="D395:E395"/>
    <mergeCell ref="A440:M441"/>
    <mergeCell ref="N182:R182"/>
    <mergeCell ref="D184:E184"/>
    <mergeCell ref="N474:T474"/>
    <mergeCell ref="N274:R274"/>
    <mergeCell ref="A156:M157"/>
    <mergeCell ref="N249:R249"/>
    <mergeCell ref="D121:E121"/>
    <mergeCell ref="A143:M144"/>
    <mergeCell ref="D192:E192"/>
    <mergeCell ref="A164:X164"/>
    <mergeCell ref="N439:R439"/>
    <mergeCell ref="N233:R233"/>
    <mergeCell ref="D249:E249"/>
    <mergeCell ref="N469:R469"/>
    <mergeCell ref="D170:E170"/>
    <mergeCell ref="O5:P5"/>
    <mergeCell ref="N370:R370"/>
    <mergeCell ref="F17:F18"/>
    <mergeCell ref="D120:E120"/>
    <mergeCell ref="D242:E242"/>
    <mergeCell ref="N235:R235"/>
    <mergeCell ref="N297:R297"/>
    <mergeCell ref="N86:T86"/>
    <mergeCell ref="D107:E107"/>
    <mergeCell ref="N257:T257"/>
    <mergeCell ref="D278:E278"/>
    <mergeCell ref="D234:E234"/>
    <mergeCell ref="N185:R185"/>
    <mergeCell ref="N312:R312"/>
    <mergeCell ref="A135:M136"/>
    <mergeCell ref="A259:X259"/>
    <mergeCell ref="D244:E244"/>
    <mergeCell ref="D171:E171"/>
    <mergeCell ref="A13:L13"/>
    <mergeCell ref="A19:X19"/>
    <mergeCell ref="D102:E102"/>
    <mergeCell ref="N88:R88"/>
    <mergeCell ref="A353:X353"/>
    <mergeCell ref="A15:L15"/>
    <mergeCell ref="D503:E503"/>
    <mergeCell ref="A487:X487"/>
    <mergeCell ref="D101:E101"/>
    <mergeCell ref="N209:R209"/>
    <mergeCell ref="D76:E76"/>
    <mergeCell ref="A480:M481"/>
    <mergeCell ref="D389:E389"/>
    <mergeCell ref="N237:R237"/>
    <mergeCell ref="A319:M320"/>
    <mergeCell ref="A246:M247"/>
    <mergeCell ref="D84:E84"/>
    <mergeCell ref="D155:E155"/>
    <mergeCell ref="D149:E149"/>
    <mergeCell ref="N226:T226"/>
    <mergeCell ref="F5:G5"/>
    <mergeCell ref="A14:L14"/>
    <mergeCell ref="N224:R224"/>
    <mergeCell ref="A47:X47"/>
    <mergeCell ref="N144:T144"/>
    <mergeCell ref="N189:R189"/>
    <mergeCell ref="N322:R322"/>
    <mergeCell ref="D455:E455"/>
    <mergeCell ref="D430:E430"/>
    <mergeCell ref="N82:R82"/>
    <mergeCell ref="N253:R253"/>
    <mergeCell ref="T11:U11"/>
    <mergeCell ref="D221:E221"/>
    <mergeCell ref="D392:E392"/>
    <mergeCell ref="A401:X401"/>
    <mergeCell ref="N57:R57"/>
    <mergeCell ref="N436:T436"/>
    <mergeCell ref="D6:L6"/>
    <mergeCell ref="N103:T103"/>
    <mergeCell ref="N352:T352"/>
    <mergeCell ref="O13:P13"/>
    <mergeCell ref="A304:M305"/>
    <mergeCell ref="N419:R419"/>
    <mergeCell ref="D318:E318"/>
    <mergeCell ref="F525:F526"/>
    <mergeCell ref="H525:H526"/>
    <mergeCell ref="N110:R110"/>
    <mergeCell ref="D243:E243"/>
    <mergeCell ref="D99:E99"/>
    <mergeCell ref="N320:T320"/>
    <mergeCell ref="N376:T376"/>
    <mergeCell ref="D397:E397"/>
    <mergeCell ref="N420:R420"/>
    <mergeCell ref="A423:X423"/>
    <mergeCell ref="D457:E457"/>
    <mergeCell ref="N293:R293"/>
    <mergeCell ref="D165:E165"/>
    <mergeCell ref="D152:E152"/>
    <mergeCell ref="N373:T373"/>
    <mergeCell ref="D223:E223"/>
    <mergeCell ref="D279:E279"/>
    <mergeCell ref="D394:E394"/>
    <mergeCell ref="D450:E450"/>
    <mergeCell ref="N465:T465"/>
    <mergeCell ref="N366:T366"/>
    <mergeCell ref="D265:E265"/>
    <mergeCell ref="A169:X169"/>
    <mergeCell ref="N437:T437"/>
    <mergeCell ref="R524:S524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D177:E177"/>
    <mergeCell ref="N425:R425"/>
    <mergeCell ref="N133:R133"/>
    <mergeCell ref="N198:R198"/>
    <mergeCell ref="N369:R369"/>
    <mergeCell ref="N225:R225"/>
    <mergeCell ref="D241:E241"/>
    <mergeCell ref="N296:R296"/>
    <mergeCell ref="N356:R356"/>
    <mergeCell ref="D333:E333"/>
    <mergeCell ref="N383:T383"/>
    <mergeCell ref="D404:E404"/>
    <mergeCell ref="D10:E10"/>
    <mergeCell ref="F10:G10"/>
    <mergeCell ref="A9:C9"/>
    <mergeCell ref="D58:E58"/>
    <mergeCell ref="A116:M117"/>
    <mergeCell ref="A309:M310"/>
    <mergeCell ref="D294:E294"/>
    <mergeCell ref="O12:P12"/>
    <mergeCell ref="H17:H18"/>
    <mergeCell ref="N104:T104"/>
    <mergeCell ref="N275:T275"/>
    <mergeCell ref="N175:T175"/>
    <mergeCell ref="D296:E296"/>
    <mergeCell ref="N26:R26"/>
    <mergeCell ref="N97:R97"/>
    <mergeCell ref="N268:R268"/>
    <mergeCell ref="D140:E140"/>
    <mergeCell ref="A41:M42"/>
    <mergeCell ref="N31:R31"/>
    <mergeCell ref="D74:E74"/>
    <mergeCell ref="N72:R72"/>
    <mergeCell ref="A12:L12"/>
    <mergeCell ref="N291:R291"/>
    <mergeCell ref="D22:E22"/>
    <mergeCell ref="N51:R51"/>
    <mergeCell ref="N515:T515"/>
    <mergeCell ref="N52:T52"/>
    <mergeCell ref="A446:X446"/>
    <mergeCell ref="D231:E231"/>
    <mergeCell ref="N337:T337"/>
    <mergeCell ref="D358:E358"/>
    <mergeCell ref="N508:T508"/>
    <mergeCell ref="A167:M168"/>
    <mergeCell ref="N208:R208"/>
    <mergeCell ref="N116:T116"/>
    <mergeCell ref="N183:R183"/>
    <mergeCell ref="N483:R483"/>
    <mergeCell ref="N510:R510"/>
    <mergeCell ref="N341:R341"/>
    <mergeCell ref="N512:R512"/>
    <mergeCell ref="D151:E151"/>
    <mergeCell ref="N161:R161"/>
    <mergeCell ref="N332:R332"/>
    <mergeCell ref="N503:R503"/>
    <mergeCell ref="N459:R459"/>
    <mergeCell ref="A213:X213"/>
    <mergeCell ref="D198:E198"/>
    <mergeCell ref="N122:R122"/>
    <mergeCell ref="N239:R239"/>
    <mergeCell ref="I525:I526"/>
    <mergeCell ref="D434:E434"/>
    <mergeCell ref="D154:E154"/>
    <mergeCell ref="A307:X307"/>
    <mergeCell ref="D225:E225"/>
    <mergeCell ref="N440:T440"/>
    <mergeCell ref="A85:M86"/>
    <mergeCell ref="D200:E200"/>
    <mergeCell ref="A380:X380"/>
    <mergeCell ref="N246:T246"/>
    <mergeCell ref="D292:E292"/>
    <mergeCell ref="A407:X407"/>
    <mergeCell ref="C524:F524"/>
    <mergeCell ref="D449:E449"/>
    <mergeCell ref="N415:T415"/>
    <mergeCell ref="N107:R107"/>
    <mergeCell ref="N278:R278"/>
    <mergeCell ref="D150:E150"/>
    <mergeCell ref="A159:X159"/>
    <mergeCell ref="A219:X219"/>
    <mergeCell ref="D215:E215"/>
    <mergeCell ref="A290:X290"/>
    <mergeCell ref="N305:T305"/>
    <mergeCell ref="N365:T365"/>
    <mergeCell ref="Z17:Z18"/>
    <mergeCell ref="A374:X374"/>
    <mergeCell ref="N336:T336"/>
    <mergeCell ref="N507:T507"/>
    <mergeCell ref="A311:X311"/>
    <mergeCell ref="N111:R111"/>
    <mergeCell ref="D439:E439"/>
    <mergeCell ref="D510:E510"/>
    <mergeCell ref="N119:R119"/>
    <mergeCell ref="D83:E83"/>
    <mergeCell ref="N398:R398"/>
    <mergeCell ref="N127:T127"/>
    <mergeCell ref="N347:T347"/>
    <mergeCell ref="D368:E368"/>
    <mergeCell ref="D506:E506"/>
    <mergeCell ref="N177:R177"/>
    <mergeCell ref="N335:R335"/>
    <mergeCell ref="D207:E207"/>
    <mergeCell ref="D256:E256"/>
    <mergeCell ref="A94:X94"/>
    <mergeCell ref="N114:R114"/>
    <mergeCell ref="D370:E370"/>
    <mergeCell ref="N206:R206"/>
    <mergeCell ref="D222:E222"/>
    <mergeCell ref="H1:O1"/>
    <mergeCell ref="N34:T34"/>
    <mergeCell ref="D497:E497"/>
    <mergeCell ref="D199:E199"/>
    <mergeCell ref="N280:R280"/>
    <mergeCell ref="N345:R345"/>
    <mergeCell ref="D186:E186"/>
    <mergeCell ref="N270:T270"/>
    <mergeCell ref="O9:P9"/>
    <mergeCell ref="D364:E364"/>
    <mergeCell ref="N22:R22"/>
    <mergeCell ref="N193:R193"/>
    <mergeCell ref="D413:E413"/>
    <mergeCell ref="D65:E65"/>
    <mergeCell ref="N288:T288"/>
    <mergeCell ref="A145:X145"/>
    <mergeCell ref="D428:E428"/>
    <mergeCell ref="G17:G18"/>
    <mergeCell ref="A87:X87"/>
    <mergeCell ref="D314:E314"/>
    <mergeCell ref="A218:X218"/>
    <mergeCell ref="N493:R493"/>
    <mergeCell ref="H10:L10"/>
    <mergeCell ref="A250:M251"/>
    <mergeCell ref="A525:A526"/>
    <mergeCell ref="A211:M212"/>
    <mergeCell ref="N279:R279"/>
    <mergeCell ref="N472:R472"/>
    <mergeCell ref="D89:E89"/>
    <mergeCell ref="D393:E393"/>
    <mergeCell ref="N254:R254"/>
    <mergeCell ref="D153:E153"/>
    <mergeCell ref="N399:T399"/>
    <mergeCell ref="D420:E420"/>
    <mergeCell ref="N256:R256"/>
    <mergeCell ref="N498:R498"/>
    <mergeCell ref="N109:R109"/>
    <mergeCell ref="T525:T526"/>
    <mergeCell ref="D512:E512"/>
    <mergeCell ref="S525:S526"/>
    <mergeCell ref="N511:R511"/>
    <mergeCell ref="N414:R414"/>
    <mergeCell ref="N188:R188"/>
    <mergeCell ref="N520:T520"/>
    <mergeCell ref="A105:X105"/>
    <mergeCell ref="A162:M163"/>
    <mergeCell ref="D459:E459"/>
    <mergeCell ref="N130:R130"/>
    <mergeCell ref="N517:T517"/>
    <mergeCell ref="N396:R396"/>
    <mergeCell ref="D75:E75"/>
    <mergeCell ref="D206:E206"/>
    <mergeCell ref="N41:T41"/>
    <mergeCell ref="A411:X411"/>
    <mergeCell ref="D504:E504"/>
    <mergeCell ref="D298:E298"/>
    <mergeCell ref="D181:E181"/>
    <mergeCell ref="N475:T475"/>
    <mergeCell ref="D273:E273"/>
    <mergeCell ref="N323:T323"/>
    <mergeCell ref="N123:R123"/>
    <mergeCell ref="N408:R408"/>
    <mergeCell ref="N187:R187"/>
    <mergeCell ref="D80:E80"/>
    <mergeCell ref="N66:R66"/>
    <mergeCell ref="N68:R68"/>
    <mergeCell ref="N295:R295"/>
    <mergeCell ref="D386:E386"/>
    <mergeCell ref="D513:E513"/>
    <mergeCell ref="N431:T431"/>
    <mergeCell ref="D452:E452"/>
    <mergeCell ref="A201:M202"/>
    <mergeCell ref="A37:M38"/>
    <mergeCell ref="N33:T33"/>
    <mergeCell ref="D29:E29"/>
    <mergeCell ref="A372:M373"/>
    <mergeCell ref="A467:X467"/>
    <mergeCell ref="N375:R375"/>
    <mergeCell ref="N160:R160"/>
    <mergeCell ref="N464:R464"/>
    <mergeCell ref="N141:R141"/>
    <mergeCell ref="D172:E172"/>
    <mergeCell ref="N153:R153"/>
    <mergeCell ref="D463:E463"/>
    <mergeCell ref="A118:X118"/>
    <mergeCell ref="N234:R234"/>
    <mergeCell ref="D36:E36"/>
    <mergeCell ref="A45:M46"/>
    <mergeCell ref="A216:M217"/>
    <mergeCell ref="A287:M288"/>
    <mergeCell ref="N184:R184"/>
    <mergeCell ref="N382:R382"/>
    <mergeCell ref="N444:T444"/>
    <mergeCell ref="A229:X229"/>
    <mergeCell ref="A326:X326"/>
    <mergeCell ref="N217:T217"/>
    <mergeCell ref="N95:R95"/>
    <mergeCell ref="N70:R70"/>
    <mergeCell ref="N266:R266"/>
    <mergeCell ref="N393:R393"/>
    <mergeCell ref="N331:R331"/>
    <mergeCell ref="D489:E489"/>
    <mergeCell ref="A376:M377"/>
    <mergeCell ref="N98:R98"/>
    <mergeCell ref="D427:E427"/>
    <mergeCell ref="N214:R214"/>
    <mergeCell ref="A301:X301"/>
    <mergeCell ref="D341:E341"/>
    <mergeCell ref="D468:E468"/>
    <mergeCell ref="N384:T384"/>
    <mergeCell ref="N435:R435"/>
    <mergeCell ref="D435:E435"/>
    <mergeCell ref="N215:R215"/>
    <mergeCell ref="D112:E112"/>
    <mergeCell ref="D51:E51"/>
    <mergeCell ref="A275:M276"/>
    <mergeCell ref="N32:R32"/>
    <mergeCell ref="N330:R330"/>
    <mergeCell ref="U525:U526"/>
    <mergeCell ref="N460:T460"/>
    <mergeCell ref="N473:R473"/>
    <mergeCell ref="N190:R190"/>
    <mergeCell ref="D56:E56"/>
    <mergeCell ref="D193:E193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N477:R477"/>
    <mergeCell ref="N157:T157"/>
    <mergeCell ref="A502:X502"/>
    <mergeCell ref="A92:M93"/>
    <mergeCell ref="J525:J526"/>
    <mergeCell ref="L525:L526"/>
    <mergeCell ref="N265:R265"/>
    <mergeCell ref="N387:R387"/>
    <mergeCell ref="N458:R458"/>
    <mergeCell ref="N514:R514"/>
    <mergeCell ref="D130:E130"/>
    <mergeCell ref="N329:R329"/>
    <mergeCell ref="D469:E469"/>
    <mergeCell ref="A500:M501"/>
    <mergeCell ref="N468:R468"/>
    <mergeCell ref="D280:E280"/>
    <mergeCell ref="N324:T324"/>
    <mergeCell ref="D345:E345"/>
    <mergeCell ref="M525:M526"/>
    <mergeCell ref="N242:R242"/>
    <mergeCell ref="A281:M282"/>
    <mergeCell ref="A378:X378"/>
    <mergeCell ref="N269:T269"/>
    <mergeCell ref="N171:R171"/>
    <mergeCell ref="N315:T315"/>
    <mergeCell ref="A351:M352"/>
    <mergeCell ref="N238:R238"/>
    <mergeCell ref="D254:E254"/>
    <mergeCell ref="T5:U5"/>
    <mergeCell ref="D119:E119"/>
    <mergeCell ref="A128:X128"/>
    <mergeCell ref="U17:U18"/>
    <mergeCell ref="D190:E190"/>
    <mergeCell ref="D40:E40"/>
    <mergeCell ref="D111:E111"/>
    <mergeCell ref="D233:E233"/>
    <mergeCell ref="N140:R140"/>
    <mergeCell ref="D183:E183"/>
    <mergeCell ref="A21:X21"/>
    <mergeCell ref="N232:R232"/>
    <mergeCell ref="T6:U9"/>
    <mergeCell ref="N77:R77"/>
    <mergeCell ref="A129:X129"/>
    <mergeCell ref="D185:E185"/>
    <mergeCell ref="N85:T85"/>
    <mergeCell ref="N156:T156"/>
    <mergeCell ref="N29:R29"/>
    <mergeCell ref="A39:X39"/>
    <mergeCell ref="N136:T136"/>
    <mergeCell ref="N99:R99"/>
    <mergeCell ref="N74:R74"/>
    <mergeCell ref="D68:E68"/>
    <mergeCell ref="N499:R499"/>
    <mergeCell ref="N200:R200"/>
    <mergeCell ref="D59:E59"/>
    <mergeCell ref="N480:T480"/>
    <mergeCell ref="D295:E295"/>
    <mergeCell ref="D178:E178"/>
    <mergeCell ref="D490:E490"/>
    <mergeCell ref="A494:M495"/>
    <mergeCell ref="A176:X176"/>
    <mergeCell ref="D161:E161"/>
    <mergeCell ref="D232:E232"/>
    <mergeCell ref="D403:E403"/>
    <mergeCell ref="N309:T309"/>
    <mergeCell ref="A349:X349"/>
    <mergeCell ref="A476:X476"/>
    <mergeCell ref="A421:M422"/>
    <mergeCell ref="N304:T304"/>
    <mergeCell ref="D330:E330"/>
    <mergeCell ref="N449:R449"/>
    <mergeCell ref="D492:E492"/>
    <mergeCell ref="N255:R255"/>
    <mergeCell ref="N319:T319"/>
    <mergeCell ref="N386:R386"/>
    <mergeCell ref="N245:R245"/>
    <mergeCell ref="N513:R513"/>
    <mergeCell ref="A438:X438"/>
    <mergeCell ref="N165:R165"/>
    <mergeCell ref="D350:E350"/>
    <mergeCell ref="A360:M361"/>
    <mergeCell ref="N450:R450"/>
    <mergeCell ref="E525:E526"/>
    <mergeCell ref="D390:E390"/>
    <mergeCell ref="A5:C5"/>
    <mergeCell ref="A174:M175"/>
    <mergeCell ref="N71:R71"/>
    <mergeCell ref="N135:T135"/>
    <mergeCell ref="N58:R58"/>
    <mergeCell ref="N227:T227"/>
    <mergeCell ref="D179:E179"/>
    <mergeCell ref="N294:R294"/>
    <mergeCell ref="D166:E166"/>
    <mergeCell ref="D464:E464"/>
    <mergeCell ref="D402:E402"/>
    <mergeCell ref="N73:R73"/>
    <mergeCell ref="N244:R244"/>
    <mergeCell ref="A474:M475"/>
    <mergeCell ref="A17:A18"/>
    <mergeCell ref="K17:K18"/>
    <mergeCell ref="AD17:AD18"/>
    <mergeCell ref="N142:R142"/>
    <mergeCell ref="N80:R80"/>
    <mergeCell ref="D88:E88"/>
    <mergeCell ref="D26:E26"/>
    <mergeCell ref="D148:E148"/>
    <mergeCell ref="N202:T202"/>
    <mergeCell ref="N258:T258"/>
    <mergeCell ref="A354:X354"/>
    <mergeCell ref="N76:R76"/>
    <mergeCell ref="N38:T38"/>
    <mergeCell ref="D335:E335"/>
    <mergeCell ref="N167:T167"/>
    <mergeCell ref="D188:E188"/>
    <mergeCell ref="D286:E286"/>
    <mergeCell ref="A49:X49"/>
    <mergeCell ref="N247:T247"/>
    <mergeCell ref="N89:R89"/>
    <mergeCell ref="N260:R260"/>
    <mergeCell ref="D132:E132"/>
    <mergeCell ref="D340:E340"/>
    <mergeCell ref="N263:R263"/>
    <mergeCell ref="D328:E328"/>
    <mergeCell ref="N299:T299"/>
    <mergeCell ref="A196:X196"/>
    <mergeCell ref="N302:R302"/>
    <mergeCell ref="A367:X367"/>
    <mergeCell ref="A20:X20"/>
    <mergeCell ref="C17:C18"/>
    <mergeCell ref="A194:M195"/>
    <mergeCell ref="N231:R231"/>
    <mergeCell ref="N358:R358"/>
    <mergeCell ref="N371:R371"/>
    <mergeCell ref="D371:E371"/>
    <mergeCell ref="D182:E182"/>
    <mergeCell ref="N101:R101"/>
    <mergeCell ref="D109:E109"/>
    <mergeCell ref="D267:E267"/>
    <mergeCell ref="N96:R96"/>
    <mergeCell ref="D359:E359"/>
    <mergeCell ref="A55:X55"/>
    <mergeCell ref="N121:R121"/>
    <mergeCell ref="N115:R115"/>
    <mergeCell ref="D346:E346"/>
    <mergeCell ref="N148:R148"/>
    <mergeCell ref="N179:R179"/>
    <mergeCell ref="D125:E125"/>
    <mergeCell ref="N240:R240"/>
    <mergeCell ref="A6:C6"/>
    <mergeCell ref="N92:T92"/>
    <mergeCell ref="D113:E113"/>
    <mergeCell ref="A52:M53"/>
    <mergeCell ref="N124:R124"/>
    <mergeCell ref="D9:E9"/>
    <mergeCell ref="F9:G9"/>
    <mergeCell ref="N15:R16"/>
    <mergeCell ref="A126:M127"/>
    <mergeCell ref="D91:E91"/>
    <mergeCell ref="A35:X35"/>
    <mergeCell ref="N37:T37"/>
    <mergeCell ref="A62:X62"/>
    <mergeCell ref="D106:E106"/>
    <mergeCell ref="D115:E115"/>
    <mergeCell ref="D90:E90"/>
    <mergeCell ref="A25:X25"/>
    <mergeCell ref="A60:M61"/>
    <mergeCell ref="D96:E96"/>
    <mergeCell ref="D27:E27"/>
    <mergeCell ref="D124:E124"/>
    <mergeCell ref="D7:L7"/>
    <mergeCell ref="N44:R44"/>
    <mergeCell ref="N108:R108"/>
    <mergeCell ref="A342:M343"/>
    <mergeCell ref="A289:X289"/>
    <mergeCell ref="D255:E255"/>
    <mergeCell ref="O11:P11"/>
    <mergeCell ref="N149:R149"/>
    <mergeCell ref="N205:R205"/>
    <mergeCell ref="N314:R314"/>
    <mergeCell ref="D322:E322"/>
    <mergeCell ref="D260:E260"/>
    <mergeCell ref="N241:R241"/>
    <mergeCell ref="D264:E264"/>
    <mergeCell ref="N143:T143"/>
    <mergeCell ref="D220:E220"/>
    <mergeCell ref="A228:X228"/>
    <mergeCell ref="D261:E261"/>
    <mergeCell ref="D230:E230"/>
    <mergeCell ref="D339:E339"/>
    <mergeCell ref="N308:R308"/>
    <mergeCell ref="D180:E180"/>
    <mergeCell ref="N251:T251"/>
    <mergeCell ref="N150:R150"/>
    <mergeCell ref="N152:R152"/>
    <mergeCell ref="A204:X204"/>
    <mergeCell ref="D189:E189"/>
    <mergeCell ref="N223:R223"/>
    <mergeCell ref="D369:E369"/>
    <mergeCell ref="T12:U12"/>
    <mergeCell ref="C525:C526"/>
    <mergeCell ref="A248:X248"/>
    <mergeCell ref="N350:R350"/>
    <mergeCell ref="N201:T201"/>
    <mergeCell ref="N250:T250"/>
    <mergeCell ref="D44:E44"/>
    <mergeCell ref="D160:E160"/>
    <mergeCell ref="N406:T406"/>
    <mergeCell ref="I17:I18"/>
    <mergeCell ref="D141:E141"/>
    <mergeCell ref="A321:X321"/>
    <mergeCell ref="N212:T212"/>
    <mergeCell ref="A484:M485"/>
    <mergeCell ref="N445:T445"/>
    <mergeCell ref="D72:E72"/>
    <mergeCell ref="A405:M406"/>
    <mergeCell ref="N368:R368"/>
    <mergeCell ref="N276:T276"/>
    <mergeCell ref="D235:E235"/>
    <mergeCell ref="N318:R318"/>
    <mergeCell ref="A415:M416"/>
    <mergeCell ref="D1:F1"/>
    <mergeCell ref="N117:T117"/>
    <mergeCell ref="N432:T432"/>
    <mergeCell ref="N282:T282"/>
    <mergeCell ref="N210:R210"/>
    <mergeCell ref="J17:J18"/>
    <mergeCell ref="N61:T61"/>
    <mergeCell ref="D82:E82"/>
    <mergeCell ref="L17:L18"/>
    <mergeCell ref="D240:E240"/>
    <mergeCell ref="D334:E334"/>
    <mergeCell ref="N65:R65"/>
    <mergeCell ref="N363:R363"/>
    <mergeCell ref="N192:R192"/>
    <mergeCell ref="O6:P6"/>
    <mergeCell ref="N134:R134"/>
    <mergeCell ref="N243:R243"/>
    <mergeCell ref="N50:R50"/>
    <mergeCell ref="N221:R221"/>
    <mergeCell ref="N292:R292"/>
    <mergeCell ref="D50:E50"/>
    <mergeCell ref="D31:E31"/>
    <mergeCell ref="A103:M104"/>
    <mergeCell ref="N286:R286"/>
    <mergeCell ref="D210:E210"/>
    <mergeCell ref="D381:E381"/>
    <mergeCell ref="D8:L8"/>
    <mergeCell ref="N522:T522"/>
    <mergeCell ref="N416:T416"/>
    <mergeCell ref="D224:E224"/>
    <mergeCell ref="A33:M34"/>
    <mergeCell ref="N339:R339"/>
    <mergeCell ref="D382:E382"/>
    <mergeCell ref="N46:T46"/>
    <mergeCell ref="D511:E511"/>
    <mergeCell ref="N497:R497"/>
    <mergeCell ref="N434:R434"/>
    <mergeCell ref="N492:R492"/>
    <mergeCell ref="D329:E329"/>
    <mergeCell ref="N357:R357"/>
    <mergeCell ref="A317:X317"/>
    <mergeCell ref="N131:R131"/>
    <mergeCell ref="N236:R236"/>
    <mergeCell ref="D77:E77"/>
    <mergeCell ref="N300:T300"/>
    <mergeCell ref="D108:E108"/>
    <mergeCell ref="D375:E375"/>
    <mergeCell ref="N429:R429"/>
    <mergeCell ref="B525:B526"/>
    <mergeCell ref="N191:R191"/>
    <mergeCell ref="D525:D526"/>
    <mergeCell ref="D28:E28"/>
    <mergeCell ref="D313:E313"/>
    <mergeCell ref="N426:R426"/>
    <mergeCell ref="A323:M324"/>
    <mergeCell ref="N364:R364"/>
    <mergeCell ref="N220:R220"/>
    <mergeCell ref="D236:E236"/>
    <mergeCell ref="N413:R413"/>
    <mergeCell ref="D30:E30"/>
    <mergeCell ref="D67:E67"/>
    <mergeCell ref="G524:O524"/>
    <mergeCell ref="N287:T287"/>
    <mergeCell ref="D308:E308"/>
    <mergeCell ref="A465:M466"/>
    <mergeCell ref="D514:E514"/>
    <mergeCell ref="N166:R166"/>
    <mergeCell ref="D209:E209"/>
    <mergeCell ref="D147:E147"/>
    <mergeCell ref="A336:M337"/>
    <mergeCell ref="A327:X327"/>
    <mergeCell ref="N53:T53"/>
    <mergeCell ref="N525:N526"/>
    <mergeCell ref="D208:E208"/>
    <mergeCell ref="AA17:AC18"/>
    <mergeCell ref="A283:X283"/>
    <mergeCell ref="N485:T485"/>
    <mergeCell ref="A277:X277"/>
    <mergeCell ref="A448:X448"/>
    <mergeCell ref="N521:T521"/>
    <mergeCell ref="N410:T410"/>
    <mergeCell ref="N422:T422"/>
    <mergeCell ref="N125:R125"/>
    <mergeCell ref="N360:T360"/>
    <mergeCell ref="N45:T45"/>
    <mergeCell ref="N216:T216"/>
    <mergeCell ref="N343:T343"/>
    <mergeCell ref="N281:T281"/>
    <mergeCell ref="A306:X306"/>
    <mergeCell ref="A517:M522"/>
    <mergeCell ref="N126:T126"/>
    <mergeCell ref="D470:E470"/>
    <mergeCell ref="N516:T516"/>
    <mergeCell ref="A515:M516"/>
    <mergeCell ref="N412:R412"/>
    <mergeCell ref="D214:E214"/>
    <mergeCell ref="BA17:BA18"/>
    <mergeCell ref="N394:R394"/>
    <mergeCell ref="N478:R478"/>
    <mergeCell ref="N505:R505"/>
    <mergeCell ref="N421:T421"/>
    <mergeCell ref="N113:R113"/>
    <mergeCell ref="N173:R173"/>
    <mergeCell ref="D302:E302"/>
    <mergeCell ref="D429:E429"/>
    <mergeCell ref="N100:R100"/>
    <mergeCell ref="A54:X54"/>
    <mergeCell ref="N60:T60"/>
    <mergeCell ref="D81:E81"/>
    <mergeCell ref="D284:E284"/>
    <mergeCell ref="N64:R64"/>
    <mergeCell ref="N120:R120"/>
    <mergeCell ref="N453:R453"/>
    <mergeCell ref="D303:E303"/>
    <mergeCell ref="N284:R284"/>
    <mergeCell ref="N222:R222"/>
    <mergeCell ref="N197:R197"/>
    <mergeCell ref="D69:E69"/>
    <mergeCell ref="A271:X271"/>
    <mergeCell ref="D498:E498"/>
    <mergeCell ref="D100:E100"/>
    <mergeCell ref="N355:R355"/>
    <mergeCell ref="A23:M24"/>
    <mergeCell ref="D451:E451"/>
    <mergeCell ref="N506:R506"/>
    <mergeCell ref="N359:R359"/>
    <mergeCell ref="R6:S9"/>
    <mergeCell ref="N2:U3"/>
    <mergeCell ref="N36:R36"/>
    <mergeCell ref="N207:R207"/>
    <mergeCell ref="D79:E79"/>
    <mergeCell ref="N334:R334"/>
    <mergeCell ref="D5:E5"/>
    <mergeCell ref="N162:T162"/>
    <mergeCell ref="N211:T211"/>
    <mergeCell ref="O10:P10"/>
    <mergeCell ref="A399:M400"/>
    <mergeCell ref="N75:R75"/>
    <mergeCell ref="D356:E356"/>
    <mergeCell ref="N298:R298"/>
    <mergeCell ref="N102:R102"/>
    <mergeCell ref="N273:R273"/>
    <mergeCell ref="D387:E387"/>
    <mergeCell ref="D272:E272"/>
    <mergeCell ref="A344:X344"/>
    <mergeCell ref="A488:X488"/>
    <mergeCell ref="D473:E473"/>
    <mergeCell ref="D187:E187"/>
    <mergeCell ref="N501:T501"/>
    <mergeCell ref="A409:M410"/>
    <mergeCell ref="N147:R147"/>
    <mergeCell ref="W17:W18"/>
    <mergeCell ref="N59:R59"/>
    <mergeCell ref="A460:M461"/>
    <mergeCell ref="N495:T495"/>
    <mergeCell ref="N178:R178"/>
    <mergeCell ref="A226:M227"/>
    <mergeCell ref="D142:E142"/>
    <mergeCell ref="N461:T461"/>
    <mergeCell ref="N463:R463"/>
    <mergeCell ref="D245:E245"/>
    <mergeCell ref="D274:E274"/>
    <mergeCell ref="N351:T351"/>
    <mergeCell ref="N402:R402"/>
    <mergeCell ref="D122:E122"/>
    <mergeCell ref="N428:R428"/>
    <mergeCell ref="N348:T348"/>
    <mergeCell ref="N17:R18"/>
    <mergeCell ref="A509:X509"/>
    <mergeCell ref="N400:T400"/>
    <mergeCell ref="N30:R30"/>
    <mergeCell ref="A431:M432"/>
    <mergeCell ref="D98:E98"/>
    <mergeCell ref="D73:E73"/>
    <mergeCell ref="H5:L5"/>
    <mergeCell ref="A486:X486"/>
    <mergeCell ref="A146:X146"/>
    <mergeCell ref="A383:M384"/>
    <mergeCell ref="N346:R346"/>
    <mergeCell ref="N466:T466"/>
    <mergeCell ref="A252:X252"/>
    <mergeCell ref="B17:B18"/>
    <mergeCell ref="D479:E479"/>
    <mergeCell ref="D131:E131"/>
    <mergeCell ref="N112:R112"/>
    <mergeCell ref="N106:R106"/>
    <mergeCell ref="A507:M508"/>
    <mergeCell ref="N404:R404"/>
    <mergeCell ref="A158:X158"/>
    <mergeCell ref="N81:R81"/>
    <mergeCell ref="N56:R56"/>
    <mergeCell ref="T10:U10"/>
    <mergeCell ref="O525:O526"/>
    <mergeCell ref="N264:R264"/>
    <mergeCell ref="Q525:Q526"/>
    <mergeCell ref="N391:R391"/>
    <mergeCell ref="D70:E70"/>
    <mergeCell ref="D263:E263"/>
    <mergeCell ref="D312:E312"/>
    <mergeCell ref="N489:R489"/>
    <mergeCell ref="D505:E505"/>
    <mergeCell ref="D499:E499"/>
    <mergeCell ref="N170:R170"/>
    <mergeCell ref="D238:E238"/>
    <mergeCell ref="N405:T405"/>
    <mergeCell ref="A365:M366"/>
    <mergeCell ref="D426:E426"/>
    <mergeCell ref="N328:R328"/>
    <mergeCell ref="N262:R262"/>
    <mergeCell ref="D78:E78"/>
    <mergeCell ref="D134:E134"/>
    <mergeCell ref="N333:R333"/>
    <mergeCell ref="D205:E205"/>
    <mergeCell ref="N455:R455"/>
    <mergeCell ref="N504:R504"/>
    <mergeCell ref="N491:R491"/>
    <mergeCell ref="N24:T24"/>
    <mergeCell ref="H9:I9"/>
    <mergeCell ref="A418:X418"/>
    <mergeCell ref="N267:R267"/>
    <mergeCell ref="D297:E297"/>
    <mergeCell ref="N155:R15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D332:E332"/>
    <mergeCell ref="N42:T42"/>
    <mergeCell ref="A338:X338"/>
    <mergeCell ref="D66:E66"/>
    <mergeCell ref="N381:R381"/>
    <mergeCell ref="N181:R181"/>
    <mergeCell ref="D197:E197"/>
    <mergeCell ref="D253:E253"/>
    <mergeCell ref="N78:R78"/>
    <mergeCell ref="N285:R285"/>
    <mergeCell ref="N456:R456"/>
    <mergeCell ref="N471:R471"/>
    <mergeCell ref="D477:E477"/>
    <mergeCell ref="N500:T500"/>
    <mergeCell ref="N494:T494"/>
    <mergeCell ref="N481:T481"/>
    <mergeCell ref="N168:T168"/>
    <mergeCell ref="N195:T195"/>
    <mergeCell ref="N457:R457"/>
    <mergeCell ref="A444:M445"/>
    <mergeCell ref="D493:E493"/>
    <mergeCell ref="N479:R479"/>
    <mergeCell ref="A433:X433"/>
    <mergeCell ref="A462:X462"/>
    <mergeCell ref="D453:E453"/>
    <mergeCell ref="N424:R424"/>
    <mergeCell ref="D456:E456"/>
    <mergeCell ref="D414:E414"/>
    <mergeCell ref="N452:R452"/>
    <mergeCell ref="N377:T377"/>
    <mergeCell ref="D398:E398"/>
    <mergeCell ref="D454:E454"/>
    <mergeCell ref="N427:R427"/>
    <mergeCell ref="D478:E478"/>
    <mergeCell ref="N470:R470"/>
    <mergeCell ref="A482:X482"/>
    <mergeCell ref="N484:T484"/>
    <mergeCell ref="D472:E472"/>
    <mergeCell ref="D391:E391"/>
    <mergeCell ref="N441:T441"/>
    <mergeCell ref="A436:M437"/>
    <mergeCell ref="A362:X362"/>
    <mergeCell ref="D443:E443"/>
    <mergeCell ref="N403:R403"/>
    <mergeCell ref="D388:E388"/>
    <mergeCell ref="D396:E396"/>
    <mergeCell ref="N451:R451"/>
    <mergeCell ref="D424:E424"/>
    <mergeCell ref="D419:E419"/>
    <mergeCell ref="N397:R397"/>
    <mergeCell ref="N443:R443"/>
    <mergeCell ref="N395:R395"/>
    <mergeCell ref="A447:X447"/>
    <mergeCell ref="A385:X385"/>
    <mergeCell ref="D425:E425"/>
    <mergeCell ref="N409:T40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694</v>
      </c>
      <c r="H1" s="52"/>
    </row>
    <row r="3" spans="2:8" x14ac:dyDescent="0.2">
      <c r="B3" s="47" t="s">
        <v>695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696</v>
      </c>
      <c r="D6" s="47" t="s">
        <v>697</v>
      </c>
      <c r="E6" s="47"/>
    </row>
    <row r="7" spans="2:8" x14ac:dyDescent="0.2">
      <c r="B7" s="47" t="s">
        <v>698</v>
      </c>
      <c r="C7" s="47" t="s">
        <v>699</v>
      </c>
      <c r="D7" s="47" t="s">
        <v>700</v>
      </c>
      <c r="E7" s="47"/>
    </row>
    <row r="8" spans="2:8" x14ac:dyDescent="0.2">
      <c r="B8" s="47" t="s">
        <v>701</v>
      </c>
      <c r="C8" s="47" t="s">
        <v>702</v>
      </c>
      <c r="D8" s="47" t="s">
        <v>703</v>
      </c>
      <c r="E8" s="47"/>
    </row>
    <row r="9" spans="2:8" x14ac:dyDescent="0.2">
      <c r="B9" s="47" t="s">
        <v>704</v>
      </c>
      <c r="C9" s="47" t="s">
        <v>705</v>
      </c>
      <c r="D9" s="47" t="s">
        <v>706</v>
      </c>
      <c r="E9" s="47"/>
    </row>
    <row r="10" spans="2:8" x14ac:dyDescent="0.2">
      <c r="B10" s="47" t="s">
        <v>707</v>
      </c>
      <c r="C10" s="47" t="s">
        <v>708</v>
      </c>
      <c r="D10" s="47" t="s">
        <v>709</v>
      </c>
      <c r="E10" s="47"/>
    </row>
    <row r="12" spans="2:8" x14ac:dyDescent="0.2">
      <c r="B12" s="47" t="s">
        <v>710</v>
      </c>
      <c r="C12" s="47" t="s">
        <v>696</v>
      </c>
      <c r="D12" s="47"/>
      <c r="E12" s="47"/>
    </row>
    <row r="14" spans="2:8" x14ac:dyDescent="0.2">
      <c r="B14" s="47" t="s">
        <v>711</v>
      </c>
      <c r="C14" s="47" t="s">
        <v>699</v>
      </c>
      <c r="D14" s="47"/>
      <c r="E14" s="47"/>
    </row>
    <row r="16" spans="2:8" x14ac:dyDescent="0.2">
      <c r="B16" s="47" t="s">
        <v>712</v>
      </c>
      <c r="C16" s="47" t="s">
        <v>702</v>
      </c>
      <c r="D16" s="47"/>
      <c r="E16" s="47"/>
    </row>
    <row r="18" spans="2:5" x14ac:dyDescent="0.2">
      <c r="B18" s="47" t="s">
        <v>713</v>
      </c>
      <c r="C18" s="47" t="s">
        <v>705</v>
      </c>
      <c r="D18" s="47"/>
      <c r="E18" s="47"/>
    </row>
    <row r="20" spans="2:5" x14ac:dyDescent="0.2">
      <c r="B20" s="47" t="s">
        <v>714</v>
      </c>
      <c r="C20" s="47" t="s">
        <v>708</v>
      </c>
      <c r="D20" s="47"/>
      <c r="E20" s="47"/>
    </row>
    <row r="22" spans="2:5" x14ac:dyDescent="0.2">
      <c r="B22" s="47" t="s">
        <v>715</v>
      </c>
      <c r="C22" s="47"/>
      <c r="D22" s="47"/>
      <c r="E22" s="47"/>
    </row>
    <row r="23" spans="2:5" x14ac:dyDescent="0.2">
      <c r="B23" s="47" t="s">
        <v>716</v>
      </c>
      <c r="C23" s="47"/>
      <c r="D23" s="47"/>
      <c r="E23" s="47"/>
    </row>
    <row r="24" spans="2:5" x14ac:dyDescent="0.2">
      <c r="B24" s="47" t="s">
        <v>717</v>
      </c>
      <c r="C24" s="47"/>
      <c r="D24" s="47"/>
      <c r="E24" s="47"/>
    </row>
    <row r="25" spans="2:5" x14ac:dyDescent="0.2">
      <c r="B25" s="47" t="s">
        <v>718</v>
      </c>
      <c r="C25" s="47"/>
      <c r="D25" s="47"/>
      <c r="E25" s="47"/>
    </row>
    <row r="26" spans="2:5" x14ac:dyDescent="0.2">
      <c r="B26" s="47" t="s">
        <v>719</v>
      </c>
      <c r="C26" s="47"/>
      <c r="D26" s="47"/>
      <c r="E26" s="47"/>
    </row>
    <row r="27" spans="2:5" x14ac:dyDescent="0.2">
      <c r="B27" s="47" t="s">
        <v>720</v>
      </c>
      <c r="C27" s="47"/>
      <c r="D27" s="47"/>
      <c r="E27" s="47"/>
    </row>
    <row r="28" spans="2:5" x14ac:dyDescent="0.2">
      <c r="B28" s="47" t="s">
        <v>721</v>
      </c>
      <c r="C28" s="47"/>
      <c r="D28" s="47"/>
      <c r="E28" s="47"/>
    </row>
    <row r="29" spans="2:5" x14ac:dyDescent="0.2">
      <c r="B29" s="47" t="s">
        <v>722</v>
      </c>
      <c r="C29" s="47"/>
      <c r="D29" s="47"/>
      <c r="E29" s="47"/>
    </row>
    <row r="30" spans="2:5" x14ac:dyDescent="0.2">
      <c r="B30" s="47" t="s">
        <v>723</v>
      </c>
      <c r="C30" s="47"/>
      <c r="D30" s="47"/>
      <c r="E30" s="47"/>
    </row>
    <row r="31" spans="2:5" x14ac:dyDescent="0.2">
      <c r="B31" s="47" t="s">
        <v>724</v>
      </c>
      <c r="C31" s="47"/>
      <c r="D31" s="47"/>
      <c r="E31" s="47"/>
    </row>
    <row r="32" spans="2:5" x14ac:dyDescent="0.2">
      <c r="B32" s="47" t="s">
        <v>725</v>
      </c>
      <c r="C32" s="47"/>
      <c r="D32" s="47"/>
      <c r="E32" s="47"/>
    </row>
  </sheetData>
  <sheetProtection algorithmName="SHA-512" hashValue="JtIP8QDZ3Vd60OQzKqJG+BDJhQ1wh4Fhv2E+3UQw4HWZWlS1wC2CSVChBeeP1QPwQ9LSA+JpavRscrsjUiiRlg==" saltValue="mvTQIBZUfw6Va9NSEUc7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2024-04-18T11:17:13Z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