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C8D73ED-A958-486E-BEEA-9103C99035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W506" i="1"/>
  <c r="W505" i="1"/>
  <c r="X504" i="1"/>
  <c r="Y504" i="1" s="1"/>
  <c r="X503" i="1"/>
  <c r="Y503" i="1" s="1"/>
  <c r="X502" i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W490" i="1"/>
  <c r="W489" i="1"/>
  <c r="X488" i="1"/>
  <c r="O488" i="1"/>
  <c r="W486" i="1"/>
  <c r="W485" i="1"/>
  <c r="X484" i="1"/>
  <c r="Y484" i="1" s="1"/>
  <c r="O484" i="1"/>
  <c r="X483" i="1"/>
  <c r="Y483" i="1" s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Y479" i="1" s="1"/>
  <c r="O473" i="1"/>
  <c r="W471" i="1"/>
  <c r="W470" i="1"/>
  <c r="X469" i="1"/>
  <c r="Y469" i="1" s="1"/>
  <c r="O469" i="1"/>
  <c r="X468" i="1"/>
  <c r="X470" i="1" s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Y461" i="1"/>
  <c r="X461" i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Y429" i="1"/>
  <c r="X429" i="1"/>
  <c r="O429" i="1"/>
  <c r="W427" i="1"/>
  <c r="W426" i="1"/>
  <c r="X425" i="1"/>
  <c r="Y425" i="1" s="1"/>
  <c r="O425" i="1"/>
  <c r="X424" i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Y394" i="1"/>
  <c r="X394" i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Y386" i="1" s="1"/>
  <c r="Y388" i="1" s="1"/>
  <c r="O386" i="1"/>
  <c r="W382" i="1"/>
  <c r="W381" i="1"/>
  <c r="X380" i="1"/>
  <c r="X382" i="1" s="1"/>
  <c r="O380" i="1"/>
  <c r="W378" i="1"/>
  <c r="W377" i="1"/>
  <c r="X376" i="1"/>
  <c r="Y376" i="1" s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X368" i="1"/>
  <c r="Y368" i="1" s="1"/>
  <c r="Y370" i="1" s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Y360" i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X345" i="1"/>
  <c r="Y345" i="1" s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X337" i="1"/>
  <c r="Y337" i="1" s="1"/>
  <c r="O337" i="1"/>
  <c r="X336" i="1"/>
  <c r="Y336" i="1" s="1"/>
  <c r="O336" i="1"/>
  <c r="Y335" i="1"/>
  <c r="X335" i="1"/>
  <c r="O335" i="1"/>
  <c r="X334" i="1"/>
  <c r="Y334" i="1" s="1"/>
  <c r="O334" i="1"/>
  <c r="X333" i="1"/>
  <c r="O333" i="1"/>
  <c r="W329" i="1"/>
  <c r="W328" i="1"/>
  <c r="X327" i="1"/>
  <c r="O327" i="1"/>
  <c r="W325" i="1"/>
  <c r="W324" i="1"/>
  <c r="X323" i="1"/>
  <c r="O323" i="1"/>
  <c r="W321" i="1"/>
  <c r="W320" i="1"/>
  <c r="X319" i="1"/>
  <c r="Y319" i="1" s="1"/>
  <c r="O319" i="1"/>
  <c r="X318" i="1"/>
  <c r="Y318" i="1" s="1"/>
  <c r="O318" i="1"/>
  <c r="X317" i="1"/>
  <c r="Y317" i="1" s="1"/>
  <c r="O317" i="1"/>
  <c r="W315" i="1"/>
  <c r="W314" i="1"/>
  <c r="X313" i="1"/>
  <c r="O313" i="1"/>
  <c r="W310" i="1"/>
  <c r="W309" i="1"/>
  <c r="X308" i="1"/>
  <c r="Y308" i="1" s="1"/>
  <c r="O308" i="1"/>
  <c r="X307" i="1"/>
  <c r="X309" i="1" s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Y296" i="1" s="1"/>
  <c r="O296" i="1"/>
  <c r="W293" i="1"/>
  <c r="W292" i="1"/>
  <c r="X291" i="1"/>
  <c r="Y291" i="1" s="1"/>
  <c r="O291" i="1"/>
  <c r="X290" i="1"/>
  <c r="Y290" i="1" s="1"/>
  <c r="O290" i="1"/>
  <c r="Y289" i="1"/>
  <c r="X289" i="1"/>
  <c r="O289" i="1"/>
  <c r="W287" i="1"/>
  <c r="W286" i="1"/>
  <c r="X285" i="1"/>
  <c r="Y285" i="1" s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X277" i="1"/>
  <c r="Y277" i="1" s="1"/>
  <c r="O277" i="1"/>
  <c r="W275" i="1"/>
  <c r="W274" i="1"/>
  <c r="Y273" i="1"/>
  <c r="X273" i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Y265" i="1"/>
  <c r="X265" i="1"/>
  <c r="O265" i="1"/>
  <c r="W263" i="1"/>
  <c r="W262" i="1"/>
  <c r="X261" i="1"/>
  <c r="Y261" i="1" s="1"/>
  <c r="O261" i="1"/>
  <c r="X260" i="1"/>
  <c r="Y260" i="1" s="1"/>
  <c r="O260" i="1"/>
  <c r="X259" i="1"/>
  <c r="Y259" i="1" s="1"/>
  <c r="O259" i="1"/>
  <c r="X258" i="1"/>
  <c r="O258" i="1"/>
  <c r="W256" i="1"/>
  <c r="W255" i="1"/>
  <c r="X254" i="1"/>
  <c r="X255" i="1" s="1"/>
  <c r="O254" i="1"/>
  <c r="W252" i="1"/>
  <c r="W251" i="1"/>
  <c r="X250" i="1"/>
  <c r="Y250" i="1" s="1"/>
  <c r="O250" i="1"/>
  <c r="X249" i="1"/>
  <c r="Y249" i="1" s="1"/>
  <c r="O249" i="1"/>
  <c r="X248" i="1"/>
  <c r="Y248" i="1" s="1"/>
  <c r="O248" i="1"/>
  <c r="Y247" i="1"/>
  <c r="X247" i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Y239" i="1"/>
  <c r="X239" i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W232" i="1"/>
  <c r="W231" i="1"/>
  <c r="X230" i="1"/>
  <c r="Y230" i="1" s="1"/>
  <c r="O230" i="1"/>
  <c r="X229" i="1"/>
  <c r="Y229" i="1" s="1"/>
  <c r="O229" i="1"/>
  <c r="Y228" i="1"/>
  <c r="X228" i="1"/>
  <c r="O228" i="1"/>
  <c r="X227" i="1"/>
  <c r="Y227" i="1" s="1"/>
  <c r="O227" i="1"/>
  <c r="X226" i="1"/>
  <c r="Y226" i="1" s="1"/>
  <c r="O226" i="1"/>
  <c r="X225" i="1"/>
  <c r="O225" i="1"/>
  <c r="W222" i="1"/>
  <c r="W221" i="1"/>
  <c r="X220" i="1"/>
  <c r="Y220" i="1" s="1"/>
  <c r="O220" i="1"/>
  <c r="X219" i="1"/>
  <c r="Y219" i="1" s="1"/>
  <c r="Y221" i="1" s="1"/>
  <c r="O219" i="1"/>
  <c r="W217" i="1"/>
  <c r="W216" i="1"/>
  <c r="X215" i="1"/>
  <c r="Y215" i="1" s="1"/>
  <c r="O215" i="1"/>
  <c r="X214" i="1"/>
  <c r="Y214" i="1" s="1"/>
  <c r="O214" i="1"/>
  <c r="Y213" i="1"/>
  <c r="X213" i="1"/>
  <c r="O213" i="1"/>
  <c r="X212" i="1"/>
  <c r="Y212" i="1" s="1"/>
  <c r="O212" i="1"/>
  <c r="X211" i="1"/>
  <c r="Y211" i="1" s="1"/>
  <c r="O211" i="1"/>
  <c r="X210" i="1"/>
  <c r="O210" i="1"/>
  <c r="W207" i="1"/>
  <c r="W206" i="1"/>
  <c r="X205" i="1"/>
  <c r="Y205" i="1" s="1"/>
  <c r="O205" i="1"/>
  <c r="X204" i="1"/>
  <c r="Y204" i="1" s="1"/>
  <c r="O204" i="1"/>
  <c r="X203" i="1"/>
  <c r="Y203" i="1" s="1"/>
  <c r="O203" i="1"/>
  <c r="X202" i="1"/>
  <c r="O202" i="1"/>
  <c r="W200" i="1"/>
  <c r="W199" i="1"/>
  <c r="Y198" i="1"/>
  <c r="X198" i="1"/>
  <c r="O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Y190" i="1"/>
  <c r="X190" i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Y182" i="1"/>
  <c r="X182" i="1"/>
  <c r="O182" i="1"/>
  <c r="W180" i="1"/>
  <c r="W179" i="1"/>
  <c r="X178" i="1"/>
  <c r="Y178" i="1" s="1"/>
  <c r="O178" i="1"/>
  <c r="X177" i="1"/>
  <c r="Y177" i="1" s="1"/>
  <c r="O177" i="1"/>
  <c r="X176" i="1"/>
  <c r="Y176" i="1" s="1"/>
  <c r="O176" i="1"/>
  <c r="X175" i="1"/>
  <c r="O175" i="1"/>
  <c r="W173" i="1"/>
  <c r="W172" i="1"/>
  <c r="X171" i="1"/>
  <c r="Y171" i="1" s="1"/>
  <c r="O171" i="1"/>
  <c r="X170" i="1"/>
  <c r="O170" i="1"/>
  <c r="W168" i="1"/>
  <c r="W167" i="1"/>
  <c r="Y166" i="1"/>
  <c r="X166" i="1"/>
  <c r="O166" i="1"/>
  <c r="X165" i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Y153" i="1"/>
  <c r="X153" i="1"/>
  <c r="O153" i="1"/>
  <c r="X152" i="1"/>
  <c r="O152" i="1"/>
  <c r="W149" i="1"/>
  <c r="W148" i="1"/>
  <c r="X147" i="1"/>
  <c r="Y147" i="1" s="1"/>
  <c r="O147" i="1"/>
  <c r="X146" i="1"/>
  <c r="Y146" i="1" s="1"/>
  <c r="O146" i="1"/>
  <c r="X145" i="1"/>
  <c r="X148" i="1" s="1"/>
  <c r="O145" i="1"/>
  <c r="W141" i="1"/>
  <c r="W140" i="1"/>
  <c r="X139" i="1"/>
  <c r="Y139" i="1" s="1"/>
  <c r="O139" i="1"/>
  <c r="X138" i="1"/>
  <c r="Y138" i="1" s="1"/>
  <c r="O138" i="1"/>
  <c r="X137" i="1"/>
  <c r="Y137" i="1" s="1"/>
  <c r="O137" i="1"/>
  <c r="X136" i="1"/>
  <c r="Y136" i="1" s="1"/>
  <c r="O136" i="1"/>
  <c r="X135" i="1"/>
  <c r="F538" i="1" s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Y117" i="1"/>
  <c r="X117" i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Y109" i="1"/>
  <c r="X109" i="1"/>
  <c r="O109" i="1"/>
  <c r="X108" i="1"/>
  <c r="Y108" i="1" s="1"/>
  <c r="X107" i="1"/>
  <c r="X121" i="1" s="1"/>
  <c r="W105" i="1"/>
  <c r="W104" i="1"/>
  <c r="X103" i="1"/>
  <c r="Y103" i="1" s="1"/>
  <c r="O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Y89" i="1" s="1"/>
  <c r="Y93" i="1" s="1"/>
  <c r="O89" i="1"/>
  <c r="W87" i="1"/>
  <c r="W86" i="1"/>
  <c r="X85" i="1"/>
  <c r="Y85" i="1" s="1"/>
  <c r="O85" i="1"/>
  <c r="X84" i="1"/>
  <c r="Y84" i="1" s="1"/>
  <c r="O84" i="1"/>
  <c r="Y83" i="1"/>
  <c r="X83" i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Y75" i="1"/>
  <c r="X75" i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Y67" i="1"/>
  <c r="X67" i="1"/>
  <c r="O67" i="1"/>
  <c r="X66" i="1"/>
  <c r="Y66" i="1" s="1"/>
  <c r="O66" i="1"/>
  <c r="X65" i="1"/>
  <c r="Y65" i="1" s="1"/>
  <c r="O65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D538" i="1" s="1"/>
  <c r="O56" i="1"/>
  <c r="W53" i="1"/>
  <c r="W52" i="1"/>
  <c r="X51" i="1"/>
  <c r="Y51" i="1" s="1"/>
  <c r="O51" i="1"/>
  <c r="Y50" i="1"/>
  <c r="Y52" i="1" s="1"/>
  <c r="X50" i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Y26" i="1"/>
  <c r="X26" i="1"/>
  <c r="O26" i="1"/>
  <c r="W24" i="1"/>
  <c r="X23" i="1"/>
  <c r="W23" i="1"/>
  <c r="Y22" i="1"/>
  <c r="Y23" i="1" s="1"/>
  <c r="X22" i="1"/>
  <c r="O22" i="1"/>
  <c r="H10" i="1"/>
  <c r="A9" i="1"/>
  <c r="A10" i="1" s="1"/>
  <c r="D7" i="1"/>
  <c r="P6" i="1"/>
  <c r="O2" i="1"/>
  <c r="Y199" i="1" l="1"/>
  <c r="Y274" i="1"/>
  <c r="Y280" i="1"/>
  <c r="Y304" i="1"/>
  <c r="Y320" i="1"/>
  <c r="Y365" i="1"/>
  <c r="E538" i="1"/>
  <c r="Y380" i="1"/>
  <c r="Y381" i="1" s="1"/>
  <c r="X381" i="1"/>
  <c r="V538" i="1"/>
  <c r="X513" i="1"/>
  <c r="Y33" i="1"/>
  <c r="X172" i="1"/>
  <c r="Y170" i="1"/>
  <c r="Y172" i="1" s="1"/>
  <c r="X206" i="1"/>
  <c r="Y202" i="1"/>
  <c r="Y206" i="1" s="1"/>
  <c r="X314" i="1"/>
  <c r="Y313" i="1"/>
  <c r="Y314" i="1" s="1"/>
  <c r="W532" i="1"/>
  <c r="W528" i="1"/>
  <c r="X34" i="1"/>
  <c r="C538" i="1"/>
  <c r="J538" i="1"/>
  <c r="X232" i="1"/>
  <c r="Y251" i="1"/>
  <c r="X325" i="1"/>
  <c r="X324" i="1"/>
  <c r="Y323" i="1"/>
  <c r="Y324" i="1" s="1"/>
  <c r="X329" i="1"/>
  <c r="X328" i="1"/>
  <c r="Y327" i="1"/>
  <c r="Y328" i="1" s="1"/>
  <c r="X341" i="1"/>
  <c r="Y333" i="1"/>
  <c r="Y341" i="1" s="1"/>
  <c r="X93" i="1"/>
  <c r="X105" i="1"/>
  <c r="X131" i="1"/>
  <c r="H538" i="1"/>
  <c r="I538" i="1"/>
  <c r="X180" i="1"/>
  <c r="X200" i="1"/>
  <c r="X221" i="1"/>
  <c r="X263" i="1"/>
  <c r="X293" i="1"/>
  <c r="X292" i="1"/>
  <c r="X437" i="1"/>
  <c r="Y494" i="1"/>
  <c r="Y499" i="1" s="1"/>
  <c r="X499" i="1"/>
  <c r="Y508" i="1"/>
  <c r="Y513" i="1" s="1"/>
  <c r="F9" i="1"/>
  <c r="J9" i="1"/>
  <c r="F10" i="1"/>
  <c r="X33" i="1"/>
  <c r="X53" i="1"/>
  <c r="X61" i="1"/>
  <c r="X86" i="1"/>
  <c r="X94" i="1"/>
  <c r="X104" i="1"/>
  <c r="X122" i="1"/>
  <c r="X132" i="1"/>
  <c r="X141" i="1"/>
  <c r="X149" i="1"/>
  <c r="X162" i="1"/>
  <c r="X167" i="1"/>
  <c r="X173" i="1"/>
  <c r="X179" i="1"/>
  <c r="X199" i="1"/>
  <c r="X207" i="1"/>
  <c r="X216" i="1"/>
  <c r="X222" i="1"/>
  <c r="X231" i="1"/>
  <c r="X252" i="1"/>
  <c r="X256" i="1"/>
  <c r="X262" i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G538" i="1"/>
  <c r="Q538" i="1"/>
  <c r="H9" i="1"/>
  <c r="B538" i="1"/>
  <c r="X530" i="1"/>
  <c r="X529" i="1"/>
  <c r="X24" i="1"/>
  <c r="X52" i="1"/>
  <c r="Y56" i="1"/>
  <c r="Y60" i="1" s="1"/>
  <c r="X60" i="1"/>
  <c r="Y64" i="1"/>
  <c r="Y86" i="1" s="1"/>
  <c r="X87" i="1"/>
  <c r="Y96" i="1"/>
  <c r="Y104" i="1" s="1"/>
  <c r="Y107" i="1"/>
  <c r="Y121" i="1" s="1"/>
  <c r="Y124" i="1"/>
  <c r="Y131" i="1" s="1"/>
  <c r="Y135" i="1"/>
  <c r="Y140" i="1" s="1"/>
  <c r="X140" i="1"/>
  <c r="Y145" i="1"/>
  <c r="Y148" i="1" s="1"/>
  <c r="Y152" i="1"/>
  <c r="Y161" i="1" s="1"/>
  <c r="X161" i="1"/>
  <c r="Y165" i="1"/>
  <c r="Y167" i="1" s="1"/>
  <c r="X168" i="1"/>
  <c r="Y175" i="1"/>
  <c r="Y179" i="1" s="1"/>
  <c r="Y210" i="1"/>
  <c r="Y216" i="1" s="1"/>
  <c r="X217" i="1"/>
  <c r="Y225" i="1"/>
  <c r="Y231" i="1" s="1"/>
  <c r="N538" i="1"/>
  <c r="X251" i="1"/>
  <c r="Y254" i="1"/>
  <c r="Y255" i="1" s="1"/>
  <c r="Y258" i="1"/>
  <c r="Y262" i="1" s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Y533" i="1" l="1"/>
  <c r="X532" i="1"/>
  <c r="X528" i="1"/>
  <c r="X531" i="1"/>
</calcChain>
</file>

<file path=xl/sharedStrings.xml><?xml version="1.0" encoding="utf-8"?>
<sst xmlns="http://schemas.openxmlformats.org/spreadsheetml/2006/main" count="2267" uniqueCount="745">
  <si>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</si>
  <si>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</si>
  <si>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</si>
  <si>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</si>
  <si>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</si>
  <si>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</si>
  <si>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</si>
  <si>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</si>
  <si>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</si>
  <si>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</si>
  <si>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</si>
  <si>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</si>
  <si>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</si>
  <si>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</si>
  <si>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</si>
  <si>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</si>
  <si>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</si>
  <si>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</si>
  <si>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</si>
  <si>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</si>
  <si>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</si>
  <si>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</si>
  <si>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</si>
  <si>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</si>
  <si>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</si>
  <si>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</si>
  <si>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</si>
  <si>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</si>
  <si>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</si>
  <si>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</si>
  <si>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</si>
  <si>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</si>
  <si>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</si>
  <si>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</si>
  <si>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</si>
  <si>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</si>
  <si>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</si>
  <si>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</si>
  <si>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</si>
  <si>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</si>
  <si>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</si>
  <si>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</si>
  <si>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</si>
  <si>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</si>
  <si>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</si>
  <si>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</si>
  <si>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</si>
  <si>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</si>
  <si>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</si>
  <si>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</si>
  <si>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</si>
  <si>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</si>
  <si>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</si>
  <si>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</si>
  <si>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</si>
  <si>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</si>
  <si>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</si>
  <si>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</si>
  <si>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</si>
  <si>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</si>
  <si>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</si>
  <si>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</si>
  <si>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</si>
  <si>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</si>
  <si>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</si>
  <si>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</si>
  <si>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</si>
  <si>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</si>
  <si>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</si>
  <si>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</si>
  <si>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</si>
  <si>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</si>
  <si>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</si>
  <si>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</si>
  <si>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</si>
  <si>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</si>
  <si>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</si>
  <si>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</si>
  <si>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</si>
  <si>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</si>
  <si>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</si>
  <si>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</si>
  <si>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</si>
  <si>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</si>
  <si>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</si>
  <si>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</si>
  <si>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</si>
  <si>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</si>
  <si>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</si>
  <si>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</si>
  <si>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</si>
  <si>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</si>
  <si>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</si>
  <si>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</si>
  <si>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</si>
  <si>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</si>
  <si>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</si>
  <si>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</si>
  <si>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</si>
  <si>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</si>
  <si>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</si>
  <si>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</si>
  <si>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</si>
  <si>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</si>
  <si>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</si>
  <si>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</si>
  <si>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</si>
  <si>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</si>
  <si>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</si>
  <si>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</si>
  <si>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</si>
  <si>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</si>
  <si>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</si>
  <si>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</si>
  <si>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</si>
  <si>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</si>
  <si>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</si>
  <si>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</si>
  <si>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</si>
  <si>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</si>
  <si>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</si>
  <si>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</si>
  <si>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</si>
  <si>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</si>
  <si>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</si>
  <si>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</si>
  <si>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</si>
  <si>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</si>
  <si>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</si>
  <si>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</si>
  <si>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</si>
  <si>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</si>
  <si>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</si>
  <si>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</si>
  <si>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</si>
  <si>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</si>
  <si>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</si>
  <si>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</si>
  <si>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</si>
  <si>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</si>
  <si>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</si>
  <si>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</si>
  <si>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</si>
  <si>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</si>
  <si>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</si>
  <si>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</si>
  <si>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</si>
  <si>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</si>
  <si>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</si>
  <si>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</si>
  <si>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</si>
  <si>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</si>
  <si>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</si>
  <si>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</si>
  <si>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</si>
  <si>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</si>
  <si>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</si>
  <si>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</si>
  <si>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</si>
  <si>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</si>
  <si>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</si>
  <si>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</si>
  <si>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</si>
  <si>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</si>
  <si>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</si>
  <si>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</si>
  <si>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</si>
  <si>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</si>
  <si>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</si>
  <si>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</si>
  <si>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</si>
  <si>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</si>
  <si>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</si>
  <si>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</si>
  <si>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</si>
  <si>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</si>
  <si>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</si>
  <si>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</si>
  <si>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</si>
  <si>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</si>
  <si>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</si>
  <si>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</si>
  <si>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</si>
  <si>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</si>
  <si>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</si>
  <si>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</si>
  <si>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</si>
  <si>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</si>
  <si>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</si>
  <si>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</si>
  <si>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</si>
  <si>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</si>
  <si>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</si>
  <si>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</si>
  <si>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</si>
  <si>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</si>
  <si>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</si>
  <si>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</si>
  <si>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</si>
  <si>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</si>
  <si>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</si>
  <si>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</si>
  <si>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</si>
  <si>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</si>
  <si>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</si>
  <si>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</si>
  <si>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</si>
  <si>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</si>
  <si>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</si>
  <si>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</si>
  <si>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</si>
  <si>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</si>
  <si>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</si>
  <si>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</si>
  <si>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</si>
  <si>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</si>
  <si>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</si>
  <si>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</si>
  <si>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</si>
  <si>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</si>
  <si>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</si>
  <si>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</si>
  <si>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</si>
  <si>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</si>
  <si>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</si>
  <si>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</si>
  <si>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</si>
  <si>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</si>
  <si>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</si>
  <si>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</si>
  <si>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</si>
  <si>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</si>
  <si>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</si>
  <si>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</si>
  <si>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</si>
  <si>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</si>
  <si>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</si>
  <si>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</si>
  <si>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</si>
  <si>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</si>
  <si>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</si>
  <si>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</si>
  <si>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</si>
  <si>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</si>
  <si>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</si>
  <si>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</si>
  <si>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</si>
  <si>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</si>
  <si>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</si>
  <si>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</si>
  <si>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</si>
  <si>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</si>
  <si>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</si>
  <si>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</si>
  <si>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</si>
  <si>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</si>
  <si>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</si>
  <si>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</si>
  <si>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</si>
  <si>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</si>
  <si>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</si>
  <si>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</si>
  <si>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</si>
  <si>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</si>
  <si>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</si>
  <si>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</si>
  <si>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</si>
  <si>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</si>
  <si>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</si>
  <si>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</si>
  <si>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</si>
  <si>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</si>
  <si>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</si>
  <si>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</si>
  <si>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</si>
  <si>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</si>
  <si>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</si>
  <si>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</si>
  <si>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</si>
  <si>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</si>
  <si>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</si>
  <si>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</si>
  <si>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</si>
  <si>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</si>
  <si>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</si>
  <si>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</si>
  <si>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</si>
  <si>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</si>
  <si>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</si>
  <si>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</si>
  <si>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</si>
  <si>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</si>
  <si>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</si>
  <si>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</si>
  <si>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</si>
  <si>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</si>
  <si>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</si>
  <si>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</si>
  <si>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</si>
  <si>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</si>
  <si>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</si>
  <si>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</si>
  <si>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</si>
  <si>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</si>
  <si>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</si>
  <si>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</si>
  <si>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</si>
  <si>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</si>
  <si>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</si>
  <si>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</si>
  <si>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</si>
  <si>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</si>
  <si>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</si>
  <si>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</si>
  <si>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</si>
  <si>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</si>
  <si>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</si>
  <si>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</si>
  <si>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</si>
  <si>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</si>
  <si>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</si>
  <si>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</si>
  <si>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</si>
  <si>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</si>
  <si>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</si>
  <si>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</si>
  <si>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</si>
  <si>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</si>
  <si>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</si>
  <si>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</si>
  <si>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</si>
  <si>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</si>
  <si>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</si>
  <si>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</si>
  <si>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</si>
  <si>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</si>
  <si>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</si>
  <si>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</si>
  <si>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</si>
  <si>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</si>
  <si>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</si>
  <si>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</si>
  <si>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</si>
  <si>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</si>
  <si>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</si>
  <si>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</si>
  <si>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</si>
  <si>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</si>
  <si>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</si>
  <si>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</si>
  <si>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</si>
  <si>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</si>
  <si>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</si>
  <si>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</si>
  <si>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</si>
  <si>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</si>
  <si>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</si>
  <si>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</si>
  <si>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</si>
  <si>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</si>
  <si>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</si>
  <si>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</si>
  <si>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</si>
  <si>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</si>
  <si>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</si>
  <si>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</si>
  <si>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</si>
  <si>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</si>
  <si>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</si>
  <si>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</si>
  <si>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</si>
  <si>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</si>
  <si>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</si>
  <si>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</si>
  <si>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</si>
  <si>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</si>
  <si>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</si>
  <si>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</si>
  <si>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</si>
  <si>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</si>
  <si>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</si>
  <si>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</si>
  <si>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</si>
  <si>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</si>
  <si>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</si>
  <si>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</si>
  <si>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</si>
  <si>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</si>
  <si>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</si>
  <si>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</si>
  <si>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</si>
  <si>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</si>
  <si>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</si>
  <si>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</si>
  <si>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</si>
  <si>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</si>
  <si>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</si>
  <si>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</si>
  <si>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</si>
  <si>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</si>
  <si>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</si>
  <si>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</si>
  <si>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</si>
  <si>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</si>
  <si>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</si>
  <si>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</si>
  <si>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</si>
  <si>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</si>
  <si>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</si>
  <si>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</si>
  <si>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</si>
  <si>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</si>
  <si>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</si>
  <si>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</si>
  <si>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</si>
  <si>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</si>
  <si>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</si>
  <si>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</si>
  <si>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</si>
  <si>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</si>
  <si>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</si>
  <si>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</si>
  <si>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</si>
  <si>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</si>
  <si>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</si>
  <si>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</si>
  <si>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</si>
  <si>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</si>
  <si>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</si>
  <si>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</si>
  <si>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</si>
  <si>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</si>
  <si>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</si>
  <si>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</si>
  <si>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</si>
  <si>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</si>
  <si>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</si>
  <si>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</si>
  <si>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</si>
  <si>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</si>
  <si>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</si>
  <si>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</si>
  <si>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</si>
  <si>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</si>
  <si>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</si>
  <si>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</si>
  <si>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</si>
  <si>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</si>
  <si>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</si>
  <si>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</si>
  <si>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</si>
  <si>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</si>
  <si>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</si>
  <si>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</si>
  <si>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</si>
  <si>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</si>
  <si>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</si>
  <si>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</si>
  <si>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</si>
  <si>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</si>
  <si>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</si>
  <si>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</si>
  <si>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</si>
  <si>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</si>
  <si>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</si>
  <si>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</si>
  <si>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</si>
  <si>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</si>
  <si>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</si>
  <si>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</si>
  <si>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</si>
  <si>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</si>
  <si>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</si>
  <si>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</si>
  <si>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</si>
  <si>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</si>
  <si>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</si>
  <si>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</si>
  <si>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</si>
  <si>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</si>
  <si>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</si>
  <si>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</si>
  <si>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</si>
  <si>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</si>
  <si>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</si>
  <si>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</si>
  <si>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</si>
  <si>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</si>
  <si>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</si>
  <si>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</si>
  <si>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</si>
  <si>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</si>
  <si>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</si>
  <si>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</si>
  <si>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</si>
  <si>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</si>
  <si>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</si>
  <si>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</si>
  <si>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</si>
  <si>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</si>
  <si>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</si>
  <si>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</si>
  <si>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</si>
  <si>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</si>
  <si>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</si>
  <si>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</si>
  <si>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</si>
  <si>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</si>
  <si>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</si>
  <si>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</si>
  <si>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</si>
  <si>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</si>
  <si>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</si>
  <si>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</si>
  <si>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</si>
  <si>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</si>
  <si>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</si>
  <si>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</si>
  <si>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</si>
  <si>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</si>
  <si>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</si>
  <si>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</si>
  <si>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</si>
  <si>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</si>
  <si>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</si>
  <si>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</si>
  <si>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</si>
  <si>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</si>
  <si>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</si>
  <si>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</si>
  <si>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</si>
  <si>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</si>
  <si>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</si>
  <si>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</si>
  <si>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</si>
  <si>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</si>
  <si>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</si>
  <si>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</si>
  <si>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</si>
  <si>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</si>
  <si>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</si>
  <si>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</si>
  <si>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</si>
  <si>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</si>
  <si>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</si>
  <si>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</si>
  <si>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</si>
  <si>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</si>
  <si>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</si>
  <si>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</si>
  <si>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</si>
  <si>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</si>
  <si>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</si>
  <si>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</si>
  <si>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</si>
  <si>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</si>
  <si>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</si>
  <si>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</si>
  <si>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</si>
  <si>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</si>
  <si>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</si>
  <si>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</si>
  <si>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</si>
  <si>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</si>
  <si>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</si>
  <si>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</si>
  <si>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</si>
  <si>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</si>
  <si>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</si>
  <si>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</si>
  <si>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</si>
  <si>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</si>
  <si>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</si>
  <si>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</si>
  <si>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</si>
  <si>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</si>
  <si>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</si>
  <si>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</si>
  <si>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</si>
  <si>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</si>
  <si>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</si>
  <si>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</si>
  <si>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</si>
  <si>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</si>
  <si>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</si>
  <si>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</si>
  <si>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</si>
  <si>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</si>
  <si>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</si>
  <si>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</si>
  <si>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</si>
  <si>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</si>
  <si>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</si>
  <si>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</si>
  <si>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</si>
  <si>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</si>
  <si>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</si>
  <si>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</si>
  <si>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</si>
  <si>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</si>
  <si>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</si>
  <si>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</si>
  <si>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</si>
  <si>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</si>
  <si>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</si>
  <si>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</si>
  <si>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</si>
  <si>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</si>
  <si>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</si>
  <si>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</si>
  <si>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</si>
  <si>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</si>
  <si>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</si>
  <si>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</si>
  <si>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</si>
  <si>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</si>
  <si>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</si>
  <si>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</si>
  <si>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</si>
  <si>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</si>
  <si>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</si>
  <si>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</si>
  <si>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</si>
  <si>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</si>
  <si>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</si>
  <si>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</si>
  <si>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</si>
  <si>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</si>
  <si>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</si>
  <si>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</si>
  <si>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</si>
  <si>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</si>
  <si>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</si>
  <si>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</si>
  <si>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</si>
  <si>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</si>
  <si>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</si>
  <si>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</si>
  <si>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</si>
  <si>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</si>
  <si>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</si>
  <si>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</si>
  <si>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</si>
  <si>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</si>
  <si>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</si>
  <si>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</si>
  <si>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</si>
  <si>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</si>
  <si>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</si>
  <si>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</si>
  <si>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</si>
  <si>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</si>
  <si>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</si>
  <si>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</si>
  <si>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</si>
  <si>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</si>
  <si>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</si>
  <si>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</si>
  <si>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</si>
  <si>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</si>
  <si>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</si>
  <si>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</si>
  <si>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</si>
  <si>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</si>
  <si>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</si>
  <si>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</si>
  <si>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</si>
  <si>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</si>
  <si>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</si>
  <si>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</si>
  <si>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</si>
  <si>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</si>
  <si>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</si>
  <si>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</si>
  <si>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</si>
  <si>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</si>
  <si>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</si>
  <si>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</si>
  <si>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</si>
  <si>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</si>
  <si>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</si>
  <si>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</si>
  <si>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</si>
  <si>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</si>
  <si>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</si>
  <si>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</si>
  <si>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</si>
  <si>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</si>
  <si>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</si>
  <si>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</si>
  <si>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</si>
  <si>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</si>
  <si>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</si>
  <si>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</si>
  <si>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</si>
  <si>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</si>
  <si>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</si>
  <si>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</si>
  <si>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</si>
  <si>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</si>
  <si>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</si>
  <si>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</si>
  <si>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</si>
  <si>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</si>
  <si>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</si>
  <si>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</si>
  <si>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</si>
  <si>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</si>
  <si>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</si>
  <si>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</si>
  <si>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</si>
  <si>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</si>
  <si>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</si>
  <si>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</si>
  <si>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</si>
  <si>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</si>
  <si>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</si>
  <si>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</si>
  <si>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</si>
  <si>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</si>
  <si>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</si>
  <si>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</si>
  <si>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</si>
  <si>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</si>
  <si>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</si>
  <si>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</si>
  <si>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</si>
  <si>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</si>
  <si>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</si>
  <si>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</si>
  <si>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</si>
  <si>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</si>
  <si>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</si>
  <si>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</si>
  <si>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</si>
  <si>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</si>
  <si>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</si>
  <si>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</si>
  <si>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</si>
  <si>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</si>
  <si>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</si>
  <si>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</si>
  <si>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</si>
  <si>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</si>
  <si>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17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</si>
</sst>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7" fillId="0" borderId="15" xfId="0" applyFont="1" applyBorder="1" applyAlignment="1">
      <alignment horizontal="left" vertical="center" wrapText="1"/>
    </xf>
    <xf numFmtId="0" fontId="0" fillId="0" borderId="19" xfId="0" applyBorder="1"/>
    <xf numFmtId="0" fontId="2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58" sqref="AA58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0" t="s">
        <v>0</v>
      </c>
      <c r="E1" s="481"/>
      <c r="F1" s="481"/>
      <c r="G1" s="12" t="s">
        <v>1</v>
      </c>
      <c r="H1" s="480" t="s">
        <v>2</v>
      </c>
      <c r="I1" s="481"/>
      <c r="J1" s="481"/>
      <c r="K1" s="481"/>
      <c r="L1" s="481"/>
      <c r="M1" s="481"/>
      <c r="N1" s="481"/>
      <c r="O1" s="481"/>
      <c r="P1" s="481"/>
      <c r="Q1" s="724" t="s">
        <v>3</v>
      </c>
      <c r="R1" s="481"/>
      <c r="S1" s="48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15" t="s">
        <v>7</v>
      </c>
      <c r="B5" s="476"/>
      <c r="C5" s="477"/>
      <c r="D5" s="547"/>
      <c r="E5" s="548"/>
      <c r="F5" s="697" t="s">
        <v>8</v>
      </c>
      <c r="G5" s="477"/>
      <c r="H5" s="547" t="s">
        <v>744</v>
      </c>
      <c r="I5" s="554"/>
      <c r="J5" s="554"/>
      <c r="K5" s="554"/>
      <c r="L5" s="548"/>
      <c r="M5" s="59"/>
      <c r="O5" s="24" t="s">
        <v>9</v>
      </c>
      <c r="P5" s="727">
        <v>45403</v>
      </c>
      <c r="Q5" s="543"/>
      <c r="S5" s="600" t="s">
        <v>10</v>
      </c>
      <c r="T5" s="556"/>
      <c r="U5" s="602" t="s">
        <v>11</v>
      </c>
      <c r="V5" s="543"/>
      <c r="AA5" s="51"/>
      <c r="AB5" s="51"/>
      <c r="AC5" s="51"/>
    </row>
    <row r="6" spans="1:30" s="362" customFormat="1" ht="24" customHeight="1" x14ac:dyDescent="0.2">
      <c r="A6" s="515" t="s">
        <v>12</v>
      </c>
      <c r="B6" s="476"/>
      <c r="C6" s="477"/>
      <c r="D6" s="655" t="s">
        <v>710</v>
      </c>
      <c r="E6" s="656"/>
      <c r="F6" s="656"/>
      <c r="G6" s="656"/>
      <c r="H6" s="656"/>
      <c r="I6" s="656"/>
      <c r="J6" s="656"/>
      <c r="K6" s="656"/>
      <c r="L6" s="543"/>
      <c r="M6" s="60"/>
      <c r="O6" s="24" t="s">
        <v>14</v>
      </c>
      <c r="P6" s="558" t="str">
        <f>IF(P5=0," ",CHOOSE(WEEKDAY(P5,2),"Понедельник","Вторник","Среда","Четверг","Пятница","Суббота","Воскресенье"))</f>
        <v>Воскресенье</v>
      </c>
      <c r="Q6" s="370"/>
      <c r="S6" s="555" t="s">
        <v>15</v>
      </c>
      <c r="T6" s="556"/>
      <c r="U6" s="648" t="s">
        <v>16</v>
      </c>
      <c r="V6" s="553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85" t="str">
        <f>IFERROR(VLOOKUP(DeliveryAddress,Table,3,0),1)</f>
        <v>1</v>
      </c>
      <c r="E7" s="586"/>
      <c r="F7" s="586"/>
      <c r="G7" s="586"/>
      <c r="H7" s="586"/>
      <c r="I7" s="586"/>
      <c r="J7" s="586"/>
      <c r="K7" s="586"/>
      <c r="L7" s="575"/>
      <c r="M7" s="61"/>
      <c r="O7" s="24"/>
      <c r="P7" s="42"/>
      <c r="Q7" s="42"/>
      <c r="S7" s="380"/>
      <c r="T7" s="556"/>
      <c r="U7" s="649"/>
      <c r="V7" s="650"/>
      <c r="AA7" s="51"/>
      <c r="AB7" s="51"/>
      <c r="AC7" s="51"/>
    </row>
    <row r="8" spans="1:30" s="362" customFormat="1" ht="25.5" customHeight="1" x14ac:dyDescent="0.2">
      <c r="A8" s="730" t="s">
        <v>17</v>
      </c>
      <c r="B8" s="375"/>
      <c r="C8" s="376"/>
      <c r="D8" s="549"/>
      <c r="E8" s="550"/>
      <c r="F8" s="550"/>
      <c r="G8" s="550"/>
      <c r="H8" s="550"/>
      <c r="I8" s="550"/>
      <c r="J8" s="550"/>
      <c r="K8" s="550"/>
      <c r="L8" s="551"/>
      <c r="M8" s="62"/>
      <c r="O8" s="24" t="s">
        <v>18</v>
      </c>
      <c r="P8" s="574">
        <v>0.41666666666666669</v>
      </c>
      <c r="Q8" s="575"/>
      <c r="S8" s="380"/>
      <c r="T8" s="556"/>
      <c r="U8" s="649"/>
      <c r="V8" s="650"/>
      <c r="AA8" s="51"/>
      <c r="AB8" s="51"/>
      <c r="AC8" s="51"/>
    </row>
    <row r="9" spans="1:30" s="362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519"/>
      <c r="E9" s="52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557" t="str">
        <f>IF(AND($A$9="Тип доверенности/получателя при получении в адресе перегруза:",$D$9="Разовая доверенность"),"Введите ФИО","")</f>
        <v/>
      </c>
      <c r="I9" s="520"/>
      <c r="J9" s="5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0"/>
      <c r="L9" s="520"/>
      <c r="M9" s="363"/>
      <c r="O9" s="26" t="s">
        <v>19</v>
      </c>
      <c r="P9" s="516"/>
      <c r="Q9" s="517"/>
      <c r="S9" s="380"/>
      <c r="T9" s="556"/>
      <c r="U9" s="651"/>
      <c r="V9" s="652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519"/>
      <c r="E10" s="52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37" t="str">
        <f>IFERROR(VLOOKUP($D$10,Proxy,2,FALSE),"")</f>
        <v/>
      </c>
      <c r="I10" s="380"/>
      <c r="J10" s="380"/>
      <c r="K10" s="380"/>
      <c r="L10" s="380"/>
      <c r="M10" s="361"/>
      <c r="O10" s="26" t="s">
        <v>20</v>
      </c>
      <c r="P10" s="606"/>
      <c r="Q10" s="607"/>
      <c r="T10" s="24" t="s">
        <v>21</v>
      </c>
      <c r="U10" s="552" t="s">
        <v>22</v>
      </c>
      <c r="V10" s="553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42"/>
      <c r="Q11" s="543"/>
      <c r="T11" s="24" t="s">
        <v>25</v>
      </c>
      <c r="U11" s="593" t="s">
        <v>26</v>
      </c>
      <c r="V11" s="517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2" t="s">
        <v>27</v>
      </c>
      <c r="B12" s="476"/>
      <c r="C12" s="476"/>
      <c r="D12" s="476"/>
      <c r="E12" s="476"/>
      <c r="F12" s="476"/>
      <c r="G12" s="476"/>
      <c r="H12" s="476"/>
      <c r="I12" s="476"/>
      <c r="J12" s="476"/>
      <c r="K12" s="476"/>
      <c r="L12" s="477"/>
      <c r="M12" s="63"/>
      <c r="O12" s="24" t="s">
        <v>28</v>
      </c>
      <c r="P12" s="574"/>
      <c r="Q12" s="575"/>
      <c r="R12" s="23"/>
      <c r="T12" s="24"/>
      <c r="U12" s="481"/>
      <c r="V12" s="380"/>
      <c r="AA12" s="51"/>
      <c r="AB12" s="51"/>
      <c r="AC12" s="51"/>
    </row>
    <row r="13" spans="1:30" s="362" customFormat="1" ht="23.25" customHeight="1" x14ac:dyDescent="0.2">
      <c r="A13" s="692" t="s">
        <v>29</v>
      </c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7"/>
      <c r="M13" s="63"/>
      <c r="N13" s="26"/>
      <c r="O13" s="26" t="s">
        <v>30</v>
      </c>
      <c r="P13" s="593"/>
      <c r="Q13" s="517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2" t="s">
        <v>31</v>
      </c>
      <c r="B14" s="476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28" t="s">
        <v>32</v>
      </c>
      <c r="B15" s="476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64"/>
      <c r="O15" s="507" t="s">
        <v>33</v>
      </c>
      <c r="P15" s="481"/>
      <c r="Q15" s="481"/>
      <c r="R15" s="481"/>
      <c r="S15" s="48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8"/>
      <c r="P16" s="508"/>
      <c r="Q16" s="508"/>
      <c r="R16" s="508"/>
      <c r="S16" s="50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6" t="s">
        <v>34</v>
      </c>
      <c r="B17" s="406" t="s">
        <v>35</v>
      </c>
      <c r="C17" s="535" t="s">
        <v>36</v>
      </c>
      <c r="D17" s="406" t="s">
        <v>37</v>
      </c>
      <c r="E17" s="434"/>
      <c r="F17" s="406" t="s">
        <v>38</v>
      </c>
      <c r="G17" s="406" t="s">
        <v>39</v>
      </c>
      <c r="H17" s="406" t="s">
        <v>40</v>
      </c>
      <c r="I17" s="406" t="s">
        <v>41</v>
      </c>
      <c r="J17" s="406" t="s">
        <v>42</v>
      </c>
      <c r="K17" s="406" t="s">
        <v>43</v>
      </c>
      <c r="L17" s="406" t="s">
        <v>44</v>
      </c>
      <c r="M17" s="406" t="s">
        <v>45</v>
      </c>
      <c r="N17" s="406" t="s">
        <v>46</v>
      </c>
      <c r="O17" s="406" t="s">
        <v>47</v>
      </c>
      <c r="P17" s="433"/>
      <c r="Q17" s="433"/>
      <c r="R17" s="433"/>
      <c r="S17" s="434"/>
      <c r="T17" s="718" t="s">
        <v>48</v>
      </c>
      <c r="U17" s="477"/>
      <c r="V17" s="406" t="s">
        <v>49</v>
      </c>
      <c r="W17" s="406" t="s">
        <v>50</v>
      </c>
      <c r="X17" s="740" t="s">
        <v>51</v>
      </c>
      <c r="Y17" s="406" t="s">
        <v>52</v>
      </c>
      <c r="Z17" s="450" t="s">
        <v>53</v>
      </c>
      <c r="AA17" s="450" t="s">
        <v>54</v>
      </c>
      <c r="AB17" s="450" t="s">
        <v>55</v>
      </c>
      <c r="AC17" s="451"/>
      <c r="AD17" s="452"/>
      <c r="AE17" s="471"/>
      <c r="BB17" s="715" t="s">
        <v>56</v>
      </c>
    </row>
    <row r="18" spans="1:54" ht="14.25" customHeight="1" x14ac:dyDescent="0.2">
      <c r="A18" s="407"/>
      <c r="B18" s="407"/>
      <c r="C18" s="407"/>
      <c r="D18" s="435"/>
      <c r="E18" s="437"/>
      <c r="F18" s="407"/>
      <c r="G18" s="407"/>
      <c r="H18" s="407"/>
      <c r="I18" s="407"/>
      <c r="J18" s="407"/>
      <c r="K18" s="407"/>
      <c r="L18" s="407"/>
      <c r="M18" s="407"/>
      <c r="N18" s="407"/>
      <c r="O18" s="435"/>
      <c r="P18" s="436"/>
      <c r="Q18" s="436"/>
      <c r="R18" s="436"/>
      <c r="S18" s="437"/>
      <c r="T18" s="360" t="s">
        <v>57</v>
      </c>
      <c r="U18" s="360" t="s">
        <v>58</v>
      </c>
      <c r="V18" s="407"/>
      <c r="W18" s="407"/>
      <c r="X18" s="741"/>
      <c r="Y18" s="407"/>
      <c r="Z18" s="626"/>
      <c r="AA18" s="626"/>
      <c r="AB18" s="453"/>
      <c r="AC18" s="454"/>
      <c r="AD18" s="455"/>
      <c r="AE18" s="472"/>
      <c r="BB18" s="380"/>
    </row>
    <row r="19" spans="1:54" ht="27.75" hidden="1" customHeight="1" x14ac:dyDescent="0.2">
      <c r="A19" s="411" t="s">
        <v>59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8"/>
      <c r="AA19" s="48"/>
    </row>
    <row r="20" spans="1:54" ht="16.5" hidden="1" customHeight="1" x14ac:dyDescent="0.25">
      <c r="A20" s="391" t="s">
        <v>59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59"/>
      <c r="AA20" s="359"/>
    </row>
    <row r="21" spans="1:54" ht="14.25" hidden="1" customHeight="1" x14ac:dyDescent="0.25">
      <c r="A21" s="389" t="s">
        <v>60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9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0"/>
      <c r="N23" s="381"/>
      <c r="O23" s="374" t="s">
        <v>66</v>
      </c>
      <c r="P23" s="375"/>
      <c r="Q23" s="375"/>
      <c r="R23" s="375"/>
      <c r="S23" s="375"/>
      <c r="T23" s="375"/>
      <c r="U23" s="376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hidden="1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374" t="s">
        <v>66</v>
      </c>
      <c r="P24" s="375"/>
      <c r="Q24" s="375"/>
      <c r="R24" s="375"/>
      <c r="S24" s="375"/>
      <c r="T24" s="375"/>
      <c r="U24" s="376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hidden="1" customHeight="1" x14ac:dyDescent="0.25">
      <c r="A25" s="389" t="s">
        <v>68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4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3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9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0"/>
      <c r="N33" s="381"/>
      <c r="O33" s="374" t="s">
        <v>66</v>
      </c>
      <c r="P33" s="375"/>
      <c r="Q33" s="375"/>
      <c r="R33" s="375"/>
      <c r="S33" s="375"/>
      <c r="T33" s="375"/>
      <c r="U33" s="376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hidden="1" x14ac:dyDescent="0.2">
      <c r="A34" s="380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374" t="s">
        <v>66</v>
      </c>
      <c r="P34" s="375"/>
      <c r="Q34" s="375"/>
      <c r="R34" s="375"/>
      <c r="S34" s="375"/>
      <c r="T34" s="375"/>
      <c r="U34" s="376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hidden="1" customHeight="1" x14ac:dyDescent="0.25">
      <c r="A35" s="389" t="s">
        <v>82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380"/>
      <c r="X35" s="380"/>
      <c r="Y35" s="38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9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0"/>
      <c r="N37" s="381"/>
      <c r="O37" s="374" t="s">
        <v>66</v>
      </c>
      <c r="P37" s="375"/>
      <c r="Q37" s="375"/>
      <c r="R37" s="375"/>
      <c r="S37" s="375"/>
      <c r="T37" s="375"/>
      <c r="U37" s="376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hidden="1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374" t="s">
        <v>66</v>
      </c>
      <c r="P38" s="375"/>
      <c r="Q38" s="375"/>
      <c r="R38" s="375"/>
      <c r="S38" s="375"/>
      <c r="T38" s="375"/>
      <c r="U38" s="376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hidden="1" customHeight="1" x14ac:dyDescent="0.25">
      <c r="A39" s="389" t="s">
        <v>87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8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9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0"/>
      <c r="N41" s="381"/>
      <c r="O41" s="374" t="s">
        <v>66</v>
      </c>
      <c r="P41" s="375"/>
      <c r="Q41" s="375"/>
      <c r="R41" s="375"/>
      <c r="S41" s="375"/>
      <c r="T41" s="375"/>
      <c r="U41" s="376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hidden="1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374" t="s">
        <v>66</v>
      </c>
      <c r="P42" s="375"/>
      <c r="Q42" s="375"/>
      <c r="R42" s="375"/>
      <c r="S42" s="375"/>
      <c r="T42" s="375"/>
      <c r="U42" s="376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hidden="1" customHeight="1" x14ac:dyDescent="0.25">
      <c r="A43" s="38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8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9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0"/>
      <c r="N45" s="381"/>
      <c r="O45" s="374" t="s">
        <v>66</v>
      </c>
      <c r="P45" s="375"/>
      <c r="Q45" s="375"/>
      <c r="R45" s="375"/>
      <c r="S45" s="375"/>
      <c r="T45" s="375"/>
      <c r="U45" s="376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hidden="1" x14ac:dyDescent="0.2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374" t="s">
        <v>66</v>
      </c>
      <c r="P46" s="375"/>
      <c r="Q46" s="375"/>
      <c r="R46" s="375"/>
      <c r="S46" s="375"/>
      <c r="T46" s="375"/>
      <c r="U46" s="376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hidden="1" customHeight="1" x14ac:dyDescent="0.2">
      <c r="A47" s="411" t="s">
        <v>94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412"/>
      <c r="Z47" s="48"/>
      <c r="AA47" s="48"/>
    </row>
    <row r="48" spans="1:54" ht="16.5" hidden="1" customHeight="1" x14ac:dyDescent="0.25">
      <c r="A48" s="391" t="s">
        <v>95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380"/>
      <c r="Z48" s="359"/>
      <c r="AA48" s="359"/>
    </row>
    <row r="49" spans="1:54" ht="14.25" hidden="1" customHeight="1" x14ac:dyDescent="0.25">
      <c r="A49" s="389" t="s">
        <v>96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58"/>
      <c r="AA49" s="358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0</v>
      </c>
      <c r="X50" s="366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0</v>
      </c>
      <c r="X51" s="366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hidden="1" x14ac:dyDescent="0.2">
      <c r="A52" s="379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381"/>
      <c r="O52" s="374" t="s">
        <v>66</v>
      </c>
      <c r="P52" s="375"/>
      <c r="Q52" s="375"/>
      <c r="R52" s="375"/>
      <c r="S52" s="375"/>
      <c r="T52" s="375"/>
      <c r="U52" s="376"/>
      <c r="V52" s="37" t="s">
        <v>67</v>
      </c>
      <c r="W52" s="367">
        <f>IFERROR(W50/H50,"0")+IFERROR(W51/H51,"0")</f>
        <v>0</v>
      </c>
      <c r="X52" s="367">
        <f>IFERROR(X50/H50,"0")+IFERROR(X51/H51,"0")</f>
        <v>0</v>
      </c>
      <c r="Y52" s="367">
        <f>IFERROR(IF(Y50="",0,Y50),"0")+IFERROR(IF(Y51="",0,Y51),"0")</f>
        <v>0</v>
      </c>
      <c r="Z52" s="368"/>
      <c r="AA52" s="368"/>
    </row>
    <row r="53" spans="1:54" hidden="1" x14ac:dyDescent="0.2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374" t="s">
        <v>66</v>
      </c>
      <c r="P53" s="375"/>
      <c r="Q53" s="375"/>
      <c r="R53" s="375"/>
      <c r="S53" s="375"/>
      <c r="T53" s="375"/>
      <c r="U53" s="376"/>
      <c r="V53" s="37" t="s">
        <v>65</v>
      </c>
      <c r="W53" s="367">
        <f>IFERROR(SUM(W50:W51),"0")</f>
        <v>0</v>
      </c>
      <c r="X53" s="367">
        <f>IFERROR(SUM(X50:X51),"0")</f>
        <v>0</v>
      </c>
      <c r="Y53" s="37"/>
      <c r="Z53" s="368"/>
      <c r="AA53" s="368"/>
    </row>
    <row r="54" spans="1:54" ht="16.5" hidden="1" customHeight="1" x14ac:dyDescent="0.25">
      <c r="A54" s="391" t="s">
        <v>103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380"/>
      <c r="Z54" s="359"/>
      <c r="AA54" s="359"/>
    </row>
    <row r="55" spans="1:54" ht="14.25" hidden="1" customHeight="1" x14ac:dyDescent="0.25">
      <c r="A55" s="389" t="s">
        <v>104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58"/>
      <c r="AA55" s="358"/>
    </row>
    <row r="56" spans="1:54" ht="27" hidden="1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0</v>
      </c>
      <c r="X56" s="366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720</v>
      </c>
      <c r="X58" s="366">
        <f>IFERROR(IF(W58="",0,CEILING((W58/$H58),1)*$H58),"")</f>
        <v>720</v>
      </c>
      <c r="Y58" s="36">
        <f>IFERROR(IF(X58=0,"",ROUNDUP(X58/H58,0)*0.00937),"")</f>
        <v>1.4992000000000001</v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58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9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0"/>
      <c r="N60" s="381"/>
      <c r="O60" s="374" t="s">
        <v>66</v>
      </c>
      <c r="P60" s="375"/>
      <c r="Q60" s="375"/>
      <c r="R60" s="375"/>
      <c r="S60" s="375"/>
      <c r="T60" s="375"/>
      <c r="U60" s="376"/>
      <c r="V60" s="37" t="s">
        <v>67</v>
      </c>
      <c r="W60" s="367">
        <f>IFERROR(W56/H56,"0")+IFERROR(W57/H57,"0")+IFERROR(W58/H58,"0")+IFERROR(W59/H59,"0")</f>
        <v>160</v>
      </c>
      <c r="X60" s="367">
        <f>IFERROR(X56/H56,"0")+IFERROR(X57/H57,"0")+IFERROR(X58/H58,"0")+IFERROR(X59/H59,"0")</f>
        <v>160</v>
      </c>
      <c r="Y60" s="367">
        <f>IFERROR(IF(Y56="",0,Y56),"0")+IFERROR(IF(Y57="",0,Y57),"0")+IFERROR(IF(Y58="",0,Y58),"0")+IFERROR(IF(Y59="",0,Y59),"0")</f>
        <v>1.4992000000000001</v>
      </c>
      <c r="Z60" s="368"/>
      <c r="AA60" s="368"/>
    </row>
    <row r="61" spans="1:54" x14ac:dyDescent="0.2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374" t="s">
        <v>66</v>
      </c>
      <c r="P61" s="375"/>
      <c r="Q61" s="375"/>
      <c r="R61" s="375"/>
      <c r="S61" s="375"/>
      <c r="T61" s="375"/>
      <c r="U61" s="376"/>
      <c r="V61" s="37" t="s">
        <v>65</v>
      </c>
      <c r="W61" s="367">
        <f>IFERROR(SUM(W56:W59),"0")</f>
        <v>720</v>
      </c>
      <c r="X61" s="367">
        <f>IFERROR(SUM(X56:X59),"0")</f>
        <v>720</v>
      </c>
      <c r="Y61" s="37"/>
      <c r="Z61" s="368"/>
      <c r="AA61" s="368"/>
    </row>
    <row r="62" spans="1:54" ht="16.5" hidden="1" customHeight="1" x14ac:dyDescent="0.25">
      <c r="A62" s="391" t="s">
        <v>94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80"/>
      <c r="Z62" s="359"/>
      <c r="AA62" s="359"/>
    </row>
    <row r="63" spans="1:54" ht="14.25" hidden="1" customHeight="1" x14ac:dyDescent="0.25">
      <c r="A63" s="389" t="s">
        <v>104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60</v>
      </c>
      <c r="X66" s="366">
        <f t="shared" si="2"/>
        <v>67.199999999999989</v>
      </c>
      <c r="Y66" s="36">
        <f t="shared" si="3"/>
        <v>0.1305</v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4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192</v>
      </c>
      <c r="X72" s="366">
        <f t="shared" si="2"/>
        <v>192</v>
      </c>
      <c r="Y72" s="36">
        <f t="shared" ref="Y72:Y79" si="4">IFERROR(IF(X72=0,"",ROUNDUP(X72/H72,0)*0.00937),"")</f>
        <v>0.44975999999999999</v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6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495</v>
      </c>
      <c r="X79" s="366">
        <f t="shared" si="2"/>
        <v>495</v>
      </c>
      <c r="Y79" s="36">
        <f t="shared" si="4"/>
        <v>1.0306999999999999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3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48</v>
      </c>
      <c r="X80" s="366">
        <f t="shared" si="2"/>
        <v>48</v>
      </c>
      <c r="Y80" s="36">
        <f>IFERROR(IF(X80=0,"",ROUNDUP(X80/H80,0)*0.00753),"")</f>
        <v>0.11295000000000001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450</v>
      </c>
      <c r="X84" s="366">
        <f t="shared" si="2"/>
        <v>450</v>
      </c>
      <c r="Y84" s="36">
        <f>IFERROR(IF(X84=0,"",ROUNDUP(X84/H84,0)*0.00937),"")</f>
        <v>0.93699999999999994</v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79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374" t="s">
        <v>66</v>
      </c>
      <c r="P86" s="375"/>
      <c r="Q86" s="375"/>
      <c r="R86" s="375"/>
      <c r="S86" s="375"/>
      <c r="T86" s="375"/>
      <c r="U86" s="376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278.35714285714289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279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2.6609099999999999</v>
      </c>
      <c r="Z86" s="368"/>
      <c r="AA86" s="368"/>
    </row>
    <row r="87" spans="1:54" x14ac:dyDescent="0.2">
      <c r="A87" s="380"/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1"/>
      <c r="O87" s="374" t="s">
        <v>66</v>
      </c>
      <c r="P87" s="375"/>
      <c r="Q87" s="375"/>
      <c r="R87" s="375"/>
      <c r="S87" s="375"/>
      <c r="T87" s="375"/>
      <c r="U87" s="376"/>
      <c r="V87" s="37" t="s">
        <v>65</v>
      </c>
      <c r="W87" s="367">
        <f>IFERROR(SUM(W64:W85),"0")</f>
        <v>1245</v>
      </c>
      <c r="X87" s="367">
        <f>IFERROR(SUM(X64:X85),"0")</f>
        <v>1252.2</v>
      </c>
      <c r="Y87" s="37"/>
      <c r="Z87" s="368"/>
      <c r="AA87" s="368"/>
    </row>
    <row r="88" spans="1:54" ht="14.25" hidden="1" customHeight="1" x14ac:dyDescent="0.25">
      <c r="A88" s="389" t="s">
        <v>96</v>
      </c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380"/>
      <c r="T88" s="380"/>
      <c r="U88" s="380"/>
      <c r="V88" s="380"/>
      <c r="W88" s="380"/>
      <c r="X88" s="380"/>
      <c r="Y88" s="380"/>
      <c r="Z88" s="358"/>
      <c r="AA88" s="358"/>
    </row>
    <row r="89" spans="1:54" ht="16.5" hidden="1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3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4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79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374" t="s">
        <v>66</v>
      </c>
      <c r="P93" s="375"/>
      <c r="Q93" s="375"/>
      <c r="R93" s="375"/>
      <c r="S93" s="375"/>
      <c r="T93" s="375"/>
      <c r="U93" s="376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hidden="1" x14ac:dyDescent="0.2">
      <c r="A94" s="380"/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1"/>
      <c r="O94" s="374" t="s">
        <v>66</v>
      </c>
      <c r="P94" s="375"/>
      <c r="Q94" s="375"/>
      <c r="R94" s="375"/>
      <c r="S94" s="375"/>
      <c r="T94" s="375"/>
      <c r="U94" s="376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hidden="1" customHeight="1" x14ac:dyDescent="0.25">
      <c r="A95" s="389" t="s">
        <v>60</v>
      </c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  <c r="X95" s="380"/>
      <c r="Y95" s="380"/>
      <c r="Z95" s="358"/>
      <c r="AA95" s="358"/>
    </row>
    <row r="96" spans="1:54" ht="16.5" hidden="1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3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4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4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35</v>
      </c>
      <c r="X103" s="366">
        <f t="shared" si="5"/>
        <v>36.4</v>
      </c>
      <c r="Y103" s="36">
        <f>IFERROR(IF(X103=0,"",ROUNDUP(X103/H103,0)*0.00753),"")</f>
        <v>9.7890000000000005E-2</v>
      </c>
      <c r="Z103" s="56"/>
      <c r="AA103" s="57"/>
      <c r="AE103" s="58"/>
      <c r="BB103" s="115" t="s">
        <v>1</v>
      </c>
    </row>
    <row r="104" spans="1:54" x14ac:dyDescent="0.2">
      <c r="A104" s="379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1"/>
      <c r="O104" s="374" t="s">
        <v>66</v>
      </c>
      <c r="P104" s="375"/>
      <c r="Q104" s="375"/>
      <c r="R104" s="375"/>
      <c r="S104" s="375"/>
      <c r="T104" s="375"/>
      <c r="U104" s="376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12.5</v>
      </c>
      <c r="X104" s="367">
        <f>IFERROR(X96/H96,"0")+IFERROR(X97/H97,"0")+IFERROR(X98/H98,"0")+IFERROR(X99/H99,"0")+IFERROR(X100/H100,"0")+IFERROR(X101/H101,"0")+IFERROR(X102/H102,"0")+IFERROR(X103/H103,"0")</f>
        <v>13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9.7890000000000005E-2</v>
      </c>
      <c r="Z104" s="368"/>
      <c r="AA104" s="368"/>
    </row>
    <row r="105" spans="1:54" x14ac:dyDescent="0.2">
      <c r="A105" s="380"/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0"/>
      <c r="N105" s="381"/>
      <c r="O105" s="374" t="s">
        <v>66</v>
      </c>
      <c r="P105" s="375"/>
      <c r="Q105" s="375"/>
      <c r="R105" s="375"/>
      <c r="S105" s="375"/>
      <c r="T105" s="375"/>
      <c r="U105" s="376"/>
      <c r="V105" s="37" t="s">
        <v>65</v>
      </c>
      <c r="W105" s="367">
        <f>IFERROR(SUM(W96:W103),"0")</f>
        <v>35</v>
      </c>
      <c r="X105" s="367">
        <f>IFERROR(SUM(X96:X103),"0")</f>
        <v>36.4</v>
      </c>
      <c r="Y105" s="37"/>
      <c r="Z105" s="368"/>
      <c r="AA105" s="368"/>
    </row>
    <row r="106" spans="1:54" ht="14.25" hidden="1" customHeight="1" x14ac:dyDescent="0.25">
      <c r="A106" s="389" t="s">
        <v>68</v>
      </c>
      <c r="B106" s="380"/>
      <c r="C106" s="380"/>
      <c r="D106" s="380"/>
      <c r="E106" s="380"/>
      <c r="F106" s="380"/>
      <c r="G106" s="380"/>
      <c r="H106" s="380"/>
      <c r="I106" s="380"/>
      <c r="J106" s="380"/>
      <c r="K106" s="380"/>
      <c r="L106" s="380"/>
      <c r="M106" s="380"/>
      <c r="N106" s="380"/>
      <c r="O106" s="380"/>
      <c r="P106" s="380"/>
      <c r="Q106" s="380"/>
      <c r="R106" s="380"/>
      <c r="S106" s="380"/>
      <c r="T106" s="380"/>
      <c r="U106" s="380"/>
      <c r="V106" s="380"/>
      <c r="W106" s="380"/>
      <c r="X106" s="380"/>
      <c r="Y106" s="380"/>
      <c r="Z106" s="358"/>
      <c r="AA106" s="358"/>
    </row>
    <row r="107" spans="1:54" ht="16.5" hidden="1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7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hidden="1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5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hidden="1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hidden="1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0</v>
      </c>
      <c r="X110" s="366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82.5</v>
      </c>
      <c r="X115" s="366">
        <f t="shared" si="6"/>
        <v>84.48</v>
      </c>
      <c r="Y115" s="36">
        <f>IFERROR(IF(X115=0,"",ROUNDUP(X115/H115,0)*0.00753),"")</f>
        <v>0.24096000000000001</v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360</v>
      </c>
      <c r="X116" s="366">
        <f t="shared" si="6"/>
        <v>361.8</v>
      </c>
      <c r="Y116" s="36">
        <f>IFERROR(IF(X116=0,"",ROUNDUP(X116/H116,0)*0.00753),"")</f>
        <v>1.00902</v>
      </c>
      <c r="Z116" s="56"/>
      <c r="AA116" s="57"/>
      <c r="AE116" s="58"/>
      <c r="BB116" s="125" t="s">
        <v>1</v>
      </c>
    </row>
    <row r="117" spans="1:54" ht="27" hidden="1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hidden="1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hidden="1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6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79"/>
      <c r="B121" s="380"/>
      <c r="C121" s="380"/>
      <c r="D121" s="380"/>
      <c r="E121" s="380"/>
      <c r="F121" s="380"/>
      <c r="G121" s="380"/>
      <c r="H121" s="380"/>
      <c r="I121" s="380"/>
      <c r="J121" s="380"/>
      <c r="K121" s="380"/>
      <c r="L121" s="380"/>
      <c r="M121" s="380"/>
      <c r="N121" s="381"/>
      <c r="O121" s="374" t="s">
        <v>66</v>
      </c>
      <c r="P121" s="375"/>
      <c r="Q121" s="375"/>
      <c r="R121" s="375"/>
      <c r="S121" s="375"/>
      <c r="T121" s="375"/>
      <c r="U121" s="376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164.58333333333331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166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1.2499800000000001</v>
      </c>
      <c r="Z121" s="368"/>
      <c r="AA121" s="368"/>
    </row>
    <row r="122" spans="1:54" x14ac:dyDescent="0.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0"/>
      <c r="M122" s="380"/>
      <c r="N122" s="381"/>
      <c r="O122" s="374" t="s">
        <v>66</v>
      </c>
      <c r="P122" s="375"/>
      <c r="Q122" s="375"/>
      <c r="R122" s="375"/>
      <c r="S122" s="375"/>
      <c r="T122" s="375"/>
      <c r="U122" s="376"/>
      <c r="V122" s="37" t="s">
        <v>65</v>
      </c>
      <c r="W122" s="367">
        <f>IFERROR(SUM(W107:W120),"0")</f>
        <v>442.5</v>
      </c>
      <c r="X122" s="367">
        <f>IFERROR(SUM(X107:X120),"0")</f>
        <v>446.28000000000003</v>
      </c>
      <c r="Y122" s="37"/>
      <c r="Z122" s="368"/>
      <c r="AA122" s="368"/>
    </row>
    <row r="123" spans="1:54" ht="14.25" hidden="1" customHeight="1" x14ac:dyDescent="0.25">
      <c r="A123" s="389" t="s">
        <v>210</v>
      </c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0"/>
      <c r="M123" s="380"/>
      <c r="N123" s="380"/>
      <c r="O123" s="380"/>
      <c r="P123" s="380"/>
      <c r="Q123" s="380"/>
      <c r="R123" s="380"/>
      <c r="S123" s="380"/>
      <c r="T123" s="380"/>
      <c r="U123" s="380"/>
      <c r="V123" s="380"/>
      <c r="W123" s="380"/>
      <c r="X123" s="380"/>
      <c r="Y123" s="380"/>
      <c r="Z123" s="358"/>
      <c r="AA123" s="358"/>
    </row>
    <row r="124" spans="1:54" ht="27" hidden="1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6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hidden="1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4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hidden="1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hidden="1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hidden="1" x14ac:dyDescent="0.2">
      <c r="A131" s="379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1"/>
      <c r="O131" s="374" t="s">
        <v>66</v>
      </c>
      <c r="P131" s="375"/>
      <c r="Q131" s="375"/>
      <c r="R131" s="375"/>
      <c r="S131" s="375"/>
      <c r="T131" s="375"/>
      <c r="U131" s="376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hidden="1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0"/>
      <c r="M132" s="380"/>
      <c r="N132" s="381"/>
      <c r="O132" s="374" t="s">
        <v>66</v>
      </c>
      <c r="P132" s="375"/>
      <c r="Q132" s="375"/>
      <c r="R132" s="375"/>
      <c r="S132" s="375"/>
      <c r="T132" s="375"/>
      <c r="U132" s="376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hidden="1" customHeight="1" x14ac:dyDescent="0.25">
      <c r="A133" s="391" t="s">
        <v>223</v>
      </c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0"/>
      <c r="M133" s="380"/>
      <c r="N133" s="380"/>
      <c r="O133" s="380"/>
      <c r="P133" s="380"/>
      <c r="Q133" s="380"/>
      <c r="R133" s="380"/>
      <c r="S133" s="380"/>
      <c r="T133" s="380"/>
      <c r="U133" s="380"/>
      <c r="V133" s="380"/>
      <c r="W133" s="380"/>
      <c r="X133" s="380"/>
      <c r="Y133" s="380"/>
      <c r="Z133" s="359"/>
      <c r="AA133" s="359"/>
    </row>
    <row r="134" spans="1:54" ht="14.25" hidden="1" customHeight="1" x14ac:dyDescent="0.25">
      <c r="A134" s="389" t="s">
        <v>68</v>
      </c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0"/>
      <c r="N134" s="380"/>
      <c r="O134" s="380"/>
      <c r="P134" s="380"/>
      <c r="Q134" s="380"/>
      <c r="R134" s="380"/>
      <c r="S134" s="380"/>
      <c r="T134" s="380"/>
      <c r="U134" s="380"/>
      <c r="V134" s="380"/>
      <c r="W134" s="380"/>
      <c r="X134" s="380"/>
      <c r="Y134" s="380"/>
      <c r="Z134" s="358"/>
      <c r="AA134" s="358"/>
    </row>
    <row r="135" spans="1:54" ht="27" hidden="1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50</v>
      </c>
      <c r="X136" s="366">
        <f>IFERROR(IF(W136="",0,CEILING((W136/$H136),1)*$H136),"")</f>
        <v>50.400000000000006</v>
      </c>
      <c r="Y136" s="36">
        <f>IFERROR(IF(X136=0,"",ROUNDUP(X136/H136,0)*0.02175),"")</f>
        <v>0.1305</v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540</v>
      </c>
      <c r="X138" s="366">
        <f>IFERROR(IF(W138="",0,CEILING((W138/$H138),1)*$H138),"")</f>
        <v>540</v>
      </c>
      <c r="Y138" s="36">
        <f>IFERROR(IF(X138=0,"",ROUNDUP(X138/H138,0)*0.00753),"")</f>
        <v>1.506</v>
      </c>
      <c r="Z138" s="56"/>
      <c r="AA138" s="57"/>
      <c r="AE138" s="58"/>
      <c r="BB138" s="140" t="s">
        <v>1</v>
      </c>
    </row>
    <row r="139" spans="1:54" ht="16.5" hidden="1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61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9"/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1"/>
      <c r="O140" s="374" t="s">
        <v>66</v>
      </c>
      <c r="P140" s="375"/>
      <c r="Q140" s="375"/>
      <c r="R140" s="375"/>
      <c r="S140" s="375"/>
      <c r="T140" s="375"/>
      <c r="U140" s="376"/>
      <c r="V140" s="37" t="s">
        <v>67</v>
      </c>
      <c r="W140" s="367">
        <f>IFERROR(W135/H135,"0")+IFERROR(W136/H136,"0")+IFERROR(W137/H137,"0")+IFERROR(W138/H138,"0")+IFERROR(W139/H139,"0")</f>
        <v>205.95238095238096</v>
      </c>
      <c r="X140" s="367">
        <f>IFERROR(X135/H135,"0")+IFERROR(X136/H136,"0")+IFERROR(X137/H137,"0")+IFERROR(X138/H138,"0")+IFERROR(X139/H139,"0")</f>
        <v>206</v>
      </c>
      <c r="Y140" s="367">
        <f>IFERROR(IF(Y135="",0,Y135),"0")+IFERROR(IF(Y136="",0,Y136),"0")+IFERROR(IF(Y137="",0,Y137),"0")+IFERROR(IF(Y138="",0,Y138),"0")+IFERROR(IF(Y139="",0,Y139),"0")</f>
        <v>1.6365000000000001</v>
      </c>
      <c r="Z140" s="368"/>
      <c r="AA140" s="368"/>
    </row>
    <row r="141" spans="1:54" x14ac:dyDescent="0.2">
      <c r="A141" s="380"/>
      <c r="B141" s="380"/>
      <c r="C141" s="380"/>
      <c r="D141" s="380"/>
      <c r="E141" s="380"/>
      <c r="F141" s="380"/>
      <c r="G141" s="380"/>
      <c r="H141" s="380"/>
      <c r="I141" s="380"/>
      <c r="J141" s="380"/>
      <c r="K141" s="380"/>
      <c r="L141" s="380"/>
      <c r="M141" s="380"/>
      <c r="N141" s="381"/>
      <c r="O141" s="374" t="s">
        <v>66</v>
      </c>
      <c r="P141" s="375"/>
      <c r="Q141" s="375"/>
      <c r="R141" s="375"/>
      <c r="S141" s="375"/>
      <c r="T141" s="375"/>
      <c r="U141" s="376"/>
      <c r="V141" s="37" t="s">
        <v>65</v>
      </c>
      <c r="W141" s="367">
        <f>IFERROR(SUM(W135:W139),"0")</f>
        <v>590</v>
      </c>
      <c r="X141" s="367">
        <f>IFERROR(SUM(X135:X139),"0")</f>
        <v>590.4</v>
      </c>
      <c r="Y141" s="37"/>
      <c r="Z141" s="368"/>
      <c r="AA141" s="368"/>
    </row>
    <row r="142" spans="1:54" ht="27.75" hidden="1" customHeight="1" x14ac:dyDescent="0.2">
      <c r="A142" s="411" t="s">
        <v>233</v>
      </c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  <c r="S142" s="412"/>
      <c r="T142" s="412"/>
      <c r="U142" s="412"/>
      <c r="V142" s="412"/>
      <c r="W142" s="412"/>
      <c r="X142" s="412"/>
      <c r="Y142" s="412"/>
      <c r="Z142" s="48"/>
      <c r="AA142" s="48"/>
    </row>
    <row r="143" spans="1:54" ht="16.5" hidden="1" customHeight="1" x14ac:dyDescent="0.25">
      <c r="A143" s="391" t="s">
        <v>234</v>
      </c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Q143" s="380"/>
      <c r="R143" s="380"/>
      <c r="S143" s="380"/>
      <c r="T143" s="380"/>
      <c r="U143" s="380"/>
      <c r="V143" s="380"/>
      <c r="W143" s="380"/>
      <c r="X143" s="380"/>
      <c r="Y143" s="380"/>
      <c r="Z143" s="359"/>
      <c r="AA143" s="359"/>
    </row>
    <row r="144" spans="1:54" ht="14.25" hidden="1" customHeight="1" x14ac:dyDescent="0.25">
      <c r="A144" s="389" t="s">
        <v>104</v>
      </c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0"/>
      <c r="O144" s="380"/>
      <c r="P144" s="380"/>
      <c r="Q144" s="380"/>
      <c r="R144" s="380"/>
      <c r="S144" s="380"/>
      <c r="T144" s="380"/>
      <c r="U144" s="380"/>
      <c r="V144" s="380"/>
      <c r="W144" s="380"/>
      <c r="X144" s="380"/>
      <c r="Y144" s="380"/>
      <c r="Z144" s="358"/>
      <c r="AA144" s="358"/>
    </row>
    <row r="145" spans="1:54" ht="27" hidden="1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hidden="1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hidden="1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hidden="1" x14ac:dyDescent="0.2">
      <c r="A148" s="379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1"/>
      <c r="O148" s="374" t="s">
        <v>66</v>
      </c>
      <c r="P148" s="375"/>
      <c r="Q148" s="375"/>
      <c r="R148" s="375"/>
      <c r="S148" s="375"/>
      <c r="T148" s="375"/>
      <c r="U148" s="376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hidden="1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0"/>
      <c r="M149" s="380"/>
      <c r="N149" s="381"/>
      <c r="O149" s="374" t="s">
        <v>66</v>
      </c>
      <c r="P149" s="375"/>
      <c r="Q149" s="375"/>
      <c r="R149" s="375"/>
      <c r="S149" s="375"/>
      <c r="T149" s="375"/>
      <c r="U149" s="376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hidden="1" customHeight="1" x14ac:dyDescent="0.25">
      <c r="A150" s="391" t="s">
        <v>241</v>
      </c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0"/>
      <c r="M150" s="380"/>
      <c r="N150" s="380"/>
      <c r="O150" s="380"/>
      <c r="P150" s="380"/>
      <c r="Q150" s="380"/>
      <c r="R150" s="380"/>
      <c r="S150" s="380"/>
      <c r="T150" s="380"/>
      <c r="U150" s="380"/>
      <c r="V150" s="380"/>
      <c r="W150" s="380"/>
      <c r="X150" s="380"/>
      <c r="Y150" s="380"/>
      <c r="Z150" s="359"/>
      <c r="AA150" s="359"/>
    </row>
    <row r="151" spans="1:54" ht="14.25" hidden="1" customHeight="1" x14ac:dyDescent="0.25">
      <c r="A151" s="389" t="s">
        <v>60</v>
      </c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0"/>
      <c r="M151" s="380"/>
      <c r="N151" s="380"/>
      <c r="O151" s="380"/>
      <c r="P151" s="380"/>
      <c r="Q151" s="380"/>
      <c r="R151" s="380"/>
      <c r="S151" s="380"/>
      <c r="T151" s="380"/>
      <c r="U151" s="380"/>
      <c r="V151" s="380"/>
      <c r="W151" s="380"/>
      <c r="X151" s="380"/>
      <c r="Y151" s="380"/>
      <c r="Z151" s="358"/>
      <c r="AA151" s="358"/>
    </row>
    <row r="152" spans="1:54" ht="27" hidden="1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20</v>
      </c>
      <c r="X153" s="366">
        <f t="shared" si="8"/>
        <v>21</v>
      </c>
      <c r="Y153" s="36">
        <f>IFERROR(IF(X153=0,"",ROUNDUP(X153/H153,0)*0.00753),"")</f>
        <v>3.7650000000000003E-2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3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50</v>
      </c>
      <c r="X154" s="366">
        <f t="shared" si="8"/>
        <v>50.400000000000006</v>
      </c>
      <c r="Y154" s="36">
        <f>IFERROR(IF(X154=0,"",ROUNDUP(X154/H154,0)*0.00753),"")</f>
        <v>9.0359999999999996E-2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70</v>
      </c>
      <c r="X155" s="366">
        <f t="shared" si="8"/>
        <v>71.400000000000006</v>
      </c>
      <c r="Y155" s="36">
        <f>IFERROR(IF(X155=0,"",ROUNDUP(X155/H155,0)*0.00502),"")</f>
        <v>0.17068</v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70</v>
      </c>
      <c r="X158" s="366">
        <f t="shared" si="8"/>
        <v>71.400000000000006</v>
      </c>
      <c r="Y158" s="36">
        <f>IFERROR(IF(X158=0,"",ROUNDUP(X158/H158,0)*0.00502),"")</f>
        <v>0.17068</v>
      </c>
      <c r="Z158" s="56"/>
      <c r="AA158" s="57"/>
      <c r="AE158" s="58"/>
      <c r="BB158" s="151" t="s">
        <v>1</v>
      </c>
    </row>
    <row r="159" spans="1:54" ht="27" hidden="1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hidden="1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4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79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0"/>
      <c r="M161" s="380"/>
      <c r="N161" s="381"/>
      <c r="O161" s="374" t="s">
        <v>66</v>
      </c>
      <c r="P161" s="375"/>
      <c r="Q161" s="375"/>
      <c r="R161" s="375"/>
      <c r="S161" s="375"/>
      <c r="T161" s="375"/>
      <c r="U161" s="376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83.333333333333329</v>
      </c>
      <c r="X161" s="367">
        <f>IFERROR(X152/H152,"0")+IFERROR(X153/H153,"0")+IFERROR(X154/H154,"0")+IFERROR(X155/H155,"0")+IFERROR(X156/H156,"0")+IFERROR(X157/H157,"0")+IFERROR(X158/H158,"0")+IFERROR(X159/H159,"0")+IFERROR(X160/H160,"0")</f>
        <v>85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0.46937000000000001</v>
      </c>
      <c r="Z161" s="368"/>
      <c r="AA161" s="368"/>
    </row>
    <row r="162" spans="1:54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0"/>
      <c r="M162" s="380"/>
      <c r="N162" s="381"/>
      <c r="O162" s="374" t="s">
        <v>66</v>
      </c>
      <c r="P162" s="375"/>
      <c r="Q162" s="375"/>
      <c r="R162" s="375"/>
      <c r="S162" s="375"/>
      <c r="T162" s="375"/>
      <c r="U162" s="376"/>
      <c r="V162" s="37" t="s">
        <v>65</v>
      </c>
      <c r="W162" s="367">
        <f>IFERROR(SUM(W152:W160),"0")</f>
        <v>210</v>
      </c>
      <c r="X162" s="367">
        <f>IFERROR(SUM(X152:X160),"0")</f>
        <v>214.20000000000002</v>
      </c>
      <c r="Y162" s="37"/>
      <c r="Z162" s="368"/>
      <c r="AA162" s="368"/>
    </row>
    <row r="163" spans="1:54" ht="16.5" hidden="1" customHeight="1" x14ac:dyDescent="0.25">
      <c r="A163" s="391" t="s">
        <v>260</v>
      </c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0"/>
      <c r="O163" s="380"/>
      <c r="P163" s="380"/>
      <c r="Q163" s="380"/>
      <c r="R163" s="380"/>
      <c r="S163" s="380"/>
      <c r="T163" s="380"/>
      <c r="U163" s="380"/>
      <c r="V163" s="380"/>
      <c r="W163" s="380"/>
      <c r="X163" s="380"/>
      <c r="Y163" s="380"/>
      <c r="Z163" s="359"/>
      <c r="AA163" s="359"/>
    </row>
    <row r="164" spans="1:54" ht="14.25" hidden="1" customHeight="1" x14ac:dyDescent="0.25">
      <c r="A164" s="389" t="s">
        <v>104</v>
      </c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0"/>
      <c r="O164" s="380"/>
      <c r="P164" s="380"/>
      <c r="Q164" s="380"/>
      <c r="R164" s="380"/>
      <c r="S164" s="380"/>
      <c r="T164" s="380"/>
      <c r="U164" s="380"/>
      <c r="V164" s="380"/>
      <c r="W164" s="380"/>
      <c r="X164" s="380"/>
      <c r="Y164" s="380"/>
      <c r="Z164" s="358"/>
      <c r="AA164" s="358"/>
    </row>
    <row r="165" spans="1:54" ht="16.5" hidden="1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hidden="1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hidden="1" x14ac:dyDescent="0.2">
      <c r="A167" s="379"/>
      <c r="B167" s="380"/>
      <c r="C167" s="380"/>
      <c r="D167" s="380"/>
      <c r="E167" s="380"/>
      <c r="F167" s="380"/>
      <c r="G167" s="380"/>
      <c r="H167" s="380"/>
      <c r="I167" s="380"/>
      <c r="J167" s="380"/>
      <c r="K167" s="380"/>
      <c r="L167" s="380"/>
      <c r="M167" s="380"/>
      <c r="N167" s="381"/>
      <c r="O167" s="374" t="s">
        <v>66</v>
      </c>
      <c r="P167" s="375"/>
      <c r="Q167" s="375"/>
      <c r="R167" s="375"/>
      <c r="S167" s="375"/>
      <c r="T167" s="375"/>
      <c r="U167" s="376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hidden="1" x14ac:dyDescent="0.2">
      <c r="A168" s="380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374" t="s">
        <v>66</v>
      </c>
      <c r="P168" s="375"/>
      <c r="Q168" s="375"/>
      <c r="R168" s="375"/>
      <c r="S168" s="375"/>
      <c r="T168" s="375"/>
      <c r="U168" s="376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hidden="1" customHeight="1" x14ac:dyDescent="0.25">
      <c r="A169" s="389" t="s">
        <v>96</v>
      </c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0"/>
      <c r="O169" s="380"/>
      <c r="P169" s="380"/>
      <c r="Q169" s="380"/>
      <c r="R169" s="380"/>
      <c r="S169" s="380"/>
      <c r="T169" s="380"/>
      <c r="U169" s="380"/>
      <c r="V169" s="380"/>
      <c r="W169" s="380"/>
      <c r="X169" s="380"/>
      <c r="Y169" s="380"/>
      <c r="Z169" s="358"/>
      <c r="AA169" s="358"/>
    </row>
    <row r="170" spans="1:54" ht="16.5" hidden="1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hidden="1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hidden="1" x14ac:dyDescent="0.2">
      <c r="A172" s="379"/>
      <c r="B172" s="380"/>
      <c r="C172" s="380"/>
      <c r="D172" s="380"/>
      <c r="E172" s="380"/>
      <c r="F172" s="380"/>
      <c r="G172" s="380"/>
      <c r="H172" s="380"/>
      <c r="I172" s="380"/>
      <c r="J172" s="380"/>
      <c r="K172" s="380"/>
      <c r="L172" s="380"/>
      <c r="M172" s="380"/>
      <c r="N172" s="381"/>
      <c r="O172" s="374" t="s">
        <v>66</v>
      </c>
      <c r="P172" s="375"/>
      <c r="Q172" s="375"/>
      <c r="R172" s="375"/>
      <c r="S172" s="375"/>
      <c r="T172" s="375"/>
      <c r="U172" s="376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hidden="1" x14ac:dyDescent="0.2">
      <c r="A173" s="380"/>
      <c r="B173" s="380"/>
      <c r="C173" s="380"/>
      <c r="D173" s="380"/>
      <c r="E173" s="380"/>
      <c r="F173" s="380"/>
      <c r="G173" s="380"/>
      <c r="H173" s="380"/>
      <c r="I173" s="380"/>
      <c r="J173" s="380"/>
      <c r="K173" s="380"/>
      <c r="L173" s="380"/>
      <c r="M173" s="380"/>
      <c r="N173" s="381"/>
      <c r="O173" s="374" t="s">
        <v>66</v>
      </c>
      <c r="P173" s="375"/>
      <c r="Q173" s="375"/>
      <c r="R173" s="375"/>
      <c r="S173" s="375"/>
      <c r="T173" s="375"/>
      <c r="U173" s="376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hidden="1" customHeight="1" x14ac:dyDescent="0.25">
      <c r="A174" s="389" t="s">
        <v>60</v>
      </c>
      <c r="B174" s="380"/>
      <c r="C174" s="380"/>
      <c r="D174" s="380"/>
      <c r="E174" s="380"/>
      <c r="F174" s="380"/>
      <c r="G174" s="380"/>
      <c r="H174" s="380"/>
      <c r="I174" s="380"/>
      <c r="J174" s="380"/>
      <c r="K174" s="380"/>
      <c r="L174" s="380"/>
      <c r="M174" s="380"/>
      <c r="N174" s="380"/>
      <c r="O174" s="380"/>
      <c r="P174" s="380"/>
      <c r="Q174" s="380"/>
      <c r="R174" s="380"/>
      <c r="S174" s="380"/>
      <c r="T174" s="380"/>
      <c r="U174" s="380"/>
      <c r="V174" s="380"/>
      <c r="W174" s="380"/>
      <c r="X174" s="380"/>
      <c r="Y174" s="380"/>
      <c r="Z174" s="358"/>
      <c r="AA174" s="358"/>
    </row>
    <row r="175" spans="1:54" ht="27" hidden="1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hidden="1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hidden="1" x14ac:dyDescent="0.2">
      <c r="A179" s="379"/>
      <c r="B179" s="380"/>
      <c r="C179" s="380"/>
      <c r="D179" s="380"/>
      <c r="E179" s="380"/>
      <c r="F179" s="380"/>
      <c r="G179" s="380"/>
      <c r="H179" s="380"/>
      <c r="I179" s="380"/>
      <c r="J179" s="380"/>
      <c r="K179" s="380"/>
      <c r="L179" s="380"/>
      <c r="M179" s="380"/>
      <c r="N179" s="381"/>
      <c r="O179" s="374" t="s">
        <v>66</v>
      </c>
      <c r="P179" s="375"/>
      <c r="Q179" s="375"/>
      <c r="R179" s="375"/>
      <c r="S179" s="375"/>
      <c r="T179" s="375"/>
      <c r="U179" s="376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hidden="1" x14ac:dyDescent="0.2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0"/>
      <c r="M180" s="380"/>
      <c r="N180" s="381"/>
      <c r="O180" s="374" t="s">
        <v>66</v>
      </c>
      <c r="P180" s="375"/>
      <c r="Q180" s="375"/>
      <c r="R180" s="375"/>
      <c r="S180" s="375"/>
      <c r="T180" s="375"/>
      <c r="U180" s="376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hidden="1" customHeight="1" x14ac:dyDescent="0.25">
      <c r="A181" s="389" t="s">
        <v>68</v>
      </c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0"/>
      <c r="M181" s="380"/>
      <c r="N181" s="380"/>
      <c r="O181" s="380"/>
      <c r="P181" s="380"/>
      <c r="Q181" s="380"/>
      <c r="R181" s="380"/>
      <c r="S181" s="380"/>
      <c r="T181" s="380"/>
      <c r="U181" s="380"/>
      <c r="V181" s="380"/>
      <c r="W181" s="380"/>
      <c r="X181" s="380"/>
      <c r="Y181" s="380"/>
      <c r="Z181" s="358"/>
      <c r="AA181" s="358"/>
    </row>
    <row r="182" spans="1:54" ht="27" hidden="1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6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100</v>
      </c>
      <c r="X183" s="366">
        <f t="shared" si="9"/>
        <v>104.39999999999999</v>
      </c>
      <c r="Y183" s="36">
        <f>IFERROR(IF(X183=0,"",ROUNDUP(X183/H183,0)*0.02175),"")</f>
        <v>0.26100000000000001</v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240</v>
      </c>
      <c r="X188" s="366">
        <f t="shared" si="9"/>
        <v>240</v>
      </c>
      <c r="Y188" s="36">
        <f>IFERROR(IF(X188=0,"",ROUNDUP(X188/H188,0)*0.00753),"")</f>
        <v>0.753</v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160</v>
      </c>
      <c r="X190" s="366">
        <f t="shared" si="9"/>
        <v>160.79999999999998</v>
      </c>
      <c r="Y190" s="36">
        <f>IFERROR(IF(X190=0,"",ROUNDUP(X190/H190,0)*0.00753),"")</f>
        <v>0.50451000000000001</v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3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120</v>
      </c>
      <c r="X192" s="366">
        <f t="shared" si="9"/>
        <v>120</v>
      </c>
      <c r="Y192" s="36">
        <f t="shared" ref="Y192:Y198" si="10">IFERROR(IF(X192=0,"",ROUNDUP(X192/H192,0)*0.00753),"")</f>
        <v>0.3765</v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2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400</v>
      </c>
      <c r="X194" s="366">
        <f t="shared" si="9"/>
        <v>400.8</v>
      </c>
      <c r="Y194" s="36">
        <f t="shared" si="10"/>
        <v>1.2575100000000001</v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0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0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120</v>
      </c>
      <c r="X197" s="366">
        <f t="shared" si="9"/>
        <v>120</v>
      </c>
      <c r="Y197" s="36">
        <f t="shared" si="10"/>
        <v>0.3765</v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120</v>
      </c>
      <c r="X198" s="366">
        <f t="shared" si="9"/>
        <v>120</v>
      </c>
      <c r="Y198" s="36">
        <f t="shared" si="10"/>
        <v>0.3765</v>
      </c>
      <c r="Z198" s="56"/>
      <c r="AA198" s="57"/>
      <c r="AE198" s="58"/>
      <c r="BB198" s="178" t="s">
        <v>1</v>
      </c>
    </row>
    <row r="199" spans="1:54" x14ac:dyDescent="0.2">
      <c r="A199" s="379"/>
      <c r="B199" s="380"/>
      <c r="C199" s="380"/>
      <c r="D199" s="380"/>
      <c r="E199" s="380"/>
      <c r="F199" s="380"/>
      <c r="G199" s="380"/>
      <c r="H199" s="380"/>
      <c r="I199" s="380"/>
      <c r="J199" s="380"/>
      <c r="K199" s="380"/>
      <c r="L199" s="380"/>
      <c r="M199" s="380"/>
      <c r="N199" s="381"/>
      <c r="O199" s="374" t="s">
        <v>66</v>
      </c>
      <c r="P199" s="375"/>
      <c r="Q199" s="375"/>
      <c r="R199" s="375"/>
      <c r="S199" s="375"/>
      <c r="T199" s="375"/>
      <c r="U199" s="376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494.82758620689657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496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3.9055200000000001</v>
      </c>
      <c r="Z199" s="368"/>
      <c r="AA199" s="368"/>
    </row>
    <row r="200" spans="1:54" x14ac:dyDescent="0.2">
      <c r="A200" s="380"/>
      <c r="B200" s="380"/>
      <c r="C200" s="380"/>
      <c r="D200" s="380"/>
      <c r="E200" s="380"/>
      <c r="F200" s="380"/>
      <c r="G200" s="380"/>
      <c r="H200" s="380"/>
      <c r="I200" s="380"/>
      <c r="J200" s="380"/>
      <c r="K200" s="380"/>
      <c r="L200" s="380"/>
      <c r="M200" s="380"/>
      <c r="N200" s="381"/>
      <c r="O200" s="374" t="s">
        <v>66</v>
      </c>
      <c r="P200" s="375"/>
      <c r="Q200" s="375"/>
      <c r="R200" s="375"/>
      <c r="S200" s="375"/>
      <c r="T200" s="375"/>
      <c r="U200" s="376"/>
      <c r="V200" s="37" t="s">
        <v>65</v>
      </c>
      <c r="W200" s="367">
        <f>IFERROR(SUM(W182:W198),"0")</f>
        <v>1260</v>
      </c>
      <c r="X200" s="367">
        <f>IFERROR(SUM(X182:X198),"0")</f>
        <v>1266</v>
      </c>
      <c r="Y200" s="37"/>
      <c r="Z200" s="368"/>
      <c r="AA200" s="368"/>
    </row>
    <row r="201" spans="1:54" ht="14.25" hidden="1" customHeight="1" x14ac:dyDescent="0.25">
      <c r="A201" s="389" t="s">
        <v>210</v>
      </c>
      <c r="B201" s="380"/>
      <c r="C201" s="380"/>
      <c r="D201" s="380"/>
      <c r="E201" s="380"/>
      <c r="F201" s="380"/>
      <c r="G201" s="380"/>
      <c r="H201" s="380"/>
      <c r="I201" s="380"/>
      <c r="J201" s="380"/>
      <c r="K201" s="380"/>
      <c r="L201" s="380"/>
      <c r="M201" s="380"/>
      <c r="N201" s="380"/>
      <c r="O201" s="380"/>
      <c r="P201" s="380"/>
      <c r="Q201" s="380"/>
      <c r="R201" s="380"/>
      <c r="S201" s="380"/>
      <c r="T201" s="380"/>
      <c r="U201" s="380"/>
      <c r="V201" s="380"/>
      <c r="W201" s="380"/>
      <c r="X201" s="380"/>
      <c r="Y201" s="380"/>
      <c r="Z201" s="358"/>
      <c r="AA201" s="358"/>
    </row>
    <row r="202" spans="1:54" ht="16.5" hidden="1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3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hidden="1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0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56</v>
      </c>
      <c r="X205" s="366">
        <f>IFERROR(IF(W205="",0,CEILING((W205/$H205),1)*$H205),"")</f>
        <v>57.599999999999994</v>
      </c>
      <c r="Y205" s="36">
        <f>IFERROR(IF(X205=0,"",ROUNDUP(X205/H205,0)*0.00753),"")</f>
        <v>0.18071999999999999</v>
      </c>
      <c r="Z205" s="56"/>
      <c r="AA205" s="57"/>
      <c r="AE205" s="58"/>
      <c r="BB205" s="182" t="s">
        <v>1</v>
      </c>
    </row>
    <row r="206" spans="1:54" x14ac:dyDescent="0.2">
      <c r="A206" s="379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0"/>
      <c r="M206" s="380"/>
      <c r="N206" s="381"/>
      <c r="O206" s="374" t="s">
        <v>66</v>
      </c>
      <c r="P206" s="375"/>
      <c r="Q206" s="375"/>
      <c r="R206" s="375"/>
      <c r="S206" s="375"/>
      <c r="T206" s="375"/>
      <c r="U206" s="376"/>
      <c r="V206" s="37" t="s">
        <v>67</v>
      </c>
      <c r="W206" s="367">
        <f>IFERROR(W202/H202,"0")+IFERROR(W203/H203,"0")+IFERROR(W204/H204,"0")+IFERROR(W205/H205,"0")</f>
        <v>23.333333333333336</v>
      </c>
      <c r="X206" s="367">
        <f>IFERROR(X202/H202,"0")+IFERROR(X203/H203,"0")+IFERROR(X204/H204,"0")+IFERROR(X205/H205,"0")</f>
        <v>24</v>
      </c>
      <c r="Y206" s="367">
        <f>IFERROR(IF(Y202="",0,Y202),"0")+IFERROR(IF(Y203="",0,Y203),"0")+IFERROR(IF(Y204="",0,Y204),"0")+IFERROR(IF(Y205="",0,Y205),"0")</f>
        <v>0.18071999999999999</v>
      </c>
      <c r="Z206" s="368"/>
      <c r="AA206" s="368"/>
    </row>
    <row r="207" spans="1:54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0"/>
      <c r="M207" s="380"/>
      <c r="N207" s="381"/>
      <c r="O207" s="374" t="s">
        <v>66</v>
      </c>
      <c r="P207" s="375"/>
      <c r="Q207" s="375"/>
      <c r="R207" s="375"/>
      <c r="S207" s="375"/>
      <c r="T207" s="375"/>
      <c r="U207" s="376"/>
      <c r="V207" s="37" t="s">
        <v>65</v>
      </c>
      <c r="W207" s="367">
        <f>IFERROR(SUM(W202:W205),"0")</f>
        <v>56</v>
      </c>
      <c r="X207" s="367">
        <f>IFERROR(SUM(X202:X205),"0")</f>
        <v>57.599999999999994</v>
      </c>
      <c r="Y207" s="37"/>
      <c r="Z207" s="368"/>
      <c r="AA207" s="368"/>
    </row>
    <row r="208" spans="1:54" ht="16.5" hidden="1" customHeight="1" x14ac:dyDescent="0.25">
      <c r="A208" s="391" t="s">
        <v>319</v>
      </c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0"/>
      <c r="M208" s="380"/>
      <c r="N208" s="380"/>
      <c r="O208" s="380"/>
      <c r="P208" s="380"/>
      <c r="Q208" s="380"/>
      <c r="R208" s="380"/>
      <c r="S208" s="380"/>
      <c r="T208" s="380"/>
      <c r="U208" s="380"/>
      <c r="V208" s="380"/>
      <c r="W208" s="380"/>
      <c r="X208" s="380"/>
      <c r="Y208" s="380"/>
      <c r="Z208" s="359"/>
      <c r="AA208" s="359"/>
    </row>
    <row r="209" spans="1:54" ht="14.25" hidden="1" customHeight="1" x14ac:dyDescent="0.25">
      <c r="A209" s="389" t="s">
        <v>104</v>
      </c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0"/>
      <c r="M209" s="380"/>
      <c r="N209" s="380"/>
      <c r="O209" s="380"/>
      <c r="P209" s="380"/>
      <c r="Q209" s="380"/>
      <c r="R209" s="380"/>
      <c r="S209" s="380"/>
      <c r="T209" s="380"/>
      <c r="U209" s="380"/>
      <c r="V209" s="380"/>
      <c r="W209" s="380"/>
      <c r="X209" s="380"/>
      <c r="Y209" s="380"/>
      <c r="Z209" s="358"/>
      <c r="AA209" s="358"/>
    </row>
    <row r="210" spans="1:54" ht="27" hidden="1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60</v>
      </c>
      <c r="X212" s="366">
        <f t="shared" si="11"/>
        <v>69.599999999999994</v>
      </c>
      <c r="Y212" s="36">
        <f>IFERROR(IF(X212=0,"",ROUNDUP(X212/H212,0)*0.02175),"")</f>
        <v>0.1305</v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hidden="1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x14ac:dyDescent="0.2">
      <c r="A216" s="379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1"/>
      <c r="O216" s="374" t="s">
        <v>66</v>
      </c>
      <c r="P216" s="375"/>
      <c r="Q216" s="375"/>
      <c r="R216" s="375"/>
      <c r="S216" s="375"/>
      <c r="T216" s="375"/>
      <c r="U216" s="376"/>
      <c r="V216" s="37" t="s">
        <v>67</v>
      </c>
      <c r="W216" s="367">
        <f>IFERROR(W210/H210,"0")+IFERROR(W211/H211,"0")+IFERROR(W212/H212,"0")+IFERROR(W213/H213,"0")+IFERROR(W214/H214,"0")+IFERROR(W215/H215,"0")</f>
        <v>5.1724137931034484</v>
      </c>
      <c r="X216" s="367">
        <f>IFERROR(X210/H210,"0")+IFERROR(X211/H211,"0")+IFERROR(X212/H212,"0")+IFERROR(X213/H213,"0")+IFERROR(X214/H214,"0")+IFERROR(X215/H215,"0")</f>
        <v>6</v>
      </c>
      <c r="Y216" s="367">
        <f>IFERROR(IF(Y210="",0,Y210),"0")+IFERROR(IF(Y211="",0,Y211),"0")+IFERROR(IF(Y212="",0,Y212),"0")+IFERROR(IF(Y213="",0,Y213),"0")+IFERROR(IF(Y214="",0,Y214),"0")+IFERROR(IF(Y215="",0,Y215),"0")</f>
        <v>0.1305</v>
      </c>
      <c r="Z216" s="368"/>
      <c r="AA216" s="368"/>
    </row>
    <row r="217" spans="1:54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374" t="s">
        <v>66</v>
      </c>
      <c r="P217" s="375"/>
      <c r="Q217" s="375"/>
      <c r="R217" s="375"/>
      <c r="S217" s="375"/>
      <c r="T217" s="375"/>
      <c r="U217" s="376"/>
      <c r="V217" s="37" t="s">
        <v>65</v>
      </c>
      <c r="W217" s="367">
        <f>IFERROR(SUM(W210:W215),"0")</f>
        <v>60</v>
      </c>
      <c r="X217" s="367">
        <f>IFERROR(SUM(X210:X215),"0")</f>
        <v>69.599999999999994</v>
      </c>
      <c r="Y217" s="37"/>
      <c r="Z217" s="368"/>
      <c r="AA217" s="368"/>
    </row>
    <row r="218" spans="1:54" ht="14.25" hidden="1" customHeight="1" x14ac:dyDescent="0.25">
      <c r="A218" s="389" t="s">
        <v>60</v>
      </c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80"/>
      <c r="Z218" s="358"/>
      <c r="AA218" s="358"/>
    </row>
    <row r="219" spans="1:54" ht="27" hidden="1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0</v>
      </c>
      <c r="X219" s="36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t="27" hidden="1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0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hidden="1" x14ac:dyDescent="0.2">
      <c r="A221" s="379"/>
      <c r="B221" s="380"/>
      <c r="C221" s="380"/>
      <c r="D221" s="380"/>
      <c r="E221" s="380"/>
      <c r="F221" s="380"/>
      <c r="G221" s="380"/>
      <c r="H221" s="380"/>
      <c r="I221" s="380"/>
      <c r="J221" s="380"/>
      <c r="K221" s="380"/>
      <c r="L221" s="380"/>
      <c r="M221" s="380"/>
      <c r="N221" s="381"/>
      <c r="O221" s="374" t="s">
        <v>66</v>
      </c>
      <c r="P221" s="375"/>
      <c r="Q221" s="375"/>
      <c r="R221" s="375"/>
      <c r="S221" s="375"/>
      <c r="T221" s="375"/>
      <c r="U221" s="376"/>
      <c r="V221" s="37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hidden="1" x14ac:dyDescent="0.2">
      <c r="A222" s="380"/>
      <c r="B222" s="380"/>
      <c r="C222" s="380"/>
      <c r="D222" s="380"/>
      <c r="E222" s="380"/>
      <c r="F222" s="380"/>
      <c r="G222" s="380"/>
      <c r="H222" s="380"/>
      <c r="I222" s="380"/>
      <c r="J222" s="380"/>
      <c r="K222" s="380"/>
      <c r="L222" s="380"/>
      <c r="M222" s="380"/>
      <c r="N222" s="381"/>
      <c r="O222" s="374" t="s">
        <v>66</v>
      </c>
      <c r="P222" s="375"/>
      <c r="Q222" s="375"/>
      <c r="R222" s="375"/>
      <c r="S222" s="375"/>
      <c r="T222" s="375"/>
      <c r="U222" s="376"/>
      <c r="V222" s="37" t="s">
        <v>65</v>
      </c>
      <c r="W222" s="367">
        <f>IFERROR(SUM(W219:W220),"0")</f>
        <v>0</v>
      </c>
      <c r="X222" s="367">
        <f>IFERROR(SUM(X219:X220),"0")</f>
        <v>0</v>
      </c>
      <c r="Y222" s="37"/>
      <c r="Z222" s="368"/>
      <c r="AA222" s="368"/>
    </row>
    <row r="223" spans="1:54" ht="16.5" hidden="1" customHeight="1" x14ac:dyDescent="0.25">
      <c r="A223" s="391" t="s">
        <v>336</v>
      </c>
      <c r="B223" s="380"/>
      <c r="C223" s="380"/>
      <c r="D223" s="380"/>
      <c r="E223" s="380"/>
      <c r="F223" s="380"/>
      <c r="G223" s="380"/>
      <c r="H223" s="380"/>
      <c r="I223" s="380"/>
      <c r="J223" s="380"/>
      <c r="K223" s="380"/>
      <c r="L223" s="380"/>
      <c r="M223" s="380"/>
      <c r="N223" s="380"/>
      <c r="O223" s="380"/>
      <c r="P223" s="380"/>
      <c r="Q223" s="380"/>
      <c r="R223" s="380"/>
      <c r="S223" s="380"/>
      <c r="T223" s="380"/>
      <c r="U223" s="380"/>
      <c r="V223" s="380"/>
      <c r="W223" s="380"/>
      <c r="X223" s="380"/>
      <c r="Y223" s="380"/>
      <c r="Z223" s="359"/>
      <c r="AA223" s="359"/>
    </row>
    <row r="224" spans="1:54" ht="14.25" hidden="1" customHeight="1" x14ac:dyDescent="0.25">
      <c r="A224" s="389" t="s">
        <v>104</v>
      </c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0"/>
      <c r="M224" s="380"/>
      <c r="N224" s="380"/>
      <c r="O224" s="380"/>
      <c r="P224" s="380"/>
      <c r="Q224" s="380"/>
      <c r="R224" s="380"/>
      <c r="S224" s="380"/>
      <c r="T224" s="380"/>
      <c r="U224" s="380"/>
      <c r="V224" s="380"/>
      <c r="W224" s="380"/>
      <c r="X224" s="380"/>
      <c r="Y224" s="380"/>
      <c r="Z224" s="358"/>
      <c r="AA224" s="358"/>
    </row>
    <row r="225" spans="1:54" ht="27" hidden="1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7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4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hidden="1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hidden="1" x14ac:dyDescent="0.2">
      <c r="A231" s="379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0"/>
      <c r="M231" s="380"/>
      <c r="N231" s="381"/>
      <c r="O231" s="374" t="s">
        <v>66</v>
      </c>
      <c r="P231" s="375"/>
      <c r="Q231" s="375"/>
      <c r="R231" s="375"/>
      <c r="S231" s="375"/>
      <c r="T231" s="375"/>
      <c r="U231" s="376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hidden="1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0"/>
      <c r="M232" s="380"/>
      <c r="N232" s="381"/>
      <c r="O232" s="374" t="s">
        <v>66</v>
      </c>
      <c r="P232" s="375"/>
      <c r="Q232" s="375"/>
      <c r="R232" s="375"/>
      <c r="S232" s="375"/>
      <c r="T232" s="375"/>
      <c r="U232" s="376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hidden="1" customHeight="1" x14ac:dyDescent="0.25">
      <c r="A233" s="391" t="s">
        <v>349</v>
      </c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80"/>
      <c r="R233" s="380"/>
      <c r="S233" s="380"/>
      <c r="T233" s="380"/>
      <c r="U233" s="380"/>
      <c r="V233" s="380"/>
      <c r="W233" s="380"/>
      <c r="X233" s="380"/>
      <c r="Y233" s="380"/>
      <c r="Z233" s="359"/>
      <c r="AA233" s="359"/>
    </row>
    <row r="234" spans="1:54" ht="14.25" hidden="1" customHeight="1" x14ac:dyDescent="0.25">
      <c r="A234" s="389" t="s">
        <v>104</v>
      </c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0"/>
      <c r="M234" s="380"/>
      <c r="N234" s="380"/>
      <c r="O234" s="380"/>
      <c r="P234" s="380"/>
      <c r="Q234" s="380"/>
      <c r="R234" s="380"/>
      <c r="S234" s="380"/>
      <c r="T234" s="380"/>
      <c r="U234" s="380"/>
      <c r="V234" s="380"/>
      <c r="W234" s="380"/>
      <c r="X234" s="380"/>
      <c r="Y234" s="380"/>
      <c r="Z234" s="358"/>
      <c r="AA234" s="358"/>
    </row>
    <row r="235" spans="1:54" ht="27" hidden="1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7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7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hidden="1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hidden="1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51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hidden="1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hidden="1" x14ac:dyDescent="0.2">
      <c r="A251" s="379"/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1"/>
      <c r="O251" s="374" t="s">
        <v>66</v>
      </c>
      <c r="P251" s="375"/>
      <c r="Q251" s="375"/>
      <c r="R251" s="375"/>
      <c r="S251" s="375"/>
      <c r="T251" s="375"/>
      <c r="U251" s="376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hidden="1" x14ac:dyDescent="0.2">
      <c r="A252" s="380"/>
      <c r="B252" s="380"/>
      <c r="C252" s="380"/>
      <c r="D252" s="380"/>
      <c r="E252" s="380"/>
      <c r="F252" s="380"/>
      <c r="G252" s="380"/>
      <c r="H252" s="380"/>
      <c r="I252" s="380"/>
      <c r="J252" s="380"/>
      <c r="K252" s="380"/>
      <c r="L252" s="380"/>
      <c r="M252" s="380"/>
      <c r="N252" s="381"/>
      <c r="O252" s="374" t="s">
        <v>66</v>
      </c>
      <c r="P252" s="375"/>
      <c r="Q252" s="375"/>
      <c r="R252" s="375"/>
      <c r="S252" s="375"/>
      <c r="T252" s="375"/>
      <c r="U252" s="376"/>
      <c r="V252" s="37" t="s">
        <v>65</v>
      </c>
      <c r="W252" s="367">
        <f>IFERROR(SUM(W235:W250),"0")</f>
        <v>0</v>
      </c>
      <c r="X252" s="367">
        <f>IFERROR(SUM(X235:X250),"0")</f>
        <v>0</v>
      </c>
      <c r="Y252" s="37"/>
      <c r="Z252" s="368"/>
      <c r="AA252" s="368"/>
    </row>
    <row r="253" spans="1:54" ht="14.25" hidden="1" customHeight="1" x14ac:dyDescent="0.25">
      <c r="A253" s="389" t="s">
        <v>96</v>
      </c>
      <c r="B253" s="380"/>
      <c r="C253" s="380"/>
      <c r="D253" s="380"/>
      <c r="E253" s="380"/>
      <c r="F253" s="380"/>
      <c r="G253" s="380"/>
      <c r="H253" s="380"/>
      <c r="I253" s="380"/>
      <c r="J253" s="380"/>
      <c r="K253" s="380"/>
      <c r="L253" s="380"/>
      <c r="M253" s="380"/>
      <c r="N253" s="380"/>
      <c r="O253" s="380"/>
      <c r="P253" s="380"/>
      <c r="Q253" s="380"/>
      <c r="R253" s="380"/>
      <c r="S253" s="380"/>
      <c r="T253" s="380"/>
      <c r="U253" s="380"/>
      <c r="V253" s="380"/>
      <c r="W253" s="380"/>
      <c r="X253" s="380"/>
      <c r="Y253" s="380"/>
      <c r="Z253" s="358"/>
      <c r="AA253" s="358"/>
    </row>
    <row r="254" spans="1:54" ht="27" hidden="1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hidden="1" x14ac:dyDescent="0.2">
      <c r="A255" s="379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0"/>
      <c r="M255" s="380"/>
      <c r="N255" s="381"/>
      <c r="O255" s="374" t="s">
        <v>66</v>
      </c>
      <c r="P255" s="375"/>
      <c r="Q255" s="375"/>
      <c r="R255" s="375"/>
      <c r="S255" s="375"/>
      <c r="T255" s="375"/>
      <c r="U255" s="376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hidden="1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374" t="s">
        <v>66</v>
      </c>
      <c r="P256" s="375"/>
      <c r="Q256" s="375"/>
      <c r="R256" s="375"/>
      <c r="S256" s="375"/>
      <c r="T256" s="375"/>
      <c r="U256" s="376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hidden="1" customHeight="1" x14ac:dyDescent="0.25">
      <c r="A257" s="389" t="s">
        <v>60</v>
      </c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380"/>
      <c r="Z257" s="358"/>
      <c r="AA257" s="358"/>
    </row>
    <row r="258" spans="1:54" ht="27" hidden="1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0</v>
      </c>
      <c r="X258" s="36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58"/>
      <c r="BB258" s="214" t="s">
        <v>1</v>
      </c>
    </row>
    <row r="259" spans="1:54" ht="27" hidden="1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0</v>
      </c>
      <c r="X259" s="366">
        <f>IFERROR(IF(W259="",0,CEILING((W259/$H259),1)*$H259),"")</f>
        <v>0</v>
      </c>
      <c r="Y259" s="36" t="str">
        <f>IFERROR(IF(X259=0,"",ROUNDUP(X259/H259,0)*0.00753),"")</f>
        <v/>
      </c>
      <c r="Z259" s="56"/>
      <c r="AA259" s="57"/>
      <c r="AE259" s="58"/>
      <c r="BB259" s="215" t="s">
        <v>1</v>
      </c>
    </row>
    <row r="260" spans="1:54" ht="27" hidden="1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61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14</v>
      </c>
      <c r="X261" s="366">
        <f>IFERROR(IF(W261="",0,CEILING((W261/$H261),1)*$H261),"")</f>
        <v>15.12</v>
      </c>
      <c r="Y261" s="36">
        <f>IFERROR(IF(X261=0,"",ROUNDUP(X261/H261,0)*0.00502),"")</f>
        <v>4.5179999999999998E-2</v>
      </c>
      <c r="Z261" s="56"/>
      <c r="AA261" s="57"/>
      <c r="AE261" s="58"/>
      <c r="BB261" s="217" t="s">
        <v>1</v>
      </c>
    </row>
    <row r="262" spans="1:54" x14ac:dyDescent="0.2">
      <c r="A262" s="379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0"/>
      <c r="M262" s="380"/>
      <c r="N262" s="381"/>
      <c r="O262" s="374" t="s">
        <v>66</v>
      </c>
      <c r="P262" s="375"/>
      <c r="Q262" s="375"/>
      <c r="R262" s="375"/>
      <c r="S262" s="375"/>
      <c r="T262" s="375"/>
      <c r="U262" s="376"/>
      <c r="V262" s="37" t="s">
        <v>67</v>
      </c>
      <c r="W262" s="367">
        <f>IFERROR(W258/H258,"0")+IFERROR(W259/H259,"0")+IFERROR(W260/H260,"0")+IFERROR(W261/H261,"0")</f>
        <v>8.3333333333333339</v>
      </c>
      <c r="X262" s="367">
        <f>IFERROR(X258/H258,"0")+IFERROR(X259/H259,"0")+IFERROR(X260/H260,"0")+IFERROR(X261/H261,"0")</f>
        <v>9</v>
      </c>
      <c r="Y262" s="367">
        <f>IFERROR(IF(Y258="",0,Y258),"0")+IFERROR(IF(Y259="",0,Y259),"0")+IFERROR(IF(Y260="",0,Y260),"0")+IFERROR(IF(Y261="",0,Y261),"0")</f>
        <v>4.5179999999999998E-2</v>
      </c>
      <c r="Z262" s="368"/>
      <c r="AA262" s="368"/>
    </row>
    <row r="263" spans="1:54" x14ac:dyDescent="0.2">
      <c r="A263" s="380"/>
      <c r="B263" s="380"/>
      <c r="C263" s="380"/>
      <c r="D263" s="380"/>
      <c r="E263" s="380"/>
      <c r="F263" s="380"/>
      <c r="G263" s="380"/>
      <c r="H263" s="380"/>
      <c r="I263" s="380"/>
      <c r="J263" s="380"/>
      <c r="K263" s="380"/>
      <c r="L263" s="380"/>
      <c r="M263" s="380"/>
      <c r="N263" s="381"/>
      <c r="O263" s="374" t="s">
        <v>66</v>
      </c>
      <c r="P263" s="375"/>
      <c r="Q263" s="375"/>
      <c r="R263" s="375"/>
      <c r="S263" s="375"/>
      <c r="T263" s="375"/>
      <c r="U263" s="376"/>
      <c r="V263" s="37" t="s">
        <v>65</v>
      </c>
      <c r="W263" s="367">
        <f>IFERROR(SUM(W258:W261),"0")</f>
        <v>14</v>
      </c>
      <c r="X263" s="367">
        <f>IFERROR(SUM(X258:X261),"0")</f>
        <v>15.12</v>
      </c>
      <c r="Y263" s="37"/>
      <c r="Z263" s="368"/>
      <c r="AA263" s="368"/>
    </row>
    <row r="264" spans="1:54" ht="14.25" hidden="1" customHeight="1" x14ac:dyDescent="0.25">
      <c r="A264" s="389" t="s">
        <v>68</v>
      </c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0"/>
      <c r="N264" s="380"/>
      <c r="O264" s="380"/>
      <c r="P264" s="380"/>
      <c r="Q264" s="380"/>
      <c r="R264" s="380"/>
      <c r="S264" s="380"/>
      <c r="T264" s="380"/>
      <c r="U264" s="380"/>
      <c r="V264" s="380"/>
      <c r="W264" s="380"/>
      <c r="X264" s="380"/>
      <c r="Y264" s="380"/>
      <c r="Z264" s="358"/>
      <c r="AA264" s="358"/>
    </row>
    <row r="265" spans="1:54" ht="16.5" hidden="1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0</v>
      </c>
      <c r="X265" s="366">
        <f t="shared" ref="X265:X273" si="15">IFERROR(IF(W265="",0,CEILING((W265/$H265),1)*$H265),"")</f>
        <v>0</v>
      </c>
      <c r="Y265" s="36" t="str">
        <f>IFERROR(IF(X265=0,"",ROUNDUP(X265/H265,0)*0.02175),"")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hidden="1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8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hidden="1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hidden="1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6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hidden="1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hidden="1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374" t="s">
        <v>66</v>
      </c>
      <c r="P274" s="375"/>
      <c r="Q274" s="375"/>
      <c r="R274" s="375"/>
      <c r="S274" s="375"/>
      <c r="T274" s="375"/>
      <c r="U274" s="376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0</v>
      </c>
      <c r="X274" s="367">
        <f>IFERROR(X265/H265,"0")+IFERROR(X266/H266,"0")+IFERROR(X267/H267,"0")+IFERROR(X268/H268,"0")+IFERROR(X269/H269,"0")+IFERROR(X270/H270,"0")+IFERROR(X271/H271,"0")+IFERROR(X272/H272,"0")+IFERROR(X273/H273,"0")</f>
        <v>0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</v>
      </c>
      <c r="Z274" s="368"/>
      <c r="AA274" s="368"/>
    </row>
    <row r="275" spans="1:54" hidden="1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374" t="s">
        <v>66</v>
      </c>
      <c r="P275" s="375"/>
      <c r="Q275" s="375"/>
      <c r="R275" s="375"/>
      <c r="S275" s="375"/>
      <c r="T275" s="375"/>
      <c r="U275" s="376"/>
      <c r="V275" s="37" t="s">
        <v>65</v>
      </c>
      <c r="W275" s="367">
        <f>IFERROR(SUM(W265:W273),"0")</f>
        <v>0</v>
      </c>
      <c r="X275" s="367">
        <f>IFERROR(SUM(X265:X273),"0")</f>
        <v>0</v>
      </c>
      <c r="Y275" s="37"/>
      <c r="Z275" s="368"/>
      <c r="AA275" s="368"/>
    </row>
    <row r="276" spans="1:54" ht="14.25" hidden="1" customHeight="1" x14ac:dyDescent="0.25">
      <c r="A276" s="389" t="s">
        <v>210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58"/>
      <c r="AA276" s="358"/>
    </row>
    <row r="277" spans="1:54" ht="16.5" hidden="1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0</v>
      </c>
      <c r="X278" s="366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30</v>
      </c>
      <c r="X279" s="366">
        <f>IFERROR(IF(W279="",0,CEILING((W279/$H279),1)*$H279),"")</f>
        <v>33.6</v>
      </c>
      <c r="Y279" s="36">
        <f>IFERROR(IF(X279=0,"",ROUNDUP(X279/H279,0)*0.02175),"")</f>
        <v>8.6999999999999994E-2</v>
      </c>
      <c r="Z279" s="56"/>
      <c r="AA279" s="57"/>
      <c r="AE279" s="58"/>
      <c r="BB279" s="229" t="s">
        <v>1</v>
      </c>
    </row>
    <row r="280" spans="1:54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374" t="s">
        <v>66</v>
      </c>
      <c r="P280" s="375"/>
      <c r="Q280" s="375"/>
      <c r="R280" s="375"/>
      <c r="S280" s="375"/>
      <c r="T280" s="375"/>
      <c r="U280" s="376"/>
      <c r="V280" s="37" t="s">
        <v>67</v>
      </c>
      <c r="W280" s="367">
        <f>IFERROR(W277/H277,"0")+IFERROR(W278/H278,"0")+IFERROR(W279/H279,"0")</f>
        <v>3.5714285714285712</v>
      </c>
      <c r="X280" s="367">
        <f>IFERROR(X277/H277,"0")+IFERROR(X278/H278,"0")+IFERROR(X279/H279,"0")</f>
        <v>4</v>
      </c>
      <c r="Y280" s="367">
        <f>IFERROR(IF(Y277="",0,Y277),"0")+IFERROR(IF(Y278="",0,Y278),"0")+IFERROR(IF(Y279="",0,Y279),"0")</f>
        <v>8.6999999999999994E-2</v>
      </c>
      <c r="Z280" s="368"/>
      <c r="AA280" s="368"/>
    </row>
    <row r="281" spans="1:54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374" t="s">
        <v>66</v>
      </c>
      <c r="P281" s="375"/>
      <c r="Q281" s="375"/>
      <c r="R281" s="375"/>
      <c r="S281" s="375"/>
      <c r="T281" s="375"/>
      <c r="U281" s="376"/>
      <c r="V281" s="37" t="s">
        <v>65</v>
      </c>
      <c r="W281" s="367">
        <f>IFERROR(SUM(W277:W279),"0")</f>
        <v>30</v>
      </c>
      <c r="X281" s="367">
        <f>IFERROR(SUM(X277:X279),"0")</f>
        <v>33.6</v>
      </c>
      <c r="Y281" s="37"/>
      <c r="Z281" s="368"/>
      <c r="AA281" s="368"/>
    </row>
    <row r="282" spans="1:54" ht="14.25" hidden="1" customHeight="1" x14ac:dyDescent="0.25">
      <c r="A282" s="389" t="s">
        <v>82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58"/>
      <c r="AA282" s="358"/>
    </row>
    <row r="283" spans="1:54" ht="16.5" hidden="1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35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hidden="1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32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34</v>
      </c>
      <c r="X285" s="366">
        <f>IFERROR(IF(W285="",0,CEILING((W285/$H285),1)*$H285),"")</f>
        <v>35.699999999999996</v>
      </c>
      <c r="Y285" s="36">
        <f>IFERROR(IF(X285=0,"",ROUNDUP(X285/H285,0)*0.00753),"")</f>
        <v>0.10542</v>
      </c>
      <c r="Z285" s="56"/>
      <c r="AA285" s="57"/>
      <c r="AE285" s="58"/>
      <c r="BB285" s="232" t="s">
        <v>1</v>
      </c>
    </row>
    <row r="286" spans="1:54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374" t="s">
        <v>66</v>
      </c>
      <c r="P286" s="375"/>
      <c r="Q286" s="375"/>
      <c r="R286" s="375"/>
      <c r="S286" s="375"/>
      <c r="T286" s="375"/>
      <c r="U286" s="376"/>
      <c r="V286" s="37" t="s">
        <v>67</v>
      </c>
      <c r="W286" s="367">
        <f>IFERROR(W283/H283,"0")+IFERROR(W284/H284,"0")+IFERROR(W285/H285,"0")</f>
        <v>13.333333333333334</v>
      </c>
      <c r="X286" s="367">
        <f>IFERROR(X283/H283,"0")+IFERROR(X284/H284,"0")+IFERROR(X285/H285,"0")</f>
        <v>14</v>
      </c>
      <c r="Y286" s="367">
        <f>IFERROR(IF(Y283="",0,Y283),"0")+IFERROR(IF(Y284="",0,Y284),"0")+IFERROR(IF(Y285="",0,Y285),"0")</f>
        <v>0.10542</v>
      </c>
      <c r="Z286" s="368"/>
      <c r="AA286" s="368"/>
    </row>
    <row r="287" spans="1:54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374" t="s">
        <v>66</v>
      </c>
      <c r="P287" s="375"/>
      <c r="Q287" s="375"/>
      <c r="R287" s="375"/>
      <c r="S287" s="375"/>
      <c r="T287" s="375"/>
      <c r="U287" s="376"/>
      <c r="V287" s="37" t="s">
        <v>65</v>
      </c>
      <c r="W287" s="367">
        <f>IFERROR(SUM(W283:W285),"0")</f>
        <v>34</v>
      </c>
      <c r="X287" s="367">
        <f>IFERROR(SUM(X283:X285),"0")</f>
        <v>35.699999999999996</v>
      </c>
      <c r="Y287" s="37"/>
      <c r="Z287" s="368"/>
      <c r="AA287" s="368"/>
    </row>
    <row r="288" spans="1:54" ht="14.25" hidden="1" customHeight="1" x14ac:dyDescent="0.25">
      <c r="A288" s="389" t="s">
        <v>422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58"/>
      <c r="AA288" s="358"/>
    </row>
    <row r="289" spans="1:54" ht="16.5" hidden="1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hidden="1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hidden="1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39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hidden="1" x14ac:dyDescent="0.2">
      <c r="A292" s="379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0"/>
      <c r="M292" s="380"/>
      <c r="N292" s="381"/>
      <c r="O292" s="374" t="s">
        <v>66</v>
      </c>
      <c r="P292" s="375"/>
      <c r="Q292" s="375"/>
      <c r="R292" s="375"/>
      <c r="S292" s="375"/>
      <c r="T292" s="375"/>
      <c r="U292" s="376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hidden="1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1"/>
      <c r="O293" s="374" t="s">
        <v>66</v>
      </c>
      <c r="P293" s="375"/>
      <c r="Q293" s="375"/>
      <c r="R293" s="375"/>
      <c r="S293" s="375"/>
      <c r="T293" s="375"/>
      <c r="U293" s="376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hidden="1" customHeight="1" x14ac:dyDescent="0.25">
      <c r="A294" s="391" t="s">
        <v>431</v>
      </c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R294" s="380"/>
      <c r="S294" s="380"/>
      <c r="T294" s="380"/>
      <c r="U294" s="380"/>
      <c r="V294" s="380"/>
      <c r="W294" s="380"/>
      <c r="X294" s="380"/>
      <c r="Y294" s="380"/>
      <c r="Z294" s="359"/>
      <c r="AA294" s="359"/>
    </row>
    <row r="295" spans="1:54" ht="14.25" hidden="1" customHeight="1" x14ac:dyDescent="0.25">
      <c r="A295" s="389" t="s">
        <v>104</v>
      </c>
      <c r="B295" s="380"/>
      <c r="C295" s="380"/>
      <c r="D295" s="380"/>
      <c r="E295" s="380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R295" s="380"/>
      <c r="S295" s="380"/>
      <c r="T295" s="380"/>
      <c r="U295" s="380"/>
      <c r="V295" s="380"/>
      <c r="W295" s="380"/>
      <c r="X295" s="380"/>
      <c r="Y295" s="380"/>
      <c r="Z295" s="358"/>
      <c r="AA295" s="358"/>
    </row>
    <row r="296" spans="1:54" ht="27" hidden="1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hidden="1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6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hidden="1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hidden="1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7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hidden="1" x14ac:dyDescent="0.2">
      <c r="A304" s="379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1"/>
      <c r="O304" s="374" t="s">
        <v>66</v>
      </c>
      <c r="P304" s="375"/>
      <c r="Q304" s="375"/>
      <c r="R304" s="375"/>
      <c r="S304" s="375"/>
      <c r="T304" s="375"/>
      <c r="U304" s="376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hidden="1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1"/>
      <c r="O305" s="374" t="s">
        <v>66</v>
      </c>
      <c r="P305" s="375"/>
      <c r="Q305" s="375"/>
      <c r="R305" s="375"/>
      <c r="S305" s="375"/>
      <c r="T305" s="375"/>
      <c r="U305" s="376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hidden="1" customHeight="1" x14ac:dyDescent="0.25">
      <c r="A306" s="389" t="s">
        <v>60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80"/>
      <c r="Z306" s="358"/>
      <c r="AA306" s="358"/>
    </row>
    <row r="307" spans="1:54" ht="27" hidden="1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hidden="1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hidden="1" x14ac:dyDescent="0.2">
      <c r="A309" s="379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1"/>
      <c r="O309" s="374" t="s">
        <v>66</v>
      </c>
      <c r="P309" s="375"/>
      <c r="Q309" s="375"/>
      <c r="R309" s="375"/>
      <c r="S309" s="375"/>
      <c r="T309" s="375"/>
      <c r="U309" s="376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hidden="1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1"/>
      <c r="O310" s="374" t="s">
        <v>66</v>
      </c>
      <c r="P310" s="375"/>
      <c r="Q310" s="375"/>
      <c r="R310" s="375"/>
      <c r="S310" s="375"/>
      <c r="T310" s="375"/>
      <c r="U310" s="376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hidden="1" customHeight="1" x14ac:dyDescent="0.25">
      <c r="A311" s="391" t="s">
        <v>449</v>
      </c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80"/>
      <c r="Z311" s="359"/>
      <c r="AA311" s="359"/>
    </row>
    <row r="312" spans="1:54" ht="14.25" hidden="1" customHeight="1" x14ac:dyDescent="0.25">
      <c r="A312" s="389" t="s">
        <v>60</v>
      </c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0"/>
      <c r="W312" s="380"/>
      <c r="X312" s="380"/>
      <c r="Y312" s="380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12</v>
      </c>
      <c r="X313" s="366">
        <f>IFERROR(IF(W313="",0,CEILING((W313/$H313),1)*$H313),"")</f>
        <v>12.6</v>
      </c>
      <c r="Y313" s="36">
        <f>IFERROR(IF(X313=0,"",ROUNDUP(X313/H313,0)*0.00753),"")</f>
        <v>5.271E-2</v>
      </c>
      <c r="Z313" s="56"/>
      <c r="AA313" s="57"/>
      <c r="AE313" s="58"/>
      <c r="BB313" s="246" t="s">
        <v>1</v>
      </c>
    </row>
    <row r="314" spans="1:54" x14ac:dyDescent="0.2">
      <c r="A314" s="379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374" t="s">
        <v>66</v>
      </c>
      <c r="P314" s="375"/>
      <c r="Q314" s="375"/>
      <c r="R314" s="375"/>
      <c r="S314" s="375"/>
      <c r="T314" s="375"/>
      <c r="U314" s="376"/>
      <c r="V314" s="37" t="s">
        <v>67</v>
      </c>
      <c r="W314" s="367">
        <f>IFERROR(W313/H313,"0")</f>
        <v>6.6666666666666661</v>
      </c>
      <c r="X314" s="367">
        <f>IFERROR(X313/H313,"0")</f>
        <v>7</v>
      </c>
      <c r="Y314" s="367">
        <f>IFERROR(IF(Y313="",0,Y313),"0")</f>
        <v>5.271E-2</v>
      </c>
      <c r="Z314" s="368"/>
      <c r="AA314" s="368"/>
    </row>
    <row r="315" spans="1:54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1"/>
      <c r="O315" s="374" t="s">
        <v>66</v>
      </c>
      <c r="P315" s="375"/>
      <c r="Q315" s="375"/>
      <c r="R315" s="375"/>
      <c r="S315" s="375"/>
      <c r="T315" s="375"/>
      <c r="U315" s="376"/>
      <c r="V315" s="37" t="s">
        <v>65</v>
      </c>
      <c r="W315" s="367">
        <f>IFERROR(SUM(W313:W313),"0")</f>
        <v>12</v>
      </c>
      <c r="X315" s="367">
        <f>IFERROR(SUM(X313:X313),"0")</f>
        <v>12.6</v>
      </c>
      <c r="Y315" s="37"/>
      <c r="Z315" s="368"/>
      <c r="AA315" s="368"/>
    </row>
    <row r="316" spans="1:54" ht="14.25" hidden="1" customHeight="1" x14ac:dyDescent="0.25">
      <c r="A316" s="389" t="s">
        <v>68</v>
      </c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0"/>
      <c r="W316" s="380"/>
      <c r="X316" s="380"/>
      <c r="Y316" s="380"/>
      <c r="Z316" s="358"/>
      <c r="AA316" s="358"/>
    </row>
    <row r="317" spans="1:54" ht="27" hidden="1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1085</v>
      </c>
      <c r="X318" s="366">
        <f>IFERROR(IF(W318="",0,CEILING((W318/$H318),1)*$H318),"")</f>
        <v>1085.7</v>
      </c>
      <c r="Y318" s="36">
        <f>IFERROR(IF(X318=0,"",ROUNDUP(X318/H318,0)*0.00753),"")</f>
        <v>3.8930100000000003</v>
      </c>
      <c r="Z318" s="56"/>
      <c r="AA318" s="57"/>
      <c r="AE318" s="58"/>
      <c r="BB318" s="248" t="s">
        <v>1</v>
      </c>
    </row>
    <row r="319" spans="1:54" ht="27" hidden="1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0</v>
      </c>
      <c r="X319" s="36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9" t="s">
        <v>1</v>
      </c>
    </row>
    <row r="320" spans="1:54" x14ac:dyDescent="0.2">
      <c r="A320" s="379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1"/>
      <c r="O320" s="374" t="s">
        <v>66</v>
      </c>
      <c r="P320" s="375"/>
      <c r="Q320" s="375"/>
      <c r="R320" s="375"/>
      <c r="S320" s="375"/>
      <c r="T320" s="375"/>
      <c r="U320" s="376"/>
      <c r="V320" s="37" t="s">
        <v>67</v>
      </c>
      <c r="W320" s="367">
        <f>IFERROR(W317/H317,"0")+IFERROR(W318/H318,"0")+IFERROR(W319/H319,"0")</f>
        <v>516.66666666666663</v>
      </c>
      <c r="X320" s="367">
        <f>IFERROR(X317/H317,"0")+IFERROR(X318/H318,"0")+IFERROR(X319/H319,"0")</f>
        <v>517</v>
      </c>
      <c r="Y320" s="367">
        <f>IFERROR(IF(Y317="",0,Y317),"0")+IFERROR(IF(Y318="",0,Y318),"0")+IFERROR(IF(Y319="",0,Y319),"0")</f>
        <v>3.8930100000000003</v>
      </c>
      <c r="Z320" s="368"/>
      <c r="AA320" s="368"/>
    </row>
    <row r="321" spans="1:54" x14ac:dyDescent="0.2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374" t="s">
        <v>66</v>
      </c>
      <c r="P321" s="375"/>
      <c r="Q321" s="375"/>
      <c r="R321" s="375"/>
      <c r="S321" s="375"/>
      <c r="T321" s="375"/>
      <c r="U321" s="376"/>
      <c r="V321" s="37" t="s">
        <v>65</v>
      </c>
      <c r="W321" s="367">
        <f>IFERROR(SUM(W317:W319),"0")</f>
        <v>1085</v>
      </c>
      <c r="X321" s="367">
        <f>IFERROR(SUM(X317:X319),"0")</f>
        <v>1085.7</v>
      </c>
      <c r="Y321" s="37"/>
      <c r="Z321" s="368"/>
      <c r="AA321" s="368"/>
    </row>
    <row r="322" spans="1:54" ht="14.25" hidden="1" customHeight="1" x14ac:dyDescent="0.25">
      <c r="A322" s="389" t="s">
        <v>210</v>
      </c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0"/>
      <c r="W322" s="380"/>
      <c r="X322" s="380"/>
      <c r="Y322" s="380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7.6</v>
      </c>
      <c r="X323" s="366">
        <f>IFERROR(IF(W323="",0,CEILING((W323/$H323),1)*$H323),"")</f>
        <v>9.1199999999999992</v>
      </c>
      <c r="Y323" s="36">
        <f>IFERROR(IF(X323=0,"",ROUNDUP(X323/H323,0)*0.00753),"")</f>
        <v>3.0120000000000001E-2</v>
      </c>
      <c r="Z323" s="56"/>
      <c r="AA323" s="57"/>
      <c r="AE323" s="58"/>
      <c r="BB323" s="250" t="s">
        <v>1</v>
      </c>
    </row>
    <row r="324" spans="1:54" x14ac:dyDescent="0.2">
      <c r="A324" s="379"/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1"/>
      <c r="O324" s="374" t="s">
        <v>66</v>
      </c>
      <c r="P324" s="375"/>
      <c r="Q324" s="375"/>
      <c r="R324" s="375"/>
      <c r="S324" s="375"/>
      <c r="T324" s="375"/>
      <c r="U324" s="376"/>
      <c r="V324" s="37" t="s">
        <v>67</v>
      </c>
      <c r="W324" s="367">
        <f>IFERROR(W323/H323,"0")</f>
        <v>3.3333333333333335</v>
      </c>
      <c r="X324" s="367">
        <f>IFERROR(X323/H323,"0")</f>
        <v>4</v>
      </c>
      <c r="Y324" s="367">
        <f>IFERROR(IF(Y323="",0,Y323),"0")</f>
        <v>3.0120000000000001E-2</v>
      </c>
      <c r="Z324" s="368"/>
      <c r="AA324" s="368"/>
    </row>
    <row r="325" spans="1:54" x14ac:dyDescent="0.2">
      <c r="A325" s="380"/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1"/>
      <c r="O325" s="374" t="s">
        <v>66</v>
      </c>
      <c r="P325" s="375"/>
      <c r="Q325" s="375"/>
      <c r="R325" s="375"/>
      <c r="S325" s="375"/>
      <c r="T325" s="375"/>
      <c r="U325" s="376"/>
      <c r="V325" s="37" t="s">
        <v>65</v>
      </c>
      <c r="W325" s="367">
        <f>IFERROR(SUM(W323:W323),"0")</f>
        <v>7.6</v>
      </c>
      <c r="X325" s="367">
        <f>IFERROR(SUM(X323:X323),"0")</f>
        <v>9.1199999999999992</v>
      </c>
      <c r="Y325" s="37"/>
      <c r="Z325" s="368"/>
      <c r="AA325" s="368"/>
    </row>
    <row r="326" spans="1:54" ht="14.25" hidden="1" customHeight="1" x14ac:dyDescent="0.25">
      <c r="A326" s="389" t="s">
        <v>82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380"/>
      <c r="Z326" s="358"/>
      <c r="AA326" s="358"/>
    </row>
    <row r="327" spans="1:54" ht="27" hidden="1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hidden="1" x14ac:dyDescent="0.2">
      <c r="A328" s="379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0"/>
      <c r="N328" s="381"/>
      <c r="O328" s="374" t="s">
        <v>66</v>
      </c>
      <c r="P328" s="375"/>
      <c r="Q328" s="375"/>
      <c r="R328" s="375"/>
      <c r="S328" s="375"/>
      <c r="T328" s="375"/>
      <c r="U328" s="376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hidden="1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0"/>
      <c r="N329" s="381"/>
      <c r="O329" s="374" t="s">
        <v>66</v>
      </c>
      <c r="P329" s="375"/>
      <c r="Q329" s="375"/>
      <c r="R329" s="375"/>
      <c r="S329" s="375"/>
      <c r="T329" s="375"/>
      <c r="U329" s="376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hidden="1" customHeight="1" x14ac:dyDescent="0.2">
      <c r="A330" s="411" t="s">
        <v>462</v>
      </c>
      <c r="B330" s="412"/>
      <c r="C330" s="412"/>
      <c r="D330" s="412"/>
      <c r="E330" s="412"/>
      <c r="F330" s="412"/>
      <c r="G330" s="412"/>
      <c r="H330" s="412"/>
      <c r="I330" s="412"/>
      <c r="J330" s="412"/>
      <c r="K330" s="412"/>
      <c r="L330" s="412"/>
      <c r="M330" s="412"/>
      <c r="N330" s="412"/>
      <c r="O330" s="412"/>
      <c r="P330" s="412"/>
      <c r="Q330" s="412"/>
      <c r="R330" s="412"/>
      <c r="S330" s="412"/>
      <c r="T330" s="412"/>
      <c r="U330" s="412"/>
      <c r="V330" s="412"/>
      <c r="W330" s="412"/>
      <c r="X330" s="412"/>
      <c r="Y330" s="412"/>
      <c r="Z330" s="48"/>
      <c r="AA330" s="48"/>
    </row>
    <row r="331" spans="1:54" ht="16.5" hidden="1" customHeight="1" x14ac:dyDescent="0.25">
      <c r="A331" s="391" t="s">
        <v>463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80"/>
      <c r="Z331" s="359"/>
      <c r="AA331" s="359"/>
    </row>
    <row r="332" spans="1:54" ht="14.25" hidden="1" customHeight="1" x14ac:dyDescent="0.25">
      <c r="A332" s="389" t="s">
        <v>104</v>
      </c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380"/>
      <c r="W332" s="380"/>
      <c r="X332" s="380"/>
      <c r="Y332" s="380"/>
      <c r="Z332" s="358"/>
      <c r="AA332" s="358"/>
    </row>
    <row r="333" spans="1:54" ht="27" hidden="1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0</v>
      </c>
      <c r="X334" s="366">
        <f t="shared" si="17"/>
        <v>0</v>
      </c>
      <c r="Y334" s="36" t="str">
        <f>IFERROR(IF(X334=0,"",ROUNDUP(X334/H334,0)*0.02175),"")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800</v>
      </c>
      <c r="X335" s="366">
        <f t="shared" si="17"/>
        <v>810</v>
      </c>
      <c r="Y335" s="36">
        <f>IFERROR(IF(X335=0,"",ROUNDUP(X335/H335,0)*0.02175),"")</f>
        <v>1.1744999999999999</v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400</v>
      </c>
      <c r="X337" s="366">
        <f t="shared" si="17"/>
        <v>405</v>
      </c>
      <c r="Y337" s="36">
        <f>IFERROR(IF(X337=0,"",ROUNDUP(X337/H337,0)*0.02175),"")</f>
        <v>0.58724999999999994</v>
      </c>
      <c r="Z337" s="56"/>
      <c r="AA337" s="57"/>
      <c r="AE337" s="58"/>
      <c r="BB337" s="256" t="s">
        <v>1</v>
      </c>
    </row>
    <row r="338" spans="1:54" ht="27" hidden="1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60</v>
      </c>
      <c r="X339" s="366">
        <f t="shared" si="17"/>
        <v>60</v>
      </c>
      <c r="Y339" s="36">
        <f>IFERROR(IF(X339=0,"",ROUNDUP(X339/H339,0)*0.00937),"")</f>
        <v>0.11244</v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3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15</v>
      </c>
      <c r="X340" s="366">
        <f t="shared" si="17"/>
        <v>15</v>
      </c>
      <c r="Y340" s="36">
        <f>IFERROR(IF(X340=0,"",ROUNDUP(X340/H340,0)*0.00937),"")</f>
        <v>2.811E-2</v>
      </c>
      <c r="Z340" s="56"/>
      <c r="AA340" s="57"/>
      <c r="AE340" s="58"/>
      <c r="BB340" s="259" t="s">
        <v>1</v>
      </c>
    </row>
    <row r="341" spans="1:54" x14ac:dyDescent="0.2">
      <c r="A341" s="379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0"/>
      <c r="N341" s="381"/>
      <c r="O341" s="374" t="s">
        <v>66</v>
      </c>
      <c r="P341" s="375"/>
      <c r="Q341" s="375"/>
      <c r="R341" s="375"/>
      <c r="S341" s="375"/>
      <c r="T341" s="375"/>
      <c r="U341" s="376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95</v>
      </c>
      <c r="X341" s="367">
        <f>IFERROR(X333/H333,"0")+IFERROR(X334/H334,"0")+IFERROR(X335/H335,"0")+IFERROR(X336/H336,"0")+IFERROR(X337/H337,"0")+IFERROR(X338/H338,"0")+IFERROR(X339/H339,"0")+IFERROR(X340/H340,"0")</f>
        <v>96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1.9022999999999999</v>
      </c>
      <c r="Z341" s="368"/>
      <c r="AA341" s="368"/>
    </row>
    <row r="342" spans="1:54" x14ac:dyDescent="0.2">
      <c r="A342" s="380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374" t="s">
        <v>66</v>
      </c>
      <c r="P342" s="375"/>
      <c r="Q342" s="375"/>
      <c r="R342" s="375"/>
      <c r="S342" s="375"/>
      <c r="T342" s="375"/>
      <c r="U342" s="376"/>
      <c r="V342" s="37" t="s">
        <v>65</v>
      </c>
      <c r="W342" s="367">
        <f>IFERROR(SUM(W333:W340),"0")</f>
        <v>1275</v>
      </c>
      <c r="X342" s="367">
        <f>IFERROR(SUM(X333:X340),"0")</f>
        <v>1290</v>
      </c>
      <c r="Y342" s="37"/>
      <c r="Z342" s="368"/>
      <c r="AA342" s="368"/>
    </row>
    <row r="343" spans="1:54" ht="14.25" hidden="1" customHeight="1" x14ac:dyDescent="0.25">
      <c r="A343" s="389" t="s">
        <v>96</v>
      </c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380"/>
      <c r="W343" s="380"/>
      <c r="X343" s="380"/>
      <c r="Y343" s="380"/>
      <c r="Z343" s="358"/>
      <c r="AA343" s="358"/>
    </row>
    <row r="344" spans="1:54" ht="27" hidden="1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0</v>
      </c>
      <c r="X344" s="366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58"/>
      <c r="BB344" s="260" t="s">
        <v>1</v>
      </c>
    </row>
    <row r="345" spans="1:54" ht="16.5" hidden="1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hidden="1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hidden="1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374" t="s">
        <v>66</v>
      </c>
      <c r="P347" s="375"/>
      <c r="Q347" s="375"/>
      <c r="R347" s="375"/>
      <c r="S347" s="375"/>
      <c r="T347" s="375"/>
      <c r="U347" s="376"/>
      <c r="V347" s="37" t="s">
        <v>67</v>
      </c>
      <c r="W347" s="367">
        <f>IFERROR(W344/H344,"0")+IFERROR(W345/H345,"0")+IFERROR(W346/H346,"0")</f>
        <v>0</v>
      </c>
      <c r="X347" s="367">
        <f>IFERROR(X344/H344,"0")+IFERROR(X345/H345,"0")+IFERROR(X346/H346,"0")</f>
        <v>0</v>
      </c>
      <c r="Y347" s="367">
        <f>IFERROR(IF(Y344="",0,Y344),"0")+IFERROR(IF(Y345="",0,Y345),"0")+IFERROR(IF(Y346="",0,Y346),"0")</f>
        <v>0</v>
      </c>
      <c r="Z347" s="368"/>
      <c r="AA347" s="368"/>
    </row>
    <row r="348" spans="1:54" hidden="1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374" t="s">
        <v>66</v>
      </c>
      <c r="P348" s="375"/>
      <c r="Q348" s="375"/>
      <c r="R348" s="375"/>
      <c r="S348" s="375"/>
      <c r="T348" s="375"/>
      <c r="U348" s="376"/>
      <c r="V348" s="37" t="s">
        <v>65</v>
      </c>
      <c r="W348" s="367">
        <f>IFERROR(SUM(W344:W346),"0")</f>
        <v>0</v>
      </c>
      <c r="X348" s="367">
        <f>IFERROR(SUM(X344:X346),"0")</f>
        <v>0</v>
      </c>
      <c r="Y348" s="37"/>
      <c r="Z348" s="368"/>
      <c r="AA348" s="368"/>
    </row>
    <row r="349" spans="1:54" ht="14.25" hidden="1" customHeight="1" x14ac:dyDescent="0.25">
      <c r="A349" s="389" t="s">
        <v>68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58"/>
      <c r="AA349" s="358"/>
    </row>
    <row r="350" spans="1:54" ht="27" hidden="1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hidden="1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hidden="1" x14ac:dyDescent="0.2">
      <c r="A352" s="379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374" t="s">
        <v>66</v>
      </c>
      <c r="P352" s="375"/>
      <c r="Q352" s="375"/>
      <c r="R352" s="375"/>
      <c r="S352" s="375"/>
      <c r="T352" s="375"/>
      <c r="U352" s="376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hidden="1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1"/>
      <c r="O353" s="374" t="s">
        <v>66</v>
      </c>
      <c r="P353" s="375"/>
      <c r="Q353" s="375"/>
      <c r="R353" s="375"/>
      <c r="S353" s="375"/>
      <c r="T353" s="375"/>
      <c r="U353" s="376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hidden="1" customHeight="1" x14ac:dyDescent="0.25">
      <c r="A354" s="389" t="s">
        <v>210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58"/>
      <c r="AA354" s="358"/>
    </row>
    <row r="355" spans="1:54" ht="16.5" hidden="1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hidden="1" x14ac:dyDescent="0.2">
      <c r="A356" s="379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0"/>
      <c r="N356" s="381"/>
      <c r="O356" s="374" t="s">
        <v>66</v>
      </c>
      <c r="P356" s="375"/>
      <c r="Q356" s="375"/>
      <c r="R356" s="375"/>
      <c r="S356" s="375"/>
      <c r="T356" s="375"/>
      <c r="U356" s="376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hidden="1" x14ac:dyDescent="0.2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1"/>
      <c r="O357" s="374" t="s">
        <v>66</v>
      </c>
      <c r="P357" s="375"/>
      <c r="Q357" s="375"/>
      <c r="R357" s="375"/>
      <c r="S357" s="375"/>
      <c r="T357" s="375"/>
      <c r="U357" s="376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hidden="1" customHeight="1" x14ac:dyDescent="0.25">
      <c r="A358" s="391" t="s">
        <v>489</v>
      </c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80"/>
      <c r="Z358" s="359"/>
      <c r="AA358" s="359"/>
    </row>
    <row r="359" spans="1:54" ht="14.25" hidden="1" customHeight="1" x14ac:dyDescent="0.25">
      <c r="A359" s="389" t="s">
        <v>104</v>
      </c>
      <c r="B359" s="380"/>
      <c r="C359" s="380"/>
      <c r="D359" s="380"/>
      <c r="E359" s="380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Q359" s="380"/>
      <c r="R359" s="380"/>
      <c r="S359" s="380"/>
      <c r="T359" s="380"/>
      <c r="U359" s="380"/>
      <c r="V359" s="380"/>
      <c r="W359" s="380"/>
      <c r="X359" s="380"/>
      <c r="Y359" s="380"/>
      <c r="Z359" s="358"/>
      <c r="AA359" s="358"/>
    </row>
    <row r="360" spans="1:54" ht="37.5" hidden="1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6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hidden="1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hidden="1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hidden="1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374" t="s">
        <v>66</v>
      </c>
      <c r="P365" s="375"/>
      <c r="Q365" s="375"/>
      <c r="R365" s="375"/>
      <c r="S365" s="375"/>
      <c r="T365" s="375"/>
      <c r="U365" s="376"/>
      <c r="V365" s="37" t="s">
        <v>67</v>
      </c>
      <c r="W365" s="367">
        <f>IFERROR(W360/H360,"0")+IFERROR(W361/H361,"0")+IFERROR(W362/H362,"0")+IFERROR(W363/H363,"0")+IFERROR(W364/H364,"0")</f>
        <v>0</v>
      </c>
      <c r="X365" s="367">
        <f>IFERROR(X360/H360,"0")+IFERROR(X361/H361,"0")+IFERROR(X362/H362,"0")+IFERROR(X363/H363,"0")+IFERROR(X364/H364,"0")</f>
        <v>0</v>
      </c>
      <c r="Y365" s="367">
        <f>IFERROR(IF(Y360="",0,Y360),"0")+IFERROR(IF(Y361="",0,Y361),"0")+IFERROR(IF(Y362="",0,Y362),"0")+IFERROR(IF(Y363="",0,Y363),"0")+IFERROR(IF(Y364="",0,Y364),"0")</f>
        <v>0</v>
      </c>
      <c r="Z365" s="368"/>
      <c r="AA365" s="368"/>
    </row>
    <row r="366" spans="1:54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374" t="s">
        <v>66</v>
      </c>
      <c r="P366" s="375"/>
      <c r="Q366" s="375"/>
      <c r="R366" s="375"/>
      <c r="S366" s="375"/>
      <c r="T366" s="375"/>
      <c r="U366" s="376"/>
      <c r="V366" s="37" t="s">
        <v>65</v>
      </c>
      <c r="W366" s="367">
        <f>IFERROR(SUM(W360:W364),"0")</f>
        <v>0</v>
      </c>
      <c r="X366" s="367">
        <f>IFERROR(SUM(X360:X364),"0")</f>
        <v>0</v>
      </c>
      <c r="Y366" s="37"/>
      <c r="Z366" s="368"/>
      <c r="AA366" s="368"/>
    </row>
    <row r="367" spans="1:54" ht="14.25" hidden="1" customHeight="1" x14ac:dyDescent="0.25">
      <c r="A367" s="389" t="s">
        <v>60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58"/>
      <c r="AA367" s="358"/>
    </row>
    <row r="368" spans="1:54" ht="27" hidden="1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hidden="1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hidden="1" x14ac:dyDescent="0.2">
      <c r="A370" s="379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0"/>
      <c r="N370" s="381"/>
      <c r="O370" s="374" t="s">
        <v>66</v>
      </c>
      <c r="P370" s="375"/>
      <c r="Q370" s="375"/>
      <c r="R370" s="375"/>
      <c r="S370" s="375"/>
      <c r="T370" s="375"/>
      <c r="U370" s="376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hidden="1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1"/>
      <c r="O371" s="374" t="s">
        <v>66</v>
      </c>
      <c r="P371" s="375"/>
      <c r="Q371" s="375"/>
      <c r="R371" s="375"/>
      <c r="S371" s="375"/>
      <c r="T371" s="375"/>
      <c r="U371" s="376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hidden="1" customHeight="1" x14ac:dyDescent="0.25">
      <c r="A372" s="389" t="s">
        <v>68</v>
      </c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380"/>
      <c r="Z372" s="358"/>
      <c r="AA372" s="358"/>
    </row>
    <row r="373" spans="1:54" ht="27" hidden="1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0</v>
      </c>
      <c r="X373" s="36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58"/>
      <c r="BB373" s="273" t="s">
        <v>1</v>
      </c>
    </row>
    <row r="374" spans="1:54" ht="27" hidden="1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hidden="1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hidden="1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hidden="1" x14ac:dyDescent="0.2">
      <c r="A377" s="379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374" t="s">
        <v>66</v>
      </c>
      <c r="P377" s="375"/>
      <c r="Q377" s="375"/>
      <c r="R377" s="375"/>
      <c r="S377" s="375"/>
      <c r="T377" s="375"/>
      <c r="U377" s="376"/>
      <c r="V377" s="37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hidden="1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1"/>
      <c r="O378" s="374" t="s">
        <v>66</v>
      </c>
      <c r="P378" s="375"/>
      <c r="Q378" s="375"/>
      <c r="R378" s="375"/>
      <c r="S378" s="375"/>
      <c r="T378" s="375"/>
      <c r="U378" s="376"/>
      <c r="V378" s="37" t="s">
        <v>65</v>
      </c>
      <c r="W378" s="367">
        <f>IFERROR(SUM(W373:W376),"0")</f>
        <v>0</v>
      </c>
      <c r="X378" s="367">
        <f>IFERROR(SUM(X373:X376),"0")</f>
        <v>0</v>
      </c>
      <c r="Y378" s="37"/>
      <c r="Z378" s="368"/>
      <c r="AA378" s="368"/>
    </row>
    <row r="379" spans="1:54" ht="14.25" hidden="1" customHeight="1" x14ac:dyDescent="0.25">
      <c r="A379" s="389" t="s">
        <v>210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58"/>
      <c r="AA379" s="358"/>
    </row>
    <row r="380" spans="1:54" ht="27" hidden="1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hidden="1" x14ac:dyDescent="0.2">
      <c r="A381" s="379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0"/>
      <c r="N381" s="381"/>
      <c r="O381" s="374" t="s">
        <v>66</v>
      </c>
      <c r="P381" s="375"/>
      <c r="Q381" s="375"/>
      <c r="R381" s="375"/>
      <c r="S381" s="375"/>
      <c r="T381" s="375"/>
      <c r="U381" s="376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hidden="1" x14ac:dyDescent="0.2">
      <c r="A382" s="380"/>
      <c r="B382" s="380"/>
      <c r="C382" s="380"/>
      <c r="D382" s="380"/>
      <c r="E382" s="380"/>
      <c r="F382" s="380"/>
      <c r="G382" s="380"/>
      <c r="H382" s="380"/>
      <c r="I382" s="380"/>
      <c r="J382" s="380"/>
      <c r="K382" s="380"/>
      <c r="L382" s="380"/>
      <c r="M382" s="380"/>
      <c r="N382" s="381"/>
      <c r="O382" s="374" t="s">
        <v>66</v>
      </c>
      <c r="P382" s="375"/>
      <c r="Q382" s="375"/>
      <c r="R382" s="375"/>
      <c r="S382" s="375"/>
      <c r="T382" s="375"/>
      <c r="U382" s="376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hidden="1" customHeight="1" x14ac:dyDescent="0.2">
      <c r="A383" s="411" t="s">
        <v>514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48"/>
      <c r="AA383" s="48"/>
    </row>
    <row r="384" spans="1:54" ht="16.5" hidden="1" customHeight="1" x14ac:dyDescent="0.25">
      <c r="A384" s="391" t="s">
        <v>515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80"/>
      <c r="Z384" s="359"/>
      <c r="AA384" s="359"/>
    </row>
    <row r="385" spans="1:54" ht="14.25" hidden="1" customHeight="1" x14ac:dyDescent="0.25">
      <c r="A385" s="389" t="s">
        <v>104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58"/>
      <c r="AA385" s="358"/>
    </row>
    <row r="386" spans="1:54" ht="27" hidden="1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9</v>
      </c>
      <c r="X387" s="366">
        <f>IFERROR(IF(W387="",0,CEILING((W387/$H387),1)*$H387),"")</f>
        <v>10.8</v>
      </c>
      <c r="Y387" s="36">
        <f>IFERROR(IF(X387=0,"",ROUNDUP(X387/H387,0)*0.00753),"")</f>
        <v>3.0120000000000001E-2</v>
      </c>
      <c r="Z387" s="56"/>
      <c r="AA387" s="57"/>
      <c r="AE387" s="58"/>
      <c r="BB387" s="279" t="s">
        <v>1</v>
      </c>
    </row>
    <row r="388" spans="1:54" x14ac:dyDescent="0.2">
      <c r="A388" s="379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0"/>
      <c r="N388" s="381"/>
      <c r="O388" s="374" t="s">
        <v>66</v>
      </c>
      <c r="P388" s="375"/>
      <c r="Q388" s="375"/>
      <c r="R388" s="375"/>
      <c r="S388" s="375"/>
      <c r="T388" s="375"/>
      <c r="U388" s="376"/>
      <c r="V388" s="37" t="s">
        <v>67</v>
      </c>
      <c r="W388" s="367">
        <f>IFERROR(W386/H386,"0")+IFERROR(W387/H387,"0")</f>
        <v>3.333333333333333</v>
      </c>
      <c r="X388" s="367">
        <f>IFERROR(X386/H386,"0")+IFERROR(X387/H387,"0")</f>
        <v>4</v>
      </c>
      <c r="Y388" s="367">
        <f>IFERROR(IF(Y386="",0,Y386),"0")+IFERROR(IF(Y387="",0,Y387),"0")</f>
        <v>3.0120000000000001E-2</v>
      </c>
      <c r="Z388" s="368"/>
      <c r="AA388" s="368"/>
    </row>
    <row r="389" spans="1:54" x14ac:dyDescent="0.2">
      <c r="A389" s="380"/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1"/>
      <c r="O389" s="374" t="s">
        <v>66</v>
      </c>
      <c r="P389" s="375"/>
      <c r="Q389" s="375"/>
      <c r="R389" s="375"/>
      <c r="S389" s="375"/>
      <c r="T389" s="375"/>
      <c r="U389" s="376"/>
      <c r="V389" s="37" t="s">
        <v>65</v>
      </c>
      <c r="W389" s="367">
        <f>IFERROR(SUM(W386:W387),"0")</f>
        <v>9</v>
      </c>
      <c r="X389" s="367">
        <f>IFERROR(SUM(X386:X387),"0")</f>
        <v>10.8</v>
      </c>
      <c r="Y389" s="37"/>
      <c r="Z389" s="368"/>
      <c r="AA389" s="368"/>
    </row>
    <row r="390" spans="1:54" ht="14.25" hidden="1" customHeight="1" x14ac:dyDescent="0.25">
      <c r="A390" s="389" t="s">
        <v>60</v>
      </c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0"/>
      <c r="M390" s="380"/>
      <c r="N390" s="380"/>
      <c r="O390" s="380"/>
      <c r="P390" s="380"/>
      <c r="Q390" s="380"/>
      <c r="R390" s="380"/>
      <c r="S390" s="380"/>
      <c r="T390" s="380"/>
      <c r="U390" s="380"/>
      <c r="V390" s="380"/>
      <c r="W390" s="380"/>
      <c r="X390" s="380"/>
      <c r="Y390" s="380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30</v>
      </c>
      <c r="X391" s="366">
        <f t="shared" ref="X391:X403" si="18">IFERROR(IF(W391="",0,CEILING((W391/$H391),1)*$H391),"")</f>
        <v>33.6</v>
      </c>
      <c r="Y391" s="36">
        <f>IFERROR(IF(X391=0,"",ROUNDUP(X391/H391,0)*0.00753),"")</f>
        <v>6.0240000000000002E-2</v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1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20</v>
      </c>
      <c r="X393" s="366">
        <f t="shared" si="18"/>
        <v>21</v>
      </c>
      <c r="Y393" s="36">
        <f>IFERROR(IF(X393=0,"",ROUNDUP(X393/H393,0)*0.00753),"")</f>
        <v>3.7650000000000003E-2</v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22.4</v>
      </c>
      <c r="X394" s="366">
        <f t="shared" si="18"/>
        <v>23.52</v>
      </c>
      <c r="Y394" s="36">
        <f>IFERROR(IF(X394=0,"",ROUNDUP(X394/H394,0)*0.00753),"")</f>
        <v>0.10542</v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hidden="1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7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87.5</v>
      </c>
      <c r="X398" s="366">
        <f t="shared" si="18"/>
        <v>88.2</v>
      </c>
      <c r="Y398" s="36">
        <f t="shared" si="19"/>
        <v>0.21084</v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4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52.5</v>
      </c>
      <c r="X402" s="366">
        <f t="shared" si="18"/>
        <v>52.5</v>
      </c>
      <c r="Y402" s="36">
        <f t="shared" si="19"/>
        <v>0.1255</v>
      </c>
      <c r="Z402" s="56"/>
      <c r="AA402" s="57"/>
      <c r="AE402" s="58"/>
      <c r="BB402" s="291" t="s">
        <v>1</v>
      </c>
    </row>
    <row r="403" spans="1:54" ht="27" hidden="1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79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0"/>
      <c r="N404" s="381"/>
      <c r="O404" s="374" t="s">
        <v>66</v>
      </c>
      <c r="P404" s="375"/>
      <c r="Q404" s="375"/>
      <c r="R404" s="375"/>
      <c r="S404" s="375"/>
      <c r="T404" s="375"/>
      <c r="U404" s="376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91.904761904761898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94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0.53964999999999996</v>
      </c>
      <c r="Z404" s="368"/>
      <c r="AA404" s="368"/>
    </row>
    <row r="405" spans="1:54" x14ac:dyDescent="0.2">
      <c r="A405" s="380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374" t="s">
        <v>66</v>
      </c>
      <c r="P405" s="375"/>
      <c r="Q405" s="375"/>
      <c r="R405" s="375"/>
      <c r="S405" s="375"/>
      <c r="T405" s="375"/>
      <c r="U405" s="376"/>
      <c r="V405" s="37" t="s">
        <v>65</v>
      </c>
      <c r="W405" s="367">
        <f>IFERROR(SUM(W391:W403),"0")</f>
        <v>212.4</v>
      </c>
      <c r="X405" s="367">
        <f>IFERROR(SUM(X391:X403),"0")</f>
        <v>218.82</v>
      </c>
      <c r="Y405" s="37"/>
      <c r="Z405" s="368"/>
      <c r="AA405" s="368"/>
    </row>
    <row r="406" spans="1:54" ht="14.25" hidden="1" customHeight="1" x14ac:dyDescent="0.25">
      <c r="A406" s="389" t="s">
        <v>68</v>
      </c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0"/>
      <c r="O406" s="380"/>
      <c r="P406" s="380"/>
      <c r="Q406" s="380"/>
      <c r="R406" s="380"/>
      <c r="S406" s="380"/>
      <c r="T406" s="380"/>
      <c r="U406" s="380"/>
      <c r="V406" s="380"/>
      <c r="W406" s="380"/>
      <c r="X406" s="380"/>
      <c r="Y406" s="380"/>
      <c r="Z406" s="358"/>
      <c r="AA406" s="358"/>
    </row>
    <row r="407" spans="1:54" ht="27" hidden="1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hidden="1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hidden="1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hidden="1" x14ac:dyDescent="0.2">
      <c r="A410" s="379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374" t="s">
        <v>66</v>
      </c>
      <c r="P410" s="375"/>
      <c r="Q410" s="375"/>
      <c r="R410" s="375"/>
      <c r="S410" s="375"/>
      <c r="T410" s="375"/>
      <c r="U410" s="376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hidden="1" x14ac:dyDescent="0.2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1"/>
      <c r="O411" s="374" t="s">
        <v>66</v>
      </c>
      <c r="P411" s="375"/>
      <c r="Q411" s="375"/>
      <c r="R411" s="375"/>
      <c r="S411" s="375"/>
      <c r="T411" s="375"/>
      <c r="U411" s="376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hidden="1" customHeight="1" x14ac:dyDescent="0.25">
      <c r="A412" s="389" t="s">
        <v>210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80"/>
      <c r="Z412" s="358"/>
      <c r="AA412" s="358"/>
    </row>
    <row r="413" spans="1:54" ht="27" hidden="1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4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hidden="1" x14ac:dyDescent="0.2">
      <c r="A414" s="379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0"/>
      <c r="N414" s="381"/>
      <c r="O414" s="374" t="s">
        <v>66</v>
      </c>
      <c r="P414" s="375"/>
      <c r="Q414" s="375"/>
      <c r="R414" s="375"/>
      <c r="S414" s="375"/>
      <c r="T414" s="375"/>
      <c r="U414" s="376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hidden="1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374" t="s">
        <v>66</v>
      </c>
      <c r="P415" s="375"/>
      <c r="Q415" s="375"/>
      <c r="R415" s="375"/>
      <c r="S415" s="375"/>
      <c r="T415" s="375"/>
      <c r="U415" s="376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hidden="1" customHeight="1" x14ac:dyDescent="0.25">
      <c r="A416" s="389" t="s">
        <v>82</v>
      </c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80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12</v>
      </c>
      <c r="X417" s="366">
        <f>IFERROR(IF(W417="",0,CEILING((W417/$H417),1)*$H417),"")</f>
        <v>12</v>
      </c>
      <c r="Y417" s="36">
        <f>IFERROR(IF(X417=0,"",ROUNDUP(X417/H417,0)*0.00627),"")</f>
        <v>6.2700000000000006E-2</v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1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6</v>
      </c>
      <c r="X418" s="366">
        <f>IFERROR(IF(W418="",0,CEILING((W418/$H418),1)*$H418),"")</f>
        <v>6</v>
      </c>
      <c r="Y418" s="36">
        <f>IFERROR(IF(X418=0,"",ROUNDUP(X418/H418,0)*0.00627),"")</f>
        <v>3.1350000000000003E-2</v>
      </c>
      <c r="Z418" s="56"/>
      <c r="AA418" s="57"/>
      <c r="AE418" s="58"/>
      <c r="BB418" s="298" t="s">
        <v>1</v>
      </c>
    </row>
    <row r="419" spans="1:54" ht="27" hidden="1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79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0"/>
      <c r="M420" s="380"/>
      <c r="N420" s="381"/>
      <c r="O420" s="374" t="s">
        <v>66</v>
      </c>
      <c r="P420" s="375"/>
      <c r="Q420" s="375"/>
      <c r="R420" s="375"/>
      <c r="S420" s="375"/>
      <c r="T420" s="375"/>
      <c r="U420" s="376"/>
      <c r="V420" s="37" t="s">
        <v>67</v>
      </c>
      <c r="W420" s="367">
        <f>IFERROR(W417/H417,"0")+IFERROR(W418/H418,"0")+IFERROR(W419/H419,"0")</f>
        <v>15</v>
      </c>
      <c r="X420" s="367">
        <f>IFERROR(X417/H417,"0")+IFERROR(X418/H418,"0")+IFERROR(X419/H419,"0")</f>
        <v>15</v>
      </c>
      <c r="Y420" s="367">
        <f>IFERROR(IF(Y417="",0,Y417),"0")+IFERROR(IF(Y418="",0,Y418),"0")+IFERROR(IF(Y419="",0,Y419),"0")</f>
        <v>9.4050000000000009E-2</v>
      </c>
      <c r="Z420" s="368"/>
      <c r="AA420" s="368"/>
    </row>
    <row r="421" spans="1:54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374" t="s">
        <v>66</v>
      </c>
      <c r="P421" s="375"/>
      <c r="Q421" s="375"/>
      <c r="R421" s="375"/>
      <c r="S421" s="375"/>
      <c r="T421" s="375"/>
      <c r="U421" s="376"/>
      <c r="V421" s="37" t="s">
        <v>65</v>
      </c>
      <c r="W421" s="367">
        <f>IFERROR(SUM(W417:W419),"0")</f>
        <v>18</v>
      </c>
      <c r="X421" s="367">
        <f>IFERROR(SUM(X417:X419),"0")</f>
        <v>18</v>
      </c>
      <c r="Y421" s="37"/>
      <c r="Z421" s="368"/>
      <c r="AA421" s="368"/>
    </row>
    <row r="422" spans="1:54" ht="16.5" hidden="1" customHeight="1" x14ac:dyDescent="0.25">
      <c r="A422" s="391" t="s">
        <v>562</v>
      </c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0"/>
      <c r="O422" s="380"/>
      <c r="P422" s="380"/>
      <c r="Q422" s="380"/>
      <c r="R422" s="380"/>
      <c r="S422" s="380"/>
      <c r="T422" s="380"/>
      <c r="U422" s="380"/>
      <c r="V422" s="380"/>
      <c r="W422" s="380"/>
      <c r="X422" s="380"/>
      <c r="Y422" s="380"/>
      <c r="Z422" s="359"/>
      <c r="AA422" s="359"/>
    </row>
    <row r="423" spans="1:54" ht="14.25" hidden="1" customHeight="1" x14ac:dyDescent="0.25">
      <c r="A423" s="389" t="s">
        <v>96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58"/>
      <c r="AA423" s="358"/>
    </row>
    <row r="424" spans="1:54" ht="27" hidden="1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6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hidden="1" x14ac:dyDescent="0.2">
      <c r="A426" s="379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0"/>
      <c r="N426" s="381"/>
      <c r="O426" s="374" t="s">
        <v>66</v>
      </c>
      <c r="P426" s="375"/>
      <c r="Q426" s="375"/>
      <c r="R426" s="375"/>
      <c r="S426" s="375"/>
      <c r="T426" s="375"/>
      <c r="U426" s="376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hidden="1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0"/>
      <c r="N427" s="381"/>
      <c r="O427" s="374" t="s">
        <v>66</v>
      </c>
      <c r="P427" s="375"/>
      <c r="Q427" s="375"/>
      <c r="R427" s="375"/>
      <c r="S427" s="375"/>
      <c r="T427" s="375"/>
      <c r="U427" s="376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hidden="1" customHeight="1" x14ac:dyDescent="0.25">
      <c r="A428" s="389" t="s">
        <v>60</v>
      </c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0"/>
      <c r="N428" s="380"/>
      <c r="O428" s="380"/>
      <c r="P428" s="380"/>
      <c r="Q428" s="380"/>
      <c r="R428" s="380"/>
      <c r="S428" s="380"/>
      <c r="T428" s="380"/>
      <c r="U428" s="380"/>
      <c r="V428" s="380"/>
      <c r="W428" s="380"/>
      <c r="X428" s="380"/>
      <c r="Y428" s="380"/>
      <c r="Z428" s="358"/>
      <c r="AA428" s="358"/>
    </row>
    <row r="429" spans="1:54" ht="27" hidden="1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0</v>
      </c>
      <c r="X429" s="366">
        <f t="shared" ref="X429:X435" si="20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hidden="1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hidden="1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hidden="1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374" t="s">
        <v>66</v>
      </c>
      <c r="P436" s="375"/>
      <c r="Q436" s="375"/>
      <c r="R436" s="375"/>
      <c r="S436" s="375"/>
      <c r="T436" s="375"/>
      <c r="U436" s="376"/>
      <c r="V436" s="37" t="s">
        <v>67</v>
      </c>
      <c r="W436" s="367">
        <f>IFERROR(W429/H429,"0")+IFERROR(W430/H430,"0")+IFERROR(W431/H431,"0")+IFERROR(W432/H432,"0")+IFERROR(W433/H433,"0")+IFERROR(W434/H434,"0")+IFERROR(W435/H435,"0")</f>
        <v>0</v>
      </c>
      <c r="X436" s="367">
        <f>IFERROR(X429/H429,"0")+IFERROR(X430/H430,"0")+IFERROR(X431/H431,"0")+IFERROR(X432/H432,"0")+IFERROR(X433/H433,"0")+IFERROR(X434/H434,"0")+IFERROR(X435/H435,"0")</f>
        <v>0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68"/>
      <c r="AA436" s="368"/>
    </row>
    <row r="437" spans="1:54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374" t="s">
        <v>66</v>
      </c>
      <c r="P437" s="375"/>
      <c r="Q437" s="375"/>
      <c r="R437" s="375"/>
      <c r="S437" s="375"/>
      <c r="T437" s="375"/>
      <c r="U437" s="376"/>
      <c r="V437" s="37" t="s">
        <v>65</v>
      </c>
      <c r="W437" s="367">
        <f>IFERROR(SUM(W429:W435),"0")</f>
        <v>0</v>
      </c>
      <c r="X437" s="367">
        <f>IFERROR(SUM(X429:X435),"0")</f>
        <v>0</v>
      </c>
      <c r="Y437" s="37"/>
      <c r="Z437" s="368"/>
      <c r="AA437" s="368"/>
    </row>
    <row r="438" spans="1:54" ht="14.25" hidden="1" customHeight="1" x14ac:dyDescent="0.25">
      <c r="A438" s="389" t="s">
        <v>82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6</v>
      </c>
      <c r="X439" s="366">
        <f>IFERROR(IF(W439="",0,CEILING((W439/$H439),1)*$H439),"")</f>
        <v>6</v>
      </c>
      <c r="Y439" s="36">
        <f>IFERROR(IF(X439=0,"",ROUNDUP(X439/H439,0)*0.00627),"")</f>
        <v>3.1350000000000003E-2</v>
      </c>
      <c r="Z439" s="56"/>
      <c r="AA439" s="57"/>
      <c r="AE439" s="58"/>
      <c r="BB439" s="309" t="s">
        <v>1</v>
      </c>
    </row>
    <row r="440" spans="1:54" ht="27" hidden="1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2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79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374" t="s">
        <v>66</v>
      </c>
      <c r="P441" s="375"/>
      <c r="Q441" s="375"/>
      <c r="R441" s="375"/>
      <c r="S441" s="375"/>
      <c r="T441" s="375"/>
      <c r="U441" s="376"/>
      <c r="V441" s="37" t="s">
        <v>67</v>
      </c>
      <c r="W441" s="367">
        <f>IFERROR(W439/H439,"0")+IFERROR(W440/H440,"0")</f>
        <v>5</v>
      </c>
      <c r="X441" s="367">
        <f>IFERROR(X439/H439,"0")+IFERROR(X440/H440,"0")</f>
        <v>5</v>
      </c>
      <c r="Y441" s="367">
        <f>IFERROR(IF(Y439="",0,Y439),"0")+IFERROR(IF(Y440="",0,Y440),"0")</f>
        <v>3.1350000000000003E-2</v>
      </c>
      <c r="Z441" s="368"/>
      <c r="AA441" s="368"/>
    </row>
    <row r="442" spans="1:54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1"/>
      <c r="O442" s="374" t="s">
        <v>66</v>
      </c>
      <c r="P442" s="375"/>
      <c r="Q442" s="375"/>
      <c r="R442" s="375"/>
      <c r="S442" s="375"/>
      <c r="T442" s="375"/>
      <c r="U442" s="376"/>
      <c r="V442" s="37" t="s">
        <v>65</v>
      </c>
      <c r="W442" s="367">
        <f>IFERROR(SUM(W439:W440),"0")</f>
        <v>6</v>
      </c>
      <c r="X442" s="367">
        <f>IFERROR(SUM(X439:X440),"0")</f>
        <v>6</v>
      </c>
      <c r="Y442" s="37"/>
      <c r="Z442" s="368"/>
      <c r="AA442" s="368"/>
    </row>
    <row r="443" spans="1:54" ht="14.25" hidden="1" customHeight="1" x14ac:dyDescent="0.25">
      <c r="A443" s="389" t="s">
        <v>91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380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5.5</v>
      </c>
      <c r="X444" s="366">
        <f>IFERROR(IF(W444="",0,CEILING((W444/$H444),1)*$H444),"")</f>
        <v>6.6000000000000005</v>
      </c>
      <c r="Y444" s="36">
        <f>IFERROR(IF(X444=0,"",ROUNDUP(X444/H444,0)*0.00627),"")</f>
        <v>3.1350000000000003E-2</v>
      </c>
      <c r="Z444" s="56"/>
      <c r="AA444" s="57"/>
      <c r="AE444" s="58"/>
      <c r="BB444" s="311" t="s">
        <v>1</v>
      </c>
    </row>
    <row r="445" spans="1:54" x14ac:dyDescent="0.2">
      <c r="A445" s="379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374" t="s">
        <v>66</v>
      </c>
      <c r="P445" s="375"/>
      <c r="Q445" s="375"/>
      <c r="R445" s="375"/>
      <c r="S445" s="375"/>
      <c r="T445" s="375"/>
      <c r="U445" s="376"/>
      <c r="V445" s="37" t="s">
        <v>67</v>
      </c>
      <c r="W445" s="367">
        <f>IFERROR(W444/H444,"0")</f>
        <v>4.1666666666666661</v>
      </c>
      <c r="X445" s="367">
        <f>IFERROR(X444/H444,"0")</f>
        <v>5</v>
      </c>
      <c r="Y445" s="367">
        <f>IFERROR(IF(Y444="",0,Y444),"0")</f>
        <v>3.1350000000000003E-2</v>
      </c>
      <c r="Z445" s="368"/>
      <c r="AA445" s="368"/>
    </row>
    <row r="446" spans="1:54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1"/>
      <c r="O446" s="374" t="s">
        <v>66</v>
      </c>
      <c r="P446" s="375"/>
      <c r="Q446" s="375"/>
      <c r="R446" s="375"/>
      <c r="S446" s="375"/>
      <c r="T446" s="375"/>
      <c r="U446" s="376"/>
      <c r="V446" s="37" t="s">
        <v>65</v>
      </c>
      <c r="W446" s="367">
        <f>IFERROR(SUM(W444:W444),"0")</f>
        <v>5.5</v>
      </c>
      <c r="X446" s="367">
        <f>IFERROR(SUM(X444:X444),"0")</f>
        <v>6.6000000000000005</v>
      </c>
      <c r="Y446" s="37"/>
      <c r="Z446" s="368"/>
      <c r="AA446" s="368"/>
    </row>
    <row r="447" spans="1:54" ht="14.25" hidden="1" customHeight="1" x14ac:dyDescent="0.25">
      <c r="A447" s="389" t="s">
        <v>587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7.5</v>
      </c>
      <c r="X448" s="366">
        <f>IFERROR(IF(W448="",0,CEILING((W448/$H448),1)*$H448),"")</f>
        <v>9</v>
      </c>
      <c r="Y448" s="36">
        <f>IFERROR(IF(X448=0,"",ROUNDUP(X448/H448,0)*0.00627),"")</f>
        <v>1.881E-2</v>
      </c>
      <c r="Z448" s="56"/>
      <c r="AA448" s="57"/>
      <c r="AE448" s="58"/>
      <c r="BB448" s="312" t="s">
        <v>1</v>
      </c>
    </row>
    <row r="449" spans="1:54" x14ac:dyDescent="0.2">
      <c r="A449" s="379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0"/>
      <c r="N449" s="381"/>
      <c r="O449" s="374" t="s">
        <v>66</v>
      </c>
      <c r="P449" s="375"/>
      <c r="Q449" s="375"/>
      <c r="R449" s="375"/>
      <c r="S449" s="375"/>
      <c r="T449" s="375"/>
      <c r="U449" s="376"/>
      <c r="V449" s="37" t="s">
        <v>67</v>
      </c>
      <c r="W449" s="367">
        <f>IFERROR(W448/H448,"0")</f>
        <v>2.5</v>
      </c>
      <c r="X449" s="367">
        <f>IFERROR(X448/H448,"0")</f>
        <v>3</v>
      </c>
      <c r="Y449" s="367">
        <f>IFERROR(IF(Y448="",0,Y448),"0")</f>
        <v>1.881E-2</v>
      </c>
      <c r="Z449" s="368"/>
      <c r="AA449" s="368"/>
    </row>
    <row r="450" spans="1:54" x14ac:dyDescent="0.2">
      <c r="A450" s="380"/>
      <c r="B450" s="380"/>
      <c r="C450" s="380"/>
      <c r="D450" s="380"/>
      <c r="E450" s="380"/>
      <c r="F450" s="380"/>
      <c r="G450" s="380"/>
      <c r="H450" s="380"/>
      <c r="I450" s="380"/>
      <c r="J450" s="380"/>
      <c r="K450" s="380"/>
      <c r="L450" s="380"/>
      <c r="M450" s="380"/>
      <c r="N450" s="381"/>
      <c r="O450" s="374" t="s">
        <v>66</v>
      </c>
      <c r="P450" s="375"/>
      <c r="Q450" s="375"/>
      <c r="R450" s="375"/>
      <c r="S450" s="375"/>
      <c r="T450" s="375"/>
      <c r="U450" s="376"/>
      <c r="V450" s="37" t="s">
        <v>65</v>
      </c>
      <c r="W450" s="367">
        <f>IFERROR(SUM(W448:W448),"0")</f>
        <v>7.5</v>
      </c>
      <c r="X450" s="367">
        <f>IFERROR(SUM(X448:X448),"0")</f>
        <v>9</v>
      </c>
      <c r="Y450" s="37"/>
      <c r="Z450" s="368"/>
      <c r="AA450" s="368"/>
    </row>
    <row r="451" spans="1:54" ht="27.75" hidden="1" customHeight="1" x14ac:dyDescent="0.2">
      <c r="A451" s="411" t="s">
        <v>590</v>
      </c>
      <c r="B451" s="412"/>
      <c r="C451" s="412"/>
      <c r="D451" s="412"/>
      <c r="E451" s="412"/>
      <c r="F451" s="412"/>
      <c r="G451" s="412"/>
      <c r="H451" s="412"/>
      <c r="I451" s="412"/>
      <c r="J451" s="412"/>
      <c r="K451" s="412"/>
      <c r="L451" s="412"/>
      <c r="M451" s="412"/>
      <c r="N451" s="412"/>
      <c r="O451" s="412"/>
      <c r="P451" s="412"/>
      <c r="Q451" s="412"/>
      <c r="R451" s="412"/>
      <c r="S451" s="412"/>
      <c r="T451" s="412"/>
      <c r="U451" s="412"/>
      <c r="V451" s="412"/>
      <c r="W451" s="412"/>
      <c r="X451" s="412"/>
      <c r="Y451" s="412"/>
      <c r="Z451" s="48"/>
      <c r="AA451" s="48"/>
    </row>
    <row r="452" spans="1:54" ht="16.5" hidden="1" customHeight="1" x14ac:dyDescent="0.25">
      <c r="A452" s="391" t="s">
        <v>590</v>
      </c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0"/>
      <c r="O452" s="380"/>
      <c r="P452" s="380"/>
      <c r="Q452" s="380"/>
      <c r="R452" s="380"/>
      <c r="S452" s="380"/>
      <c r="T452" s="380"/>
      <c r="U452" s="380"/>
      <c r="V452" s="380"/>
      <c r="W452" s="380"/>
      <c r="X452" s="380"/>
      <c r="Y452" s="380"/>
      <c r="Z452" s="359"/>
      <c r="AA452" s="359"/>
    </row>
    <row r="453" spans="1:54" ht="14.25" hidden="1" customHeight="1" x14ac:dyDescent="0.25">
      <c r="A453" s="389" t="s">
        <v>104</v>
      </c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0"/>
      <c r="M453" s="380"/>
      <c r="N453" s="380"/>
      <c r="O453" s="380"/>
      <c r="P453" s="380"/>
      <c r="Q453" s="380"/>
      <c r="R453" s="380"/>
      <c r="S453" s="380"/>
      <c r="T453" s="380"/>
      <c r="U453" s="380"/>
      <c r="V453" s="380"/>
      <c r="W453" s="380"/>
      <c r="X453" s="380"/>
      <c r="Y453" s="380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90</v>
      </c>
      <c r="X454" s="366">
        <f t="shared" ref="X454:X464" si="21">IFERROR(IF(W454="",0,CEILING((W454/$H454),1)*$H454),"")</f>
        <v>95.04</v>
      </c>
      <c r="Y454" s="36">
        <f t="shared" ref="Y454:Y459" si="22">IFERROR(IF(X454=0,"",ROUNDUP(X454/H454,0)*0.01196),"")</f>
        <v>0.21528</v>
      </c>
      <c r="Z454" s="56"/>
      <c r="AA454" s="57"/>
      <c r="AE454" s="58"/>
      <c r="BB454" s="313" t="s">
        <v>1</v>
      </c>
    </row>
    <row r="455" spans="1:54" ht="27" hidden="1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3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0</v>
      </c>
      <c r="X455" s="366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6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30</v>
      </c>
      <c r="X456" s="366">
        <f t="shared" si="21"/>
        <v>31.68</v>
      </c>
      <c r="Y456" s="36">
        <f t="shared" si="22"/>
        <v>7.1760000000000004E-2</v>
      </c>
      <c r="Z456" s="56"/>
      <c r="AA456" s="57"/>
      <c r="AE456" s="58"/>
      <c r="BB456" s="315" t="s">
        <v>1</v>
      </c>
    </row>
    <row r="457" spans="1:54" ht="16.5" hidden="1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hidden="1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66</v>
      </c>
      <c r="X460" s="366">
        <f t="shared" si="21"/>
        <v>68.400000000000006</v>
      </c>
      <c r="Y460" s="36">
        <f>IFERROR(IF(X460=0,"",ROUNDUP(X460/H460,0)*0.00937),"")</f>
        <v>0.17802999999999999</v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hidden="1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6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hidden="1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78</v>
      </c>
      <c r="X464" s="366">
        <f t="shared" si="21"/>
        <v>79.2</v>
      </c>
      <c r="Y464" s="36">
        <f>IFERROR(IF(X464=0,"",ROUNDUP(X464/H464,0)*0.00937),"")</f>
        <v>0.20613999999999999</v>
      </c>
      <c r="Z464" s="56"/>
      <c r="AA464" s="57"/>
      <c r="AE464" s="58"/>
      <c r="BB464" s="323" t="s">
        <v>1</v>
      </c>
    </row>
    <row r="465" spans="1:54" x14ac:dyDescent="0.2">
      <c r="A465" s="379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380"/>
      <c r="N465" s="381"/>
      <c r="O465" s="374" t="s">
        <v>66</v>
      </c>
      <c r="P465" s="375"/>
      <c r="Q465" s="375"/>
      <c r="R465" s="375"/>
      <c r="S465" s="375"/>
      <c r="T465" s="375"/>
      <c r="U465" s="376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62.727272727272734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65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0.67120999999999997</v>
      </c>
      <c r="Z465" s="368"/>
      <c r="AA465" s="368"/>
    </row>
    <row r="466" spans="1:54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380"/>
      <c r="M466" s="380"/>
      <c r="N466" s="381"/>
      <c r="O466" s="374" t="s">
        <v>66</v>
      </c>
      <c r="P466" s="375"/>
      <c r="Q466" s="375"/>
      <c r="R466" s="375"/>
      <c r="S466" s="375"/>
      <c r="T466" s="375"/>
      <c r="U466" s="376"/>
      <c r="V466" s="37" t="s">
        <v>65</v>
      </c>
      <c r="W466" s="367">
        <f>IFERROR(SUM(W454:W464),"0")</f>
        <v>264</v>
      </c>
      <c r="X466" s="367">
        <f>IFERROR(SUM(X454:X464),"0")</f>
        <v>274.32</v>
      </c>
      <c r="Y466" s="37"/>
      <c r="Z466" s="368"/>
      <c r="AA466" s="368"/>
    </row>
    <row r="467" spans="1:54" ht="14.25" hidden="1" customHeight="1" x14ac:dyDescent="0.25">
      <c r="A467" s="389" t="s">
        <v>96</v>
      </c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380"/>
      <c r="M467" s="380"/>
      <c r="N467" s="380"/>
      <c r="O467" s="380"/>
      <c r="P467" s="380"/>
      <c r="Q467" s="380"/>
      <c r="R467" s="380"/>
      <c r="S467" s="380"/>
      <c r="T467" s="380"/>
      <c r="U467" s="380"/>
      <c r="V467" s="380"/>
      <c r="W467" s="380"/>
      <c r="X467" s="380"/>
      <c r="Y467" s="380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60</v>
      </c>
      <c r="X468" s="366">
        <f>IFERROR(IF(W468="",0,CEILING((W468/$H468),1)*$H468),"")</f>
        <v>63.36</v>
      </c>
      <c r="Y468" s="36">
        <f>IFERROR(IF(X468=0,"",ROUNDUP(X468/H468,0)*0.01196),"")</f>
        <v>0.14352000000000001</v>
      </c>
      <c r="Z468" s="56"/>
      <c r="AA468" s="57"/>
      <c r="AE468" s="58"/>
      <c r="BB468" s="324" t="s">
        <v>1</v>
      </c>
    </row>
    <row r="469" spans="1:54" ht="16.5" hidden="1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79"/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1"/>
      <c r="O470" s="374" t="s">
        <v>66</v>
      </c>
      <c r="P470" s="375"/>
      <c r="Q470" s="375"/>
      <c r="R470" s="375"/>
      <c r="S470" s="375"/>
      <c r="T470" s="375"/>
      <c r="U470" s="376"/>
      <c r="V470" s="37" t="s">
        <v>67</v>
      </c>
      <c r="W470" s="367">
        <f>IFERROR(W468/H468,"0")+IFERROR(W469/H469,"0")</f>
        <v>11.363636363636363</v>
      </c>
      <c r="X470" s="367">
        <f>IFERROR(X468/H468,"0")+IFERROR(X469/H469,"0")</f>
        <v>12</v>
      </c>
      <c r="Y470" s="367">
        <f>IFERROR(IF(Y468="",0,Y468),"0")+IFERROR(IF(Y469="",0,Y469),"0")</f>
        <v>0.14352000000000001</v>
      </c>
      <c r="Z470" s="368"/>
      <c r="AA470" s="368"/>
    </row>
    <row r="471" spans="1:54" x14ac:dyDescent="0.2">
      <c r="A471" s="380"/>
      <c r="B471" s="380"/>
      <c r="C471" s="380"/>
      <c r="D471" s="380"/>
      <c r="E471" s="380"/>
      <c r="F471" s="380"/>
      <c r="G471" s="380"/>
      <c r="H471" s="380"/>
      <c r="I471" s="380"/>
      <c r="J471" s="380"/>
      <c r="K471" s="380"/>
      <c r="L471" s="380"/>
      <c r="M471" s="380"/>
      <c r="N471" s="381"/>
      <c r="O471" s="374" t="s">
        <v>66</v>
      </c>
      <c r="P471" s="375"/>
      <c r="Q471" s="375"/>
      <c r="R471" s="375"/>
      <c r="S471" s="375"/>
      <c r="T471" s="375"/>
      <c r="U471" s="376"/>
      <c r="V471" s="37" t="s">
        <v>65</v>
      </c>
      <c r="W471" s="367">
        <f>IFERROR(SUM(W468:W469),"0")</f>
        <v>60</v>
      </c>
      <c r="X471" s="367">
        <f>IFERROR(SUM(X468:X469),"0")</f>
        <v>63.36</v>
      </c>
      <c r="Y471" s="37"/>
      <c r="Z471" s="368"/>
      <c r="AA471" s="368"/>
    </row>
    <row r="472" spans="1:54" ht="14.25" hidden="1" customHeight="1" x14ac:dyDescent="0.25">
      <c r="A472" s="389" t="s">
        <v>60</v>
      </c>
      <c r="B472" s="380"/>
      <c r="C472" s="380"/>
      <c r="D472" s="380"/>
      <c r="E472" s="380"/>
      <c r="F472" s="380"/>
      <c r="G472" s="380"/>
      <c r="H472" s="380"/>
      <c r="I472" s="380"/>
      <c r="J472" s="380"/>
      <c r="K472" s="380"/>
      <c r="L472" s="380"/>
      <c r="M472" s="380"/>
      <c r="N472" s="380"/>
      <c r="O472" s="380"/>
      <c r="P472" s="380"/>
      <c r="Q472" s="380"/>
      <c r="R472" s="380"/>
      <c r="S472" s="380"/>
      <c r="T472" s="380"/>
      <c r="U472" s="380"/>
      <c r="V472" s="380"/>
      <c r="W472" s="380"/>
      <c r="X472" s="380"/>
      <c r="Y472" s="380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60</v>
      </c>
      <c r="X473" s="366">
        <f t="shared" ref="X473:X478" si="23">IFERROR(IF(W473="",0,CEILING((W473/$H473),1)*$H473),"")</f>
        <v>63.36</v>
      </c>
      <c r="Y473" s="36">
        <f>IFERROR(IF(X473=0,"",ROUNDUP(X473/H473,0)*0.01196),"")</f>
        <v>0.14352000000000001</v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90</v>
      </c>
      <c r="X474" s="366">
        <f t="shared" si="23"/>
        <v>95.04</v>
      </c>
      <c r="Y474" s="36">
        <f>IFERROR(IF(X474=0,"",ROUNDUP(X474/H474,0)*0.01196),"")</f>
        <v>0.21528</v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30</v>
      </c>
      <c r="X475" s="366">
        <f t="shared" si="23"/>
        <v>31.68</v>
      </c>
      <c r="Y475" s="36">
        <f>IFERROR(IF(X475=0,"",ROUNDUP(X475/H475,0)*0.01196),"")</f>
        <v>7.1760000000000004E-2</v>
      </c>
      <c r="Z475" s="56"/>
      <c r="AA475" s="57"/>
      <c r="AE475" s="58"/>
      <c r="BB475" s="328" t="s">
        <v>1</v>
      </c>
    </row>
    <row r="476" spans="1:54" ht="27" hidden="1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4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12</v>
      </c>
      <c r="X477" s="366">
        <f t="shared" si="23"/>
        <v>14.4</v>
      </c>
      <c r="Y477" s="36">
        <f>IFERROR(IF(X477=0,"",ROUNDUP(X477/H477,0)*0.00937),"")</f>
        <v>3.7479999999999999E-2</v>
      </c>
      <c r="Z477" s="56"/>
      <c r="AA477" s="57"/>
      <c r="AE477" s="58"/>
      <c r="BB477" s="330" t="s">
        <v>1</v>
      </c>
    </row>
    <row r="478" spans="1:54" ht="27" hidden="1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79"/>
      <c r="B479" s="380"/>
      <c r="C479" s="380"/>
      <c r="D479" s="380"/>
      <c r="E479" s="380"/>
      <c r="F479" s="380"/>
      <c r="G479" s="380"/>
      <c r="H479" s="380"/>
      <c r="I479" s="380"/>
      <c r="J479" s="380"/>
      <c r="K479" s="380"/>
      <c r="L479" s="380"/>
      <c r="M479" s="380"/>
      <c r="N479" s="381"/>
      <c r="O479" s="374" t="s">
        <v>66</v>
      </c>
      <c r="P479" s="375"/>
      <c r="Q479" s="375"/>
      <c r="R479" s="375"/>
      <c r="S479" s="375"/>
      <c r="T479" s="375"/>
      <c r="U479" s="376"/>
      <c r="V479" s="37" t="s">
        <v>67</v>
      </c>
      <c r="W479" s="367">
        <f>IFERROR(W473/H473,"0")+IFERROR(W474/H474,"0")+IFERROR(W475/H475,"0")+IFERROR(W476/H476,"0")+IFERROR(W477/H477,"0")+IFERROR(W478/H478,"0")</f>
        <v>37.424242424242422</v>
      </c>
      <c r="X479" s="367">
        <f>IFERROR(X473/H473,"0")+IFERROR(X474/H474,"0")+IFERROR(X475/H475,"0")+IFERROR(X476/H476,"0")+IFERROR(X477/H477,"0")+IFERROR(X478/H478,"0")</f>
        <v>40</v>
      </c>
      <c r="Y479" s="367">
        <f>IFERROR(IF(Y473="",0,Y473),"0")+IFERROR(IF(Y474="",0,Y474),"0")+IFERROR(IF(Y475="",0,Y475),"0")+IFERROR(IF(Y476="",0,Y476),"0")+IFERROR(IF(Y477="",0,Y477),"0")+IFERROR(IF(Y478="",0,Y478),"0")</f>
        <v>0.46804000000000001</v>
      </c>
      <c r="Z479" s="368"/>
      <c r="AA479" s="368"/>
    </row>
    <row r="480" spans="1:54" x14ac:dyDescent="0.2">
      <c r="A480" s="380"/>
      <c r="B480" s="380"/>
      <c r="C480" s="380"/>
      <c r="D480" s="380"/>
      <c r="E480" s="380"/>
      <c r="F480" s="380"/>
      <c r="G480" s="380"/>
      <c r="H480" s="380"/>
      <c r="I480" s="380"/>
      <c r="J480" s="380"/>
      <c r="K480" s="380"/>
      <c r="L480" s="380"/>
      <c r="M480" s="380"/>
      <c r="N480" s="381"/>
      <c r="O480" s="374" t="s">
        <v>66</v>
      </c>
      <c r="P480" s="375"/>
      <c r="Q480" s="375"/>
      <c r="R480" s="375"/>
      <c r="S480" s="375"/>
      <c r="T480" s="375"/>
      <c r="U480" s="376"/>
      <c r="V480" s="37" t="s">
        <v>65</v>
      </c>
      <c r="W480" s="367">
        <f>IFERROR(SUM(W473:W478),"0")</f>
        <v>192</v>
      </c>
      <c r="X480" s="367">
        <f>IFERROR(SUM(X473:X478),"0")</f>
        <v>204.48000000000002</v>
      </c>
      <c r="Y480" s="37"/>
      <c r="Z480" s="368"/>
      <c r="AA480" s="368"/>
    </row>
    <row r="481" spans="1:54" ht="14.25" hidden="1" customHeight="1" x14ac:dyDescent="0.25">
      <c r="A481" s="389" t="s">
        <v>68</v>
      </c>
      <c r="B481" s="380"/>
      <c r="C481" s="380"/>
      <c r="D481" s="380"/>
      <c r="E481" s="380"/>
      <c r="F481" s="380"/>
      <c r="G481" s="380"/>
      <c r="H481" s="380"/>
      <c r="I481" s="380"/>
      <c r="J481" s="380"/>
      <c r="K481" s="380"/>
      <c r="L481" s="380"/>
      <c r="M481" s="380"/>
      <c r="N481" s="380"/>
      <c r="O481" s="380"/>
      <c r="P481" s="380"/>
      <c r="Q481" s="380"/>
      <c r="R481" s="380"/>
      <c r="S481" s="380"/>
      <c r="T481" s="380"/>
      <c r="U481" s="380"/>
      <c r="V481" s="380"/>
      <c r="W481" s="380"/>
      <c r="X481" s="380"/>
      <c r="Y481" s="380"/>
      <c r="Z481" s="358"/>
      <c r="AA481" s="358"/>
    </row>
    <row r="482" spans="1:54" ht="16.5" hidden="1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hidden="1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3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hidden="1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hidden="1" x14ac:dyDescent="0.2">
      <c r="A485" s="379"/>
      <c r="B485" s="380"/>
      <c r="C485" s="380"/>
      <c r="D485" s="380"/>
      <c r="E485" s="380"/>
      <c r="F485" s="380"/>
      <c r="G485" s="380"/>
      <c r="H485" s="380"/>
      <c r="I485" s="380"/>
      <c r="J485" s="380"/>
      <c r="K485" s="380"/>
      <c r="L485" s="380"/>
      <c r="M485" s="380"/>
      <c r="N485" s="381"/>
      <c r="O485" s="374" t="s">
        <v>66</v>
      </c>
      <c r="P485" s="375"/>
      <c r="Q485" s="375"/>
      <c r="R485" s="375"/>
      <c r="S485" s="375"/>
      <c r="T485" s="375"/>
      <c r="U485" s="376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hidden="1" x14ac:dyDescent="0.2">
      <c r="A486" s="380"/>
      <c r="B486" s="380"/>
      <c r="C486" s="380"/>
      <c r="D486" s="380"/>
      <c r="E486" s="380"/>
      <c r="F486" s="380"/>
      <c r="G486" s="380"/>
      <c r="H486" s="380"/>
      <c r="I486" s="380"/>
      <c r="J486" s="380"/>
      <c r="K486" s="380"/>
      <c r="L486" s="380"/>
      <c r="M486" s="380"/>
      <c r="N486" s="381"/>
      <c r="O486" s="374" t="s">
        <v>66</v>
      </c>
      <c r="P486" s="375"/>
      <c r="Q486" s="375"/>
      <c r="R486" s="375"/>
      <c r="S486" s="375"/>
      <c r="T486" s="375"/>
      <c r="U486" s="376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hidden="1" customHeight="1" x14ac:dyDescent="0.25">
      <c r="A487" s="389" t="s">
        <v>210</v>
      </c>
      <c r="B487" s="380"/>
      <c r="C487" s="380"/>
      <c r="D487" s="380"/>
      <c r="E487" s="380"/>
      <c r="F487" s="380"/>
      <c r="G487" s="380"/>
      <c r="H487" s="380"/>
      <c r="I487" s="380"/>
      <c r="J487" s="380"/>
      <c r="K487" s="380"/>
      <c r="L487" s="380"/>
      <c r="M487" s="380"/>
      <c r="N487" s="380"/>
      <c r="O487" s="380"/>
      <c r="P487" s="380"/>
      <c r="Q487" s="380"/>
      <c r="R487" s="380"/>
      <c r="S487" s="380"/>
      <c r="T487" s="380"/>
      <c r="U487" s="380"/>
      <c r="V487" s="380"/>
      <c r="W487" s="380"/>
      <c r="X487" s="380"/>
      <c r="Y487" s="380"/>
      <c r="Z487" s="358"/>
      <c r="AA487" s="358"/>
    </row>
    <row r="488" spans="1:54" ht="16.5" hidden="1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hidden="1" x14ac:dyDescent="0.2">
      <c r="A489" s="379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374" t="s">
        <v>66</v>
      </c>
      <c r="P489" s="375"/>
      <c r="Q489" s="375"/>
      <c r="R489" s="375"/>
      <c r="S489" s="375"/>
      <c r="T489" s="375"/>
      <c r="U489" s="376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hidden="1" x14ac:dyDescent="0.2">
      <c r="A490" s="380"/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1"/>
      <c r="O490" s="374" t="s">
        <v>66</v>
      </c>
      <c r="P490" s="375"/>
      <c r="Q490" s="375"/>
      <c r="R490" s="375"/>
      <c r="S490" s="375"/>
      <c r="T490" s="375"/>
      <c r="U490" s="376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hidden="1" customHeight="1" x14ac:dyDescent="0.2">
      <c r="A491" s="411" t="s">
        <v>637</v>
      </c>
      <c r="B491" s="412"/>
      <c r="C491" s="412"/>
      <c r="D491" s="412"/>
      <c r="E491" s="412"/>
      <c r="F491" s="412"/>
      <c r="G491" s="412"/>
      <c r="H491" s="412"/>
      <c r="I491" s="412"/>
      <c r="J491" s="412"/>
      <c r="K491" s="412"/>
      <c r="L491" s="412"/>
      <c r="M491" s="412"/>
      <c r="N491" s="412"/>
      <c r="O491" s="412"/>
      <c r="P491" s="412"/>
      <c r="Q491" s="412"/>
      <c r="R491" s="412"/>
      <c r="S491" s="412"/>
      <c r="T491" s="412"/>
      <c r="U491" s="412"/>
      <c r="V491" s="412"/>
      <c r="W491" s="412"/>
      <c r="X491" s="412"/>
      <c r="Y491" s="412"/>
      <c r="Z491" s="48"/>
      <c r="AA491" s="48"/>
    </row>
    <row r="492" spans="1:54" ht="16.5" hidden="1" customHeight="1" x14ac:dyDescent="0.25">
      <c r="A492" s="391" t="s">
        <v>638</v>
      </c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0"/>
      <c r="O492" s="380"/>
      <c r="P492" s="380"/>
      <c r="Q492" s="380"/>
      <c r="R492" s="380"/>
      <c r="S492" s="380"/>
      <c r="T492" s="380"/>
      <c r="U492" s="380"/>
      <c r="V492" s="380"/>
      <c r="W492" s="380"/>
      <c r="X492" s="380"/>
      <c r="Y492" s="380"/>
      <c r="Z492" s="359"/>
      <c r="AA492" s="359"/>
    </row>
    <row r="493" spans="1:54" ht="14.25" hidden="1" customHeight="1" x14ac:dyDescent="0.25">
      <c r="A493" s="389" t="s">
        <v>104</v>
      </c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0"/>
      <c r="O493" s="380"/>
      <c r="P493" s="380"/>
      <c r="Q493" s="380"/>
      <c r="R493" s="380"/>
      <c r="S493" s="380"/>
      <c r="T493" s="380"/>
      <c r="U493" s="380"/>
      <c r="V493" s="380"/>
      <c r="W493" s="380"/>
      <c r="X493" s="380"/>
      <c r="Y493" s="380"/>
      <c r="Z493" s="358"/>
      <c r="AA493" s="358"/>
    </row>
    <row r="494" spans="1:54" ht="27" hidden="1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5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620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hidden="1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98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hidden="1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88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hidden="1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34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hidden="1" x14ac:dyDescent="0.2">
      <c r="A499" s="379"/>
      <c r="B499" s="380"/>
      <c r="C499" s="380"/>
      <c r="D499" s="380"/>
      <c r="E499" s="380"/>
      <c r="F499" s="380"/>
      <c r="G499" s="380"/>
      <c r="H499" s="380"/>
      <c r="I499" s="380"/>
      <c r="J499" s="380"/>
      <c r="K499" s="380"/>
      <c r="L499" s="380"/>
      <c r="M499" s="380"/>
      <c r="N499" s="381"/>
      <c r="O499" s="374" t="s">
        <v>66</v>
      </c>
      <c r="P499" s="375"/>
      <c r="Q499" s="375"/>
      <c r="R499" s="375"/>
      <c r="S499" s="375"/>
      <c r="T499" s="375"/>
      <c r="U499" s="376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hidden="1" x14ac:dyDescent="0.2">
      <c r="A500" s="380"/>
      <c r="B500" s="380"/>
      <c r="C500" s="380"/>
      <c r="D500" s="380"/>
      <c r="E500" s="380"/>
      <c r="F500" s="380"/>
      <c r="G500" s="380"/>
      <c r="H500" s="380"/>
      <c r="I500" s="380"/>
      <c r="J500" s="380"/>
      <c r="K500" s="380"/>
      <c r="L500" s="380"/>
      <c r="M500" s="380"/>
      <c r="N500" s="381"/>
      <c r="O500" s="374" t="s">
        <v>66</v>
      </c>
      <c r="P500" s="375"/>
      <c r="Q500" s="375"/>
      <c r="R500" s="375"/>
      <c r="S500" s="375"/>
      <c r="T500" s="375"/>
      <c r="U500" s="376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hidden="1" customHeight="1" x14ac:dyDescent="0.25">
      <c r="A501" s="389" t="s">
        <v>96</v>
      </c>
      <c r="B501" s="380"/>
      <c r="C501" s="380"/>
      <c r="D501" s="380"/>
      <c r="E501" s="380"/>
      <c r="F501" s="380"/>
      <c r="G501" s="380"/>
      <c r="H501" s="380"/>
      <c r="I501" s="380"/>
      <c r="J501" s="380"/>
      <c r="K501" s="380"/>
      <c r="L501" s="380"/>
      <c r="M501" s="380"/>
      <c r="N501" s="380"/>
      <c r="O501" s="380"/>
      <c r="P501" s="380"/>
      <c r="Q501" s="380"/>
      <c r="R501" s="380"/>
      <c r="S501" s="380"/>
      <c r="T501" s="380"/>
      <c r="U501" s="380"/>
      <c r="V501" s="380"/>
      <c r="W501" s="380"/>
      <c r="X501" s="380"/>
      <c r="Y501" s="380"/>
      <c r="Z501" s="358"/>
      <c r="AA501" s="358"/>
    </row>
    <row r="502" spans="1:54" ht="27" hidden="1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26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hidden="1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621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hidden="1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43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hidden="1" x14ac:dyDescent="0.2">
      <c r="A505" s="379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374" t="s">
        <v>66</v>
      </c>
      <c r="P505" s="375"/>
      <c r="Q505" s="375"/>
      <c r="R505" s="375"/>
      <c r="S505" s="375"/>
      <c r="T505" s="375"/>
      <c r="U505" s="376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hidden="1" x14ac:dyDescent="0.2">
      <c r="A506" s="380"/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1"/>
      <c r="O506" s="374" t="s">
        <v>66</v>
      </c>
      <c r="P506" s="375"/>
      <c r="Q506" s="375"/>
      <c r="R506" s="375"/>
      <c r="S506" s="375"/>
      <c r="T506" s="375"/>
      <c r="U506" s="376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hidden="1" customHeight="1" x14ac:dyDescent="0.25">
      <c r="A507" s="389" t="s">
        <v>60</v>
      </c>
      <c r="B507" s="380"/>
      <c r="C507" s="380"/>
      <c r="D507" s="380"/>
      <c r="E507" s="380"/>
      <c r="F507" s="380"/>
      <c r="G507" s="380"/>
      <c r="H507" s="380"/>
      <c r="I507" s="380"/>
      <c r="J507" s="380"/>
      <c r="K507" s="380"/>
      <c r="L507" s="380"/>
      <c r="M507" s="380"/>
      <c r="N507" s="380"/>
      <c r="O507" s="380"/>
      <c r="P507" s="380"/>
      <c r="Q507" s="380"/>
      <c r="R507" s="380"/>
      <c r="S507" s="380"/>
      <c r="T507" s="380"/>
      <c r="U507" s="380"/>
      <c r="V507" s="380"/>
      <c r="W507" s="380"/>
      <c r="X507" s="380"/>
      <c r="Y507" s="380"/>
      <c r="Z507" s="358"/>
      <c r="AA507" s="358"/>
    </row>
    <row r="508" spans="1:54" ht="27" hidden="1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25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hidden="1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79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hidden="1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hidden="1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2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hidden="1" x14ac:dyDescent="0.2">
      <c r="A513" s="379"/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1"/>
      <c r="O513" s="374" t="s">
        <v>66</v>
      </c>
      <c r="P513" s="375"/>
      <c r="Q513" s="375"/>
      <c r="R513" s="375"/>
      <c r="S513" s="375"/>
      <c r="T513" s="375"/>
      <c r="U513" s="376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hidden="1" x14ac:dyDescent="0.2">
      <c r="A514" s="380"/>
      <c r="B514" s="380"/>
      <c r="C514" s="380"/>
      <c r="D514" s="380"/>
      <c r="E514" s="380"/>
      <c r="F514" s="380"/>
      <c r="G514" s="380"/>
      <c r="H514" s="380"/>
      <c r="I514" s="380"/>
      <c r="J514" s="380"/>
      <c r="K514" s="380"/>
      <c r="L514" s="380"/>
      <c r="M514" s="380"/>
      <c r="N514" s="381"/>
      <c r="O514" s="374" t="s">
        <v>66</v>
      </c>
      <c r="P514" s="375"/>
      <c r="Q514" s="375"/>
      <c r="R514" s="375"/>
      <c r="S514" s="375"/>
      <c r="T514" s="375"/>
      <c r="U514" s="376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hidden="1" customHeight="1" x14ac:dyDescent="0.25">
      <c r="A515" s="389" t="s">
        <v>68</v>
      </c>
      <c r="B515" s="380"/>
      <c r="C515" s="380"/>
      <c r="D515" s="380"/>
      <c r="E515" s="380"/>
      <c r="F515" s="380"/>
      <c r="G515" s="380"/>
      <c r="H515" s="380"/>
      <c r="I515" s="380"/>
      <c r="J515" s="380"/>
      <c r="K515" s="380"/>
      <c r="L515" s="380"/>
      <c r="M515" s="380"/>
      <c r="N515" s="380"/>
      <c r="O515" s="380"/>
      <c r="P515" s="380"/>
      <c r="Q515" s="380"/>
      <c r="R515" s="380"/>
      <c r="S515" s="380"/>
      <c r="T515" s="380"/>
      <c r="U515" s="380"/>
      <c r="V515" s="380"/>
      <c r="W515" s="380"/>
      <c r="X515" s="380"/>
      <c r="Y515" s="380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5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150</v>
      </c>
      <c r="X516" s="366">
        <f>IFERROR(IF(W516="",0,CEILING((W516/$H516),1)*$H516),"")</f>
        <v>156</v>
      </c>
      <c r="Y516" s="36">
        <f>IFERROR(IF(X516=0,"",ROUNDUP(X516/H516,0)*0.02175),"")</f>
        <v>0.43499999999999994</v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14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hidden="1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04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hidden="1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4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hidden="1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28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79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374" t="s">
        <v>66</v>
      </c>
      <c r="P521" s="375"/>
      <c r="Q521" s="375"/>
      <c r="R521" s="375"/>
      <c r="S521" s="375"/>
      <c r="T521" s="375"/>
      <c r="U521" s="376"/>
      <c r="V521" s="37" t="s">
        <v>67</v>
      </c>
      <c r="W521" s="367">
        <f>IFERROR(W516/H516,"0")+IFERROR(W517/H517,"0")+IFERROR(W518/H518,"0")+IFERROR(W519/H519,"0")+IFERROR(W520/H520,"0")</f>
        <v>19.23076923076923</v>
      </c>
      <c r="X521" s="367">
        <f>IFERROR(X516/H516,"0")+IFERROR(X517/H517,"0")+IFERROR(X518/H518,"0")+IFERROR(X519/H519,"0")+IFERROR(X520/H520,"0")</f>
        <v>20</v>
      </c>
      <c r="Y521" s="367">
        <f>IFERROR(IF(Y516="",0,Y516),"0")+IFERROR(IF(Y517="",0,Y517),"0")+IFERROR(IF(Y518="",0,Y518),"0")+IFERROR(IF(Y519="",0,Y519),"0")+IFERROR(IF(Y520="",0,Y520),"0")</f>
        <v>0.43499999999999994</v>
      </c>
      <c r="Z521" s="368"/>
      <c r="AA521" s="368"/>
    </row>
    <row r="522" spans="1:54" x14ac:dyDescent="0.2">
      <c r="A522" s="380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1"/>
      <c r="O522" s="374" t="s">
        <v>66</v>
      </c>
      <c r="P522" s="375"/>
      <c r="Q522" s="375"/>
      <c r="R522" s="375"/>
      <c r="S522" s="375"/>
      <c r="T522" s="375"/>
      <c r="U522" s="376"/>
      <c r="V522" s="37" t="s">
        <v>65</v>
      </c>
      <c r="W522" s="367">
        <f>IFERROR(SUM(W516:W520),"0")</f>
        <v>150</v>
      </c>
      <c r="X522" s="367">
        <f>IFERROR(SUM(X516:X520),"0")</f>
        <v>156</v>
      </c>
      <c r="Y522" s="37"/>
      <c r="Z522" s="368"/>
      <c r="AA522" s="368"/>
    </row>
    <row r="523" spans="1:54" ht="14.25" hidden="1" customHeight="1" x14ac:dyDescent="0.25">
      <c r="A523" s="389" t="s">
        <v>210</v>
      </c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380"/>
      <c r="N523" s="380"/>
      <c r="O523" s="380"/>
      <c r="P523" s="380"/>
      <c r="Q523" s="380"/>
      <c r="R523" s="380"/>
      <c r="S523" s="380"/>
      <c r="T523" s="380"/>
      <c r="U523" s="380"/>
      <c r="V523" s="380"/>
      <c r="W523" s="380"/>
      <c r="X523" s="380"/>
      <c r="Y523" s="380"/>
      <c r="Z523" s="358"/>
      <c r="AA523" s="358"/>
    </row>
    <row r="524" spans="1:54" ht="27" hidden="1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75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hidden="1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64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hidden="1" x14ac:dyDescent="0.2">
      <c r="A526" s="379"/>
      <c r="B526" s="380"/>
      <c r="C526" s="380"/>
      <c r="D526" s="380"/>
      <c r="E526" s="380"/>
      <c r="F526" s="380"/>
      <c r="G526" s="380"/>
      <c r="H526" s="380"/>
      <c r="I526" s="380"/>
      <c r="J526" s="380"/>
      <c r="K526" s="380"/>
      <c r="L526" s="380"/>
      <c r="M526" s="380"/>
      <c r="N526" s="381"/>
      <c r="O526" s="374" t="s">
        <v>66</v>
      </c>
      <c r="P526" s="375"/>
      <c r="Q526" s="375"/>
      <c r="R526" s="375"/>
      <c r="S526" s="375"/>
      <c r="T526" s="375"/>
      <c r="U526" s="376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hidden="1" x14ac:dyDescent="0.2">
      <c r="A527" s="380"/>
      <c r="B527" s="380"/>
      <c r="C527" s="380"/>
      <c r="D527" s="380"/>
      <c r="E527" s="380"/>
      <c r="F527" s="380"/>
      <c r="G527" s="380"/>
      <c r="H527" s="380"/>
      <c r="I527" s="380"/>
      <c r="J527" s="380"/>
      <c r="K527" s="380"/>
      <c r="L527" s="380"/>
      <c r="M527" s="380"/>
      <c r="N527" s="381"/>
      <c r="O527" s="374" t="s">
        <v>66</v>
      </c>
      <c r="P527" s="375"/>
      <c r="Q527" s="375"/>
      <c r="R527" s="375"/>
      <c r="S527" s="375"/>
      <c r="T527" s="375"/>
      <c r="U527" s="376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556"/>
      <c r="O528" s="475" t="s">
        <v>697</v>
      </c>
      <c r="P528" s="476"/>
      <c r="Q528" s="476"/>
      <c r="R528" s="476"/>
      <c r="S528" s="476"/>
      <c r="T528" s="476"/>
      <c r="U528" s="477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8000.5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8101.9</v>
      </c>
      <c r="Y528" s="37"/>
      <c r="Z528" s="368"/>
      <c r="AA528" s="368"/>
    </row>
    <row r="529" spans="1:30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556"/>
      <c r="O529" s="475" t="s">
        <v>698</v>
      </c>
      <c r="P529" s="476"/>
      <c r="Q529" s="476"/>
      <c r="R529" s="476"/>
      <c r="S529" s="476"/>
      <c r="T529" s="476"/>
      <c r="U529" s="477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8642.1647446806128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8751.0700000000015</v>
      </c>
      <c r="Y529" s="37"/>
      <c r="Z529" s="368"/>
      <c r="AA529" s="368"/>
    </row>
    <row r="530" spans="1:30" x14ac:dyDescent="0.2">
      <c r="A530" s="380"/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556"/>
      <c r="O530" s="475" t="s">
        <v>699</v>
      </c>
      <c r="P530" s="476"/>
      <c r="Q530" s="476"/>
      <c r="R530" s="476"/>
      <c r="S530" s="476"/>
      <c r="T530" s="476"/>
      <c r="U530" s="477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18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18</v>
      </c>
      <c r="Y530" s="37"/>
      <c r="Z530" s="368"/>
      <c r="AA530" s="368"/>
    </row>
    <row r="531" spans="1:30" x14ac:dyDescent="0.2">
      <c r="A531" s="380"/>
      <c r="B531" s="380"/>
      <c r="C531" s="380"/>
      <c r="D531" s="380"/>
      <c r="E531" s="380"/>
      <c r="F531" s="380"/>
      <c r="G531" s="380"/>
      <c r="H531" s="380"/>
      <c r="I531" s="380"/>
      <c r="J531" s="380"/>
      <c r="K531" s="380"/>
      <c r="L531" s="380"/>
      <c r="M531" s="380"/>
      <c r="N531" s="556"/>
      <c r="O531" s="475" t="s">
        <v>701</v>
      </c>
      <c r="P531" s="476"/>
      <c r="Q531" s="476"/>
      <c r="R531" s="476"/>
      <c r="S531" s="476"/>
      <c r="T531" s="476"/>
      <c r="U531" s="477"/>
      <c r="V531" s="37" t="s">
        <v>65</v>
      </c>
      <c r="W531" s="367">
        <f>GrossWeightTotal+PalletQtyTotal*25</f>
        <v>9092.1647446806128</v>
      </c>
      <c r="X531" s="367">
        <f>GrossWeightTotalR+PalletQtyTotalR*25</f>
        <v>9201.0700000000015</v>
      </c>
      <c r="Y531" s="37"/>
      <c r="Z531" s="368"/>
      <c r="AA531" s="368"/>
    </row>
    <row r="532" spans="1:30" x14ac:dyDescent="0.2">
      <c r="A532" s="380"/>
      <c r="B532" s="380"/>
      <c r="C532" s="380"/>
      <c r="D532" s="380"/>
      <c r="E532" s="380"/>
      <c r="F532" s="380"/>
      <c r="G532" s="380"/>
      <c r="H532" s="380"/>
      <c r="I532" s="380"/>
      <c r="J532" s="380"/>
      <c r="K532" s="380"/>
      <c r="L532" s="380"/>
      <c r="M532" s="380"/>
      <c r="N532" s="556"/>
      <c r="O532" s="475" t="s">
        <v>702</v>
      </c>
      <c r="P532" s="476"/>
      <c r="Q532" s="476"/>
      <c r="R532" s="476"/>
      <c r="S532" s="476"/>
      <c r="T532" s="476"/>
      <c r="U532" s="477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2327.6149683649678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2349</v>
      </c>
      <c r="Y532" s="37"/>
      <c r="Z532" s="368"/>
      <c r="AA532" s="368"/>
    </row>
    <row r="533" spans="1:30" ht="14.25" hidden="1" customHeight="1" x14ac:dyDescent="0.2">
      <c r="A533" s="380"/>
      <c r="B533" s="380"/>
      <c r="C533" s="380"/>
      <c r="D533" s="380"/>
      <c r="E533" s="380"/>
      <c r="F533" s="380"/>
      <c r="G533" s="380"/>
      <c r="H533" s="380"/>
      <c r="I533" s="380"/>
      <c r="J533" s="380"/>
      <c r="K533" s="380"/>
      <c r="L533" s="380"/>
      <c r="M533" s="380"/>
      <c r="N533" s="556"/>
      <c r="O533" s="475" t="s">
        <v>703</v>
      </c>
      <c r="P533" s="476"/>
      <c r="Q533" s="476"/>
      <c r="R533" s="476"/>
      <c r="S533" s="476"/>
      <c r="T533" s="476"/>
      <c r="U533" s="477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20.409429999999993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93" t="s">
        <v>94</v>
      </c>
      <c r="D535" s="582"/>
      <c r="E535" s="582"/>
      <c r="F535" s="583"/>
      <c r="G535" s="393" t="s">
        <v>233</v>
      </c>
      <c r="H535" s="582"/>
      <c r="I535" s="582"/>
      <c r="J535" s="582"/>
      <c r="K535" s="582"/>
      <c r="L535" s="582"/>
      <c r="M535" s="582"/>
      <c r="N535" s="582"/>
      <c r="O535" s="582"/>
      <c r="P535" s="583"/>
      <c r="Q535" s="393" t="s">
        <v>462</v>
      </c>
      <c r="R535" s="583"/>
      <c r="S535" s="393" t="s">
        <v>514</v>
      </c>
      <c r="T535" s="583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72" t="s">
        <v>706</v>
      </c>
      <c r="B536" s="393" t="s">
        <v>59</v>
      </c>
      <c r="C536" s="393" t="s">
        <v>95</v>
      </c>
      <c r="D536" s="393" t="s">
        <v>103</v>
      </c>
      <c r="E536" s="393" t="s">
        <v>94</v>
      </c>
      <c r="F536" s="393" t="s">
        <v>223</v>
      </c>
      <c r="G536" s="393" t="s">
        <v>234</v>
      </c>
      <c r="H536" s="393" t="s">
        <v>241</v>
      </c>
      <c r="I536" s="393" t="s">
        <v>260</v>
      </c>
      <c r="J536" s="393" t="s">
        <v>319</v>
      </c>
      <c r="K536" s="357"/>
      <c r="L536" s="393" t="s">
        <v>349</v>
      </c>
      <c r="M536" s="357"/>
      <c r="N536" s="393" t="s">
        <v>349</v>
      </c>
      <c r="O536" s="393" t="s">
        <v>431</v>
      </c>
      <c r="P536" s="393" t="s">
        <v>449</v>
      </c>
      <c r="Q536" s="393" t="s">
        <v>463</v>
      </c>
      <c r="R536" s="393" t="s">
        <v>489</v>
      </c>
      <c r="S536" s="393" t="s">
        <v>515</v>
      </c>
      <c r="T536" s="393" t="s">
        <v>562</v>
      </c>
      <c r="U536" s="393" t="s">
        <v>590</v>
      </c>
      <c r="V536" s="393" t="s">
        <v>638</v>
      </c>
      <c r="AA536" s="52"/>
      <c r="AD536" s="357"/>
    </row>
    <row r="537" spans="1:30" ht="13.5" customHeight="1" thickBot="1" x14ac:dyDescent="0.25">
      <c r="A537" s="573"/>
      <c r="B537" s="394"/>
      <c r="C537" s="394"/>
      <c r="D537" s="394"/>
      <c r="E537" s="394"/>
      <c r="F537" s="394"/>
      <c r="G537" s="394"/>
      <c r="H537" s="394"/>
      <c r="I537" s="394"/>
      <c r="J537" s="394"/>
      <c r="K537" s="357"/>
      <c r="L537" s="394"/>
      <c r="M537" s="357"/>
      <c r="N537" s="394"/>
      <c r="O537" s="394"/>
      <c r="P537" s="394"/>
      <c r="Q537" s="394"/>
      <c r="R537" s="394"/>
      <c r="S537" s="394"/>
      <c r="T537" s="394"/>
      <c r="U537" s="394"/>
      <c r="V537" s="394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0</v>
      </c>
      <c r="D538" s="46">
        <f>IFERROR(X56*1,"0")+IFERROR(X57*1,"0")+IFERROR(X58*1,"0")+IFERROR(X59*1,"0")</f>
        <v>720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1734.88</v>
      </c>
      <c r="F538" s="46">
        <f>IFERROR(X135*1,"0")+IFERROR(X136*1,"0")+IFERROR(X137*1,"0")+IFERROR(X138*1,"0")+IFERROR(X139*1,"0")</f>
        <v>590.4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214.20000000000002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1323.6</v>
      </c>
      <c r="J538" s="46">
        <f>IFERROR(X210*1,"0")+IFERROR(X211*1,"0")+IFERROR(X212*1,"0")+IFERROR(X213*1,"0")+IFERROR(X214*1,"0")+IFERROR(X215*1,"0")+IFERROR(X219*1,"0")+IFERROR(X220*1,"0")</f>
        <v>69.599999999999994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84.419999999999987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84.419999999999987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1107.4199999999998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1290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247.62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21.6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542.16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156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85,00"/>
        <filter val="1 245,00"/>
        <filter val="1 260,00"/>
        <filter val="1 275,00"/>
        <filter val="100,00"/>
        <filter val="11,36"/>
        <filter val="12,00"/>
        <filter val="12,50"/>
        <filter val="120,00"/>
        <filter val="13,33"/>
        <filter val="14,00"/>
        <filter val="15,00"/>
        <filter val="150,00"/>
        <filter val="160,00"/>
        <filter val="164,58"/>
        <filter val="18"/>
        <filter val="18,00"/>
        <filter val="19,23"/>
        <filter val="192,00"/>
        <filter val="2 327,61"/>
        <filter val="2,50"/>
        <filter val="20,00"/>
        <filter val="205,95"/>
        <filter val="210,00"/>
        <filter val="212,40"/>
        <filter val="22,40"/>
        <filter val="23,33"/>
        <filter val="240,00"/>
        <filter val="264,00"/>
        <filter val="278,36"/>
        <filter val="3,33"/>
        <filter val="3,57"/>
        <filter val="30,00"/>
        <filter val="34,00"/>
        <filter val="35,00"/>
        <filter val="360,00"/>
        <filter val="37,42"/>
        <filter val="4,17"/>
        <filter val="400,00"/>
        <filter val="442,50"/>
        <filter val="450,00"/>
        <filter val="48,00"/>
        <filter val="494,83"/>
        <filter val="495,00"/>
        <filter val="5,00"/>
        <filter val="5,17"/>
        <filter val="5,50"/>
        <filter val="50,00"/>
        <filter val="516,67"/>
        <filter val="52,50"/>
        <filter val="540,00"/>
        <filter val="56,00"/>
        <filter val="590,00"/>
        <filter val="6,00"/>
        <filter val="6,67"/>
        <filter val="60,00"/>
        <filter val="62,73"/>
        <filter val="66,00"/>
        <filter val="7,50"/>
        <filter val="7,60"/>
        <filter val="70,00"/>
        <filter val="720,00"/>
        <filter val="78,00"/>
        <filter val="8 000,50"/>
        <filter val="8 642,16"/>
        <filter val="8,33"/>
        <filter val="800,00"/>
        <filter val="82,50"/>
        <filter val="83,33"/>
        <filter val="87,50"/>
        <filter val="9 092,16"/>
        <filter val="9,00"/>
        <filter val="90,00"/>
        <filter val="91,90"/>
        <filter val="95,00"/>
      </filters>
    </filterColumn>
  </autoFilter>
  <mergeCells count="961"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85:E85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T536:T537"/>
    <mergeCell ref="O111:S111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O335:S335"/>
    <mergeCell ref="A406:Y406"/>
    <mergeCell ref="D247:E247"/>
    <mergeCell ref="O186:S186"/>
    <mergeCell ref="A312:Y312"/>
    <mergeCell ref="O313:S313"/>
    <mergeCell ref="O398:S398"/>
    <mergeCell ref="H536:H537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A63:Y63"/>
    <mergeCell ref="D425:E425"/>
    <mergeCell ref="A441:N442"/>
    <mergeCell ref="O449:U449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D283:E283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O122:U122"/>
    <mergeCell ref="D111:E111"/>
    <mergeCell ref="D338:E338"/>
    <mergeCell ref="A356:N357"/>
    <mergeCell ref="O293:U293"/>
    <mergeCell ref="O149:U149"/>
    <mergeCell ref="D204:E204"/>
    <mergeCell ref="O342:U342"/>
    <mergeCell ref="D198:E198"/>
    <mergeCell ref="D269:E269"/>
    <mergeCell ref="D440:E440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P12:Q12"/>
    <mergeCell ref="O240:S240"/>
    <mergeCell ref="O119:S119"/>
    <mergeCell ref="A45:N46"/>
    <mergeCell ref="D40:E40"/>
    <mergeCell ref="H17:H18"/>
    <mergeCell ref="A199:N200"/>
    <mergeCell ref="D296:E296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D75:E75"/>
    <mergeCell ref="O158:S158"/>
    <mergeCell ref="O74:S74"/>
    <mergeCell ref="O139:S139"/>
    <mergeCell ref="O261:S261"/>
    <mergeCell ref="O40:S40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401:S401"/>
    <mergeCell ref="A39:Y39"/>
    <mergeCell ref="O388:U388"/>
    <mergeCell ref="O118:S118"/>
    <mergeCell ref="D166:E166"/>
    <mergeCell ref="D337:E337"/>
    <mergeCell ref="O373:S373"/>
    <mergeCell ref="A404:N405"/>
    <mergeCell ref="D461:E461"/>
    <mergeCell ref="A470:N471"/>
    <mergeCell ref="D303:E303"/>
    <mergeCell ref="D429:E429"/>
    <mergeCell ref="O232:U232"/>
    <mergeCell ref="D81:E81"/>
    <mergeCell ref="O478:S478"/>
    <mergeCell ref="O329:U329"/>
    <mergeCell ref="O192:S192"/>
    <mergeCell ref="A452:Y452"/>
    <mergeCell ref="D235:E235"/>
    <mergeCell ref="D444:E444"/>
    <mergeCell ref="D401:E401"/>
    <mergeCell ref="D409:E409"/>
    <mergeCell ref="A472:Y472"/>
    <mergeCell ref="O357:U357"/>
    <mergeCell ref="O351:S351"/>
    <mergeCell ref="O360:S360"/>
    <mergeCell ref="A358:Y358"/>
    <mergeCell ref="D137:E137"/>
    <mergeCell ref="O275:U275"/>
    <mergeCell ref="O424:S424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O476:S476"/>
    <mergeCell ref="O86:U86"/>
    <mergeCell ref="O145:S145"/>
    <mergeCell ref="O120:S120"/>
    <mergeCell ref="O302:S302"/>
    <mergeCell ref="D211:E211"/>
    <mergeCell ref="O268:S268"/>
    <mergeCell ref="D79:E79"/>
    <mergeCell ref="D502:E502"/>
    <mergeCell ref="D302:E302"/>
    <mergeCell ref="AE17:AE18"/>
    <mergeCell ref="O387:S387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O17:S18"/>
    <mergeCell ref="O355:S355"/>
    <mergeCell ref="O455:S455"/>
    <mergeCell ref="O99:S99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434:S434"/>
    <mergeCell ref="O334:S334"/>
    <mergeCell ref="O273:S273"/>
    <mergeCell ref="O444:S444"/>
    <mergeCell ref="D28:E28"/>
    <mergeCell ref="O141:U141"/>
    <mergeCell ref="O318:S318"/>
    <mergeCell ref="D290:E290"/>
    <mergeCell ref="D361:E361"/>
    <mergeCell ref="D417:E417"/>
    <mergeCell ref="D69:E69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305:U305"/>
    <mergeCell ref="D189:E189"/>
    <mergeCell ref="O80:S80"/>
    <mergeCell ref="D187:E187"/>
    <mergeCell ref="O270:S270"/>
    <mergeCell ref="A35:Y35"/>
    <mergeCell ref="O136:S136"/>
    <mergeCell ref="A62:Y62"/>
    <mergeCell ref="O36:S36"/>
    <mergeCell ref="D214:E214"/>
    <mergeCell ref="O236:S236"/>
    <mergeCell ref="A140:N141"/>
    <mergeCell ref="O284:S284"/>
    <mergeCell ref="A384:Y384"/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O513:U513"/>
    <mergeCell ref="O265:S265"/>
    <mergeCell ref="O454:S454"/>
    <mergeCell ref="D473:E473"/>
    <mergeCell ref="O497:S497"/>
    <mergeCell ref="O457:S457"/>
    <mergeCell ref="D496:E496"/>
    <mergeCell ref="O506:U506"/>
    <mergeCell ref="O323:S323"/>
    <mergeCell ref="O78:S78"/>
    <mergeCell ref="D498:E498"/>
    <mergeCell ref="O376:S376"/>
    <mergeCell ref="O170:S170"/>
    <mergeCell ref="A150:Y150"/>
    <mergeCell ref="O468:S468"/>
    <mergeCell ref="A144:Y14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2024-04-19T11:54:16Z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