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436571D-A16E-45F5-8673-F3FEE6CA42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заказа'!$W$293:$W$293</definedName>
    <definedName name="GrossWeightTotalR">'Бланк заказа'!$X$293:$X$293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заказа'!$W$294:$W$294</definedName>
    <definedName name="PalletQtyTotalR">'Бланк заказа'!$X$294:$X$294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заказа'!$B$147:$B$147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заказа'!$B$159:$B$159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заказа'!$B$172:$B$172</definedName>
    <definedName name="ProductId62">'Бланк заказа'!$B$177:$B$177</definedName>
    <definedName name="ProductId63">'Бланк заказа'!$B$182:$B$182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заказа'!$B$237:$B$237</definedName>
    <definedName name="ProductId84">'Бланк заказа'!$B$242:$B$242</definedName>
    <definedName name="ProductId85">'Бланк заказа'!$B$248:$B$248</definedName>
    <definedName name="ProductId86">'Бланк заказа'!$B$249:$B$249</definedName>
    <definedName name="ProductId87">'Бланк заказа'!$B$254:$B$254</definedName>
    <definedName name="ProductId88">'Бланк заказа'!$B$258:$B$258</definedName>
    <definedName name="ProductId89">'Бланк заказа'!$B$259:$B$259</definedName>
    <definedName name="ProductId9">'Бланк заказа'!$B$39:$B$39</definedName>
    <definedName name="ProductId90">'Бланк заказа'!$B$263:$B$263</definedName>
    <definedName name="ProductId91">'Бланк заказа'!$B$264:$B$264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заказа'!$W$99:$W$99</definedName>
    <definedName name="SalesQty38">'Бланк заказа'!$W$104:$W$104</definedName>
    <definedName name="SalesQty39">'Бланк заказа'!$W$105:$W$105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заказа'!$W$147:$W$147</definedName>
    <definedName name="SalesQty53">'Бланк заказа'!$W$152:$W$152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заказа'!$W$159:$W$159</definedName>
    <definedName name="SalesQty58">'Бланк заказа'!$W$160:$W$160</definedName>
    <definedName name="SalesQty59">'Бланк заказа'!$W$166:$W$166</definedName>
    <definedName name="SalesQty6">'Бланк заказа'!$W$36:$W$36</definedName>
    <definedName name="SalesQty60">'Бланк заказа'!$W$167:$W$167</definedName>
    <definedName name="SalesQty61">'Бланк заказа'!$W$172:$W$172</definedName>
    <definedName name="SalesQty62">'Бланк заказа'!$W$177:$W$177</definedName>
    <definedName name="SalesQty63">'Бланк заказа'!$W$182:$W$182</definedName>
    <definedName name="SalesQty64">'Бланк заказа'!$W$188:$W$188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заказа'!$W$237:$W$237</definedName>
    <definedName name="SalesQty84">'Бланк заказа'!$W$242:$W$242</definedName>
    <definedName name="SalesQty85">'Бланк заказа'!$W$248:$W$248</definedName>
    <definedName name="SalesQty86">'Бланк заказа'!$W$249:$W$249</definedName>
    <definedName name="SalesQty87">'Бланк заказа'!$W$254:$W$254</definedName>
    <definedName name="SalesQty88">'Бланк заказа'!$W$258:$W$258</definedName>
    <definedName name="SalesQty89">'Бланк заказа'!$W$259:$W$259</definedName>
    <definedName name="SalesQty9">'Бланк заказа'!$W$39:$W$39</definedName>
    <definedName name="SalesQty90">'Бланк заказа'!$W$263:$W$263</definedName>
    <definedName name="SalesQty91">'Бланк заказа'!$W$264:$W$264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заказа'!$X$99:$X$99</definedName>
    <definedName name="SalesRoundBox38">'Бланк заказа'!$X$104:$X$104</definedName>
    <definedName name="SalesRoundBox39">'Бланк заказа'!$X$105:$X$105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заказа'!$X$147:$X$147</definedName>
    <definedName name="SalesRoundBox53">'Бланк заказа'!$X$152:$X$152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заказа'!$X$159:$X$159</definedName>
    <definedName name="SalesRoundBox58">'Бланк заказа'!$X$160:$X$160</definedName>
    <definedName name="SalesRoundBox59">'Бланк заказа'!$X$166:$X$166</definedName>
    <definedName name="SalesRoundBox6">'Бланк заказа'!$X$36:$X$36</definedName>
    <definedName name="SalesRoundBox60">'Бланк заказа'!$X$167:$X$167</definedName>
    <definedName name="SalesRoundBox61">'Бланк заказа'!$X$172:$X$172</definedName>
    <definedName name="SalesRoundBox62">'Бланк заказа'!$X$177:$X$177</definedName>
    <definedName name="SalesRoundBox63">'Бланк заказа'!$X$182:$X$182</definedName>
    <definedName name="SalesRoundBox64">'Бланк заказа'!$X$188:$X$188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заказа'!$X$237:$X$237</definedName>
    <definedName name="SalesRoundBox84">'Бланк заказа'!$X$242:$X$242</definedName>
    <definedName name="SalesRoundBox85">'Бланк заказа'!$X$248:$X$248</definedName>
    <definedName name="SalesRoundBox86">'Бланк заказа'!$X$249:$X$249</definedName>
    <definedName name="SalesRoundBox87">'Бланк заказа'!$X$254:$X$254</definedName>
    <definedName name="SalesRoundBox88">'Бланк заказа'!$X$258:$X$258</definedName>
    <definedName name="SalesRoundBox89">'Бланк заказа'!$X$259:$X$259</definedName>
    <definedName name="SalesRoundBox9">'Бланк заказа'!$X$39:$X$39</definedName>
    <definedName name="SalesRoundBox90">'Бланк заказа'!$X$263:$X$263</definedName>
    <definedName name="SalesRoundBox91">'Бланк заказа'!$X$264:$X$264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заказа'!$V$99:$V$99</definedName>
    <definedName name="UnitOfMeasure38">'Бланк заказа'!$V$104:$V$104</definedName>
    <definedName name="UnitOfMeasure39">'Бланк заказа'!$V$105:$V$105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заказа'!$V$147:$V$147</definedName>
    <definedName name="UnitOfMeasure53">'Бланк заказа'!$V$152:$V$152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заказа'!$V$159:$V$159</definedName>
    <definedName name="UnitOfMeasure58">'Бланк заказа'!$V$160:$V$160</definedName>
    <definedName name="UnitOfMeasure59">'Бланк заказа'!$V$166:$V$166</definedName>
    <definedName name="UnitOfMeasure6">'Бланк заказа'!$V$36:$V$36</definedName>
    <definedName name="UnitOfMeasure60">'Бланк заказа'!$V$167:$V$167</definedName>
    <definedName name="UnitOfMeasure61">'Бланк заказа'!$V$172:$V$172</definedName>
    <definedName name="UnitOfMeasure62">'Бланк заказа'!$V$177:$V$177</definedName>
    <definedName name="UnitOfMeasure63">'Бланк заказа'!$V$182:$V$182</definedName>
    <definedName name="UnitOfMeasure64">'Бланк заказа'!$V$188:$V$188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заказа'!$V$237:$V$237</definedName>
    <definedName name="UnitOfMeasure84">'Бланк заказа'!$V$242:$V$242</definedName>
    <definedName name="UnitOfMeasure85">'Бланк заказа'!$V$248:$V$248</definedName>
    <definedName name="UnitOfMeasure86">'Бланк заказа'!$V$249:$V$249</definedName>
    <definedName name="UnitOfMeasure87">'Бланк заказа'!$V$254:$V$254</definedName>
    <definedName name="UnitOfMeasure88">'Бланк заказа'!$V$258:$V$258</definedName>
    <definedName name="UnitOfMeasure89">'Бланк заказа'!$V$259:$V$259</definedName>
    <definedName name="UnitOfMeasure9">'Бланк заказа'!$V$39:$V$39</definedName>
    <definedName name="UnitOfMeasure90">'Бланк заказа'!$V$263:$V$263</definedName>
    <definedName name="UnitOfMeasure91">'Бланк заказа'!$V$264:$V$264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2" i="1" l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L302" i="1"/>
  <c r="K302" i="1"/>
  <c r="J302" i="1"/>
  <c r="I302" i="1"/>
  <c r="H302" i="1"/>
  <c r="G302" i="1"/>
  <c r="F302" i="1"/>
  <c r="E302" i="1"/>
  <c r="D302" i="1"/>
  <c r="C302" i="1"/>
  <c r="B302" i="1"/>
  <c r="W294" i="1"/>
  <c r="W293" i="1"/>
  <c r="W291" i="1"/>
  <c r="W290" i="1"/>
  <c r="Y289" i="1"/>
  <c r="X289" i="1"/>
  <c r="Y288" i="1"/>
  <c r="X288" i="1"/>
  <c r="O288" i="1"/>
  <c r="Y287" i="1"/>
  <c r="X287" i="1"/>
  <c r="O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O278" i="1"/>
  <c r="Y277" i="1"/>
  <c r="X277" i="1"/>
  <c r="Y276" i="1"/>
  <c r="X276" i="1"/>
  <c r="Y275" i="1"/>
  <c r="X275" i="1"/>
  <c r="Y274" i="1"/>
  <c r="X274" i="1"/>
  <c r="Y273" i="1"/>
  <c r="X273" i="1"/>
  <c r="Y272" i="1"/>
  <c r="X272" i="1"/>
  <c r="Y271" i="1"/>
  <c r="X271" i="1"/>
  <c r="Y270" i="1"/>
  <c r="X270" i="1"/>
  <c r="X291" i="1" s="1"/>
  <c r="W268" i="1"/>
  <c r="W267" i="1"/>
  <c r="Y266" i="1"/>
  <c r="X266" i="1"/>
  <c r="O266" i="1"/>
  <c r="Y265" i="1"/>
  <c r="X265" i="1"/>
  <c r="Y264" i="1"/>
  <c r="X264" i="1"/>
  <c r="O264" i="1"/>
  <c r="Y263" i="1"/>
  <c r="X263" i="1"/>
  <c r="X268" i="1" s="1"/>
  <c r="W261" i="1"/>
  <c r="W260" i="1"/>
  <c r="Y259" i="1"/>
  <c r="X259" i="1"/>
  <c r="Y258" i="1"/>
  <c r="Y260" i="1" s="1"/>
  <c r="X258" i="1"/>
  <c r="X260" i="1" s="1"/>
  <c r="W256" i="1"/>
  <c r="W255" i="1"/>
  <c r="Y254" i="1"/>
  <c r="Y255" i="1" s="1"/>
  <c r="X254" i="1"/>
  <c r="X256" i="1" s="1"/>
  <c r="W251" i="1"/>
  <c r="W250" i="1"/>
  <c r="Y249" i="1"/>
  <c r="X249" i="1"/>
  <c r="Y248" i="1"/>
  <c r="Y250" i="1" s="1"/>
  <c r="X248" i="1"/>
  <c r="X250" i="1" s="1"/>
  <c r="W244" i="1"/>
  <c r="W243" i="1"/>
  <c r="Y242" i="1"/>
  <c r="Y243" i="1" s="1"/>
  <c r="X242" i="1"/>
  <c r="X244" i="1" s="1"/>
  <c r="O242" i="1"/>
  <c r="W239" i="1"/>
  <c r="W238" i="1"/>
  <c r="Y237" i="1"/>
  <c r="Y238" i="1" s="1"/>
  <c r="X237" i="1"/>
  <c r="X239" i="1" s="1"/>
  <c r="O237" i="1"/>
  <c r="W233" i="1"/>
  <c r="W232" i="1"/>
  <c r="Y231" i="1"/>
  <c r="Y232" i="1" s="1"/>
  <c r="X231" i="1"/>
  <c r="X233" i="1" s="1"/>
  <c r="O231" i="1"/>
  <c r="W227" i="1"/>
  <c r="W226" i="1"/>
  <c r="Y225" i="1"/>
  <c r="X225" i="1"/>
  <c r="O225" i="1"/>
  <c r="Y224" i="1"/>
  <c r="X224" i="1"/>
  <c r="X227" i="1" s="1"/>
  <c r="O224" i="1"/>
  <c r="W221" i="1"/>
  <c r="W220" i="1"/>
  <c r="Y219" i="1"/>
  <c r="Y220" i="1" s="1"/>
  <c r="X219" i="1"/>
  <c r="X220" i="1" s="1"/>
  <c r="O219" i="1"/>
  <c r="W216" i="1"/>
  <c r="W215" i="1"/>
  <c r="Y214" i="1"/>
  <c r="X214" i="1"/>
  <c r="O214" i="1"/>
  <c r="Y213" i="1"/>
  <c r="X213" i="1"/>
  <c r="O213" i="1"/>
  <c r="Y212" i="1"/>
  <c r="X212" i="1"/>
  <c r="O212" i="1"/>
  <c r="Y211" i="1"/>
  <c r="X211" i="1"/>
  <c r="O211" i="1"/>
  <c r="W208" i="1"/>
  <c r="W207" i="1"/>
  <c r="Y206" i="1"/>
  <c r="X206" i="1"/>
  <c r="O206" i="1"/>
  <c r="Y205" i="1"/>
  <c r="X205" i="1"/>
  <c r="O205" i="1"/>
  <c r="Y204" i="1"/>
  <c r="X204" i="1"/>
  <c r="O204" i="1"/>
  <c r="Y203" i="1"/>
  <c r="X203" i="1"/>
  <c r="O203" i="1"/>
  <c r="Y202" i="1"/>
  <c r="X202" i="1"/>
  <c r="O202" i="1"/>
  <c r="Y201" i="1"/>
  <c r="X201" i="1"/>
  <c r="O201" i="1"/>
  <c r="W198" i="1"/>
  <c r="W197" i="1"/>
  <c r="Y196" i="1"/>
  <c r="X196" i="1"/>
  <c r="O196" i="1"/>
  <c r="Y195" i="1"/>
  <c r="X195" i="1"/>
  <c r="O195" i="1"/>
  <c r="Y194" i="1"/>
  <c r="X194" i="1"/>
  <c r="O194" i="1"/>
  <c r="W191" i="1"/>
  <c r="W190" i="1"/>
  <c r="Y189" i="1"/>
  <c r="X189" i="1"/>
  <c r="O189" i="1"/>
  <c r="Y188" i="1"/>
  <c r="X188" i="1"/>
  <c r="O188" i="1"/>
  <c r="W184" i="1"/>
  <c r="W183" i="1"/>
  <c r="Y182" i="1"/>
  <c r="Y183" i="1" s="1"/>
  <c r="X182" i="1"/>
  <c r="X184" i="1" s="1"/>
  <c r="O182" i="1"/>
  <c r="W179" i="1"/>
  <c r="W178" i="1"/>
  <c r="Y177" i="1"/>
  <c r="Y178" i="1" s="1"/>
  <c r="X177" i="1"/>
  <c r="X179" i="1" s="1"/>
  <c r="O177" i="1"/>
  <c r="W174" i="1"/>
  <c r="W173" i="1"/>
  <c r="Y172" i="1"/>
  <c r="Y173" i="1" s="1"/>
  <c r="X172" i="1"/>
  <c r="X174" i="1" s="1"/>
  <c r="O172" i="1"/>
  <c r="W169" i="1"/>
  <c r="W168" i="1"/>
  <c r="Y167" i="1"/>
  <c r="X167" i="1"/>
  <c r="Y166" i="1"/>
  <c r="Y168" i="1" s="1"/>
  <c r="X166" i="1"/>
  <c r="X169" i="1" s="1"/>
  <c r="O166" i="1"/>
  <c r="W162" i="1"/>
  <c r="W161" i="1"/>
  <c r="Y160" i="1"/>
  <c r="X160" i="1"/>
  <c r="O160" i="1"/>
  <c r="Y159" i="1"/>
  <c r="X159" i="1"/>
  <c r="O159" i="1"/>
  <c r="W157" i="1"/>
  <c r="W156" i="1"/>
  <c r="Y155" i="1"/>
  <c r="X155" i="1"/>
  <c r="Y154" i="1"/>
  <c r="X154" i="1"/>
  <c r="O154" i="1"/>
  <c r="Y153" i="1"/>
  <c r="X153" i="1"/>
  <c r="Y152" i="1"/>
  <c r="X152" i="1"/>
  <c r="W149" i="1"/>
  <c r="W148" i="1"/>
  <c r="Y147" i="1"/>
  <c r="Y148" i="1" s="1"/>
  <c r="X147" i="1"/>
  <c r="X148" i="1" s="1"/>
  <c r="O147" i="1"/>
  <c r="W144" i="1"/>
  <c r="W143" i="1"/>
  <c r="Y142" i="1"/>
  <c r="Y143" i="1" s="1"/>
  <c r="X142" i="1"/>
  <c r="X143" i="1" s="1"/>
  <c r="W138" i="1"/>
  <c r="W137" i="1"/>
  <c r="Y136" i="1"/>
  <c r="Y137" i="1" s="1"/>
  <c r="X136" i="1"/>
  <c r="X138" i="1" s="1"/>
  <c r="O136" i="1"/>
  <c r="W133" i="1"/>
  <c r="W132" i="1"/>
  <c r="Y131" i="1"/>
  <c r="X131" i="1"/>
  <c r="O131" i="1"/>
  <c r="Y130" i="1"/>
  <c r="X130" i="1"/>
  <c r="O130" i="1"/>
  <c r="W127" i="1"/>
  <c r="W126" i="1"/>
  <c r="Y125" i="1"/>
  <c r="Y126" i="1" s="1"/>
  <c r="X125" i="1"/>
  <c r="X126" i="1" s="1"/>
  <c r="O125" i="1"/>
  <c r="W122" i="1"/>
  <c r="W121" i="1"/>
  <c r="Y120" i="1"/>
  <c r="X120" i="1"/>
  <c r="O120" i="1"/>
  <c r="Y119" i="1"/>
  <c r="X119" i="1"/>
  <c r="O119" i="1"/>
  <c r="Y118" i="1"/>
  <c r="X118" i="1"/>
  <c r="O118" i="1"/>
  <c r="Y117" i="1"/>
  <c r="X117" i="1"/>
  <c r="O117" i="1"/>
  <c r="W114" i="1"/>
  <c r="W113" i="1"/>
  <c r="Y112" i="1"/>
  <c r="Y113" i="1" s="1"/>
  <c r="X112" i="1"/>
  <c r="X114" i="1" s="1"/>
  <c r="O112" i="1"/>
  <c r="W109" i="1"/>
  <c r="W108" i="1"/>
  <c r="Y107" i="1"/>
  <c r="X107" i="1"/>
  <c r="O107" i="1"/>
  <c r="Y106" i="1"/>
  <c r="X106" i="1"/>
  <c r="O106" i="1"/>
  <c r="Y105" i="1"/>
  <c r="X105" i="1"/>
  <c r="O105" i="1"/>
  <c r="Y104" i="1"/>
  <c r="X104" i="1"/>
  <c r="O104" i="1"/>
  <c r="W101" i="1"/>
  <c r="W100" i="1"/>
  <c r="Y99" i="1"/>
  <c r="X99" i="1"/>
  <c r="O99" i="1"/>
  <c r="Y98" i="1"/>
  <c r="X98" i="1"/>
  <c r="O98" i="1"/>
  <c r="Y97" i="1"/>
  <c r="X97" i="1"/>
  <c r="O97" i="1"/>
  <c r="Y96" i="1"/>
  <c r="X96" i="1"/>
  <c r="O96" i="1"/>
  <c r="Y95" i="1"/>
  <c r="X95" i="1"/>
  <c r="O95" i="1"/>
  <c r="W92" i="1"/>
  <c r="W91" i="1"/>
  <c r="Y90" i="1"/>
  <c r="X90" i="1"/>
  <c r="O90" i="1"/>
  <c r="Y89" i="1"/>
  <c r="X89" i="1"/>
  <c r="O89" i="1"/>
  <c r="Y88" i="1"/>
  <c r="X88" i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X78" i="1"/>
  <c r="O78" i="1"/>
  <c r="W75" i="1"/>
  <c r="W74" i="1"/>
  <c r="Y73" i="1"/>
  <c r="X73" i="1"/>
  <c r="O73" i="1"/>
  <c r="Y72" i="1"/>
  <c r="X72" i="1"/>
  <c r="O72" i="1"/>
  <c r="W69" i="1"/>
  <c r="W68" i="1"/>
  <c r="Y67" i="1"/>
  <c r="Y68" i="1" s="1"/>
  <c r="X67" i="1"/>
  <c r="X68" i="1" s="1"/>
  <c r="O67" i="1"/>
  <c r="W64" i="1"/>
  <c r="W63" i="1"/>
  <c r="Y62" i="1"/>
  <c r="X62" i="1"/>
  <c r="O62" i="1"/>
  <c r="Y61" i="1"/>
  <c r="X61" i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O52" i="1"/>
  <c r="Y51" i="1"/>
  <c r="X51" i="1"/>
  <c r="O51" i="1"/>
  <c r="W48" i="1"/>
  <c r="W47" i="1"/>
  <c r="Y46" i="1"/>
  <c r="X46" i="1"/>
  <c r="O46" i="1"/>
  <c r="Y45" i="1"/>
  <c r="X45" i="1"/>
  <c r="O45" i="1"/>
  <c r="Y44" i="1"/>
  <c r="X44" i="1"/>
  <c r="O44" i="1"/>
  <c r="W41" i="1"/>
  <c r="W40" i="1"/>
  <c r="Y39" i="1"/>
  <c r="X39" i="1"/>
  <c r="O39" i="1"/>
  <c r="Y38" i="1"/>
  <c r="X38" i="1"/>
  <c r="O38" i="1"/>
  <c r="Y37" i="1"/>
  <c r="X37" i="1"/>
  <c r="Y36" i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Y22" i="1"/>
  <c r="Y23" i="1" s="1"/>
  <c r="X22" i="1"/>
  <c r="X23" i="1" s="1"/>
  <c r="O22" i="1"/>
  <c r="H10" i="1"/>
  <c r="A9" i="1"/>
  <c r="A10" i="1" s="1"/>
  <c r="D7" i="1"/>
  <c r="P6" i="1"/>
  <c r="O2" i="1"/>
  <c r="J9" i="1" l="1"/>
  <c r="F9" i="1"/>
  <c r="F10" i="1"/>
  <c r="Y32" i="1"/>
  <c r="X33" i="1"/>
  <c r="W296" i="1"/>
  <c r="Y40" i="1"/>
  <c r="X41" i="1"/>
  <c r="X47" i="1"/>
  <c r="Y47" i="1"/>
  <c r="Y57" i="1"/>
  <c r="Y63" i="1"/>
  <c r="Y100" i="1"/>
  <c r="X133" i="1"/>
  <c r="X127" i="1"/>
  <c r="Y74" i="1"/>
  <c r="Y84" i="1"/>
  <c r="X100" i="1"/>
  <c r="X113" i="1"/>
  <c r="Y121" i="1"/>
  <c r="X122" i="1"/>
  <c r="X149" i="1"/>
  <c r="Y156" i="1"/>
  <c r="X157" i="1"/>
  <c r="Y161" i="1"/>
  <c r="X168" i="1"/>
  <c r="X173" i="1"/>
  <c r="X178" i="1"/>
  <c r="X183" i="1"/>
  <c r="Y190" i="1"/>
  <c r="X191" i="1"/>
  <c r="X208" i="1"/>
  <c r="X215" i="1"/>
  <c r="X40" i="1"/>
  <c r="X58" i="1"/>
  <c r="X63" i="1"/>
  <c r="X64" i="1"/>
  <c r="X75" i="1"/>
  <c r="X84" i="1"/>
  <c r="X85" i="1"/>
  <c r="X91" i="1"/>
  <c r="Y91" i="1"/>
  <c r="X101" i="1"/>
  <c r="X109" i="1"/>
  <c r="X137" i="1"/>
  <c r="X190" i="1"/>
  <c r="X197" i="1"/>
  <c r="Y197" i="1"/>
  <c r="Y207" i="1"/>
  <c r="Y215" i="1"/>
  <c r="X216" i="1"/>
  <c r="Y226" i="1"/>
  <c r="X232" i="1"/>
  <c r="X238" i="1"/>
  <c r="X243" i="1"/>
  <c r="X255" i="1"/>
  <c r="Y267" i="1"/>
  <c r="X267" i="1"/>
  <c r="Y290" i="1"/>
  <c r="W295" i="1"/>
  <c r="X108" i="1"/>
  <c r="X132" i="1"/>
  <c r="X294" i="1"/>
  <c r="W292" i="1"/>
  <c r="X32" i="1"/>
  <c r="X48" i="1"/>
  <c r="X57" i="1"/>
  <c r="X69" i="1"/>
  <c r="X74" i="1"/>
  <c r="X92" i="1"/>
  <c r="Y108" i="1"/>
  <c r="X121" i="1"/>
  <c r="Y132" i="1"/>
  <c r="X144" i="1"/>
  <c r="X156" i="1"/>
  <c r="X162" i="1"/>
  <c r="X161" i="1"/>
  <c r="X198" i="1"/>
  <c r="X207" i="1"/>
  <c r="X221" i="1"/>
  <c r="X226" i="1"/>
  <c r="X251" i="1"/>
  <c r="X261" i="1"/>
  <c r="X290" i="1"/>
  <c r="H9" i="1"/>
  <c r="X24" i="1"/>
  <c r="X293" i="1"/>
  <c r="X295" i="1" s="1"/>
  <c r="Y297" i="1" l="1"/>
  <c r="X292" i="1"/>
  <c r="X296" i="1"/>
  <c r="B305" i="1" s="1"/>
  <c r="A305" i="1"/>
  <c r="C305" i="1"/>
</calcChain>
</file>

<file path=xl/sharedStrings.xml><?xml version="1.0" encoding="utf-8"?>
<sst xmlns="http://schemas.openxmlformats.org/spreadsheetml/2006/main" count="1095" uniqueCount="411">
  <si>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</si>
  <si>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</si>
  <si>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</si>
  <si>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</si>
  <si>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</si>
  <si>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</si>
  <si>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</si>
  <si>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</si>
  <si>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</si>
  <si>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</si>
  <si>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</si>
  <si>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</si>
  <si>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</si>
  <si>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</si>
  <si>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</si>
  <si>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</si>
  <si>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</si>
  <si>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</si>
  <si>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</si>
  <si>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</si>
  <si>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</si>
  <si>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</si>
  <si>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</si>
  <si>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</si>
  <si>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</si>
  <si>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</si>
  <si>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</si>
  <si>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</si>
  <si>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</si>
  <si>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</si>
  <si>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</si>
  <si>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</si>
  <si>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</si>
  <si>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</si>
  <si>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</si>
  <si>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</si>
  <si>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</si>
  <si>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</si>
  <si>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</si>
  <si>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</si>
  <si>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</si>
  <si>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</si>
  <si>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</si>
  <si>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</si>
  <si>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</si>
  <si>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</si>
  <si>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</si>
  <si>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</si>
  <si>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</si>
  <si>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</si>
  <si>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</si>
  <si>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</si>
  <si>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</si>
  <si>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</si>
  <si>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</si>
  <si>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</si>
  <si>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</si>
  <si>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</si>
  <si>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</si>
  <si>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</si>
  <si>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</si>
  <si>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</si>
  <si>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</si>
  <si>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</si>
  <si>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</si>
  <si>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</si>
  <si>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</si>
  <si>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</si>
  <si>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</si>
  <si>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</si>
  <si>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</si>
  <si>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</si>
  <si>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</si>
  <si>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</si>
  <si>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</si>
  <si>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</si>
  <si>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</si>
  <si>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</si>
  <si>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</si>
  <si>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</si>
  <si>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</si>
  <si>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</si>
  <si>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</si>
  <si>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</si>
  <si>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</si>
  <si>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</si>
  <si>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</si>
  <si>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</si>
  <si>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</si>
  <si>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</si>
  <si>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</si>
  <si>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</si>
  <si>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</si>
  <si>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</si>
  <si>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</si>
  <si>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</si>
  <si>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</si>
  <si>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</si>
  <si>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</si>
  <si>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</si>
  <si>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</si>
  <si>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</si>
  <si>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</si>
  <si>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</si>
  <si>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</si>
  <si>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</si>
  <si>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</si>
  <si>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</si>
  <si>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</si>
  <si>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</si>
  <si>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</si>
  <si>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</si>
  <si>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</si>
  <si>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</si>
  <si>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</si>
  <si>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</si>
  <si>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</si>
  <si>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</si>
  <si>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</si>
  <si>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</si>
  <si>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</si>
  <si>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</si>
  <si>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</si>
  <si>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</si>
  <si>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</si>
  <si>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</si>
  <si>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</si>
  <si>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</si>
  <si>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</si>
  <si>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</si>
  <si>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</si>
  <si>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</si>
  <si>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</si>
  <si>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</si>
  <si>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</si>
  <si>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</si>
  <si>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</si>
  <si>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</si>
  <si>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</si>
  <si>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</si>
  <si>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</si>
  <si>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</si>
  <si>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</si>
  <si>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</si>
  <si>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</si>
  <si>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</si>
  <si>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</si>
  <si>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</si>
  <si>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</si>
  <si>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</si>
  <si>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</si>
  <si>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</si>
  <si>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</si>
  <si>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</si>
  <si>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</si>
  <si>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</si>
  <si>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</si>
  <si>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</si>
  <si>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</si>
  <si>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</si>
  <si>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</si>
  <si>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</si>
  <si>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</si>
  <si>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SU002079</t>
  </si>
  <si>
    <t>P002282</t>
  </si>
  <si>
    <t>SU002562</t>
  </si>
  <si>
    <t>P003286</t>
  </si>
  <si>
    <t>SU002988</t>
  </si>
  <si>
    <t>P003445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</si>
  <si>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</si>
  <si>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</si>
  <si>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</si>
  <si>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</si>
  <si>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</si>
  <si>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</si>
  <si>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</si>
  <si>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</si>
  <si>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</si>
  <si>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</si>
  <si>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</si>
  <si>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</si>
  <si>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</si>
  <si>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</si>
  <si>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</si>
  <si>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</si>
  <si>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</si>
  <si>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</si>
  <si>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</si>
  <si>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</si>
  <si>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</si>
  <si>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</si>
  <si>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</si>
  <si>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</si>
  <si>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</si>
  <si>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</si>
  <si>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</si>
  <si>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</si>
  <si>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</si>
  <si>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</si>
  <si>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</si>
  <si>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</si>
  <si>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</si>
  <si>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</si>
  <si>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</si>
  <si>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</si>
  <si>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</si>
  <si>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</si>
  <si>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</si>
  <si>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</si>
  <si>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</si>
  <si>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</si>
  <si>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</si>
  <si>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</si>
  <si>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</si>
  <si>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</si>
  <si>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</si>
  <si>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</si>
  <si>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</si>
  <si>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</si>
  <si>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</si>
  <si>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</si>
  <si>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</si>
  <si>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</si>
  <si>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</si>
  <si>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</si>
  <si>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</si>
  <si>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</si>
  <si>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</si>
  <si>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</si>
  <si>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</si>
  <si>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</si>
  <si>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</si>
  <si>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</si>
  <si>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</si>
  <si>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</si>
  <si>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</si>
  <si>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</si>
  <si>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</si>
  <si>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</si>
  <si>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</si>
  <si>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</si>
  <si>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</si>
  <si>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</si>
  <si>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</si>
  <si>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</si>
  <si>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</si>
  <si>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</si>
  <si>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</si>
  <si>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</si>
  <si>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</si>
  <si>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</si>
  <si>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</si>
  <si>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</si>
  <si>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</si>
  <si>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</si>
  <si>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</si>
  <si>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</si>
  <si>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</si>
  <si>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</si>
  <si>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</si>
  <si>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</si>
  <si>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</si>
  <si>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</si>
  <si>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</si>
  <si>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</si>
  <si>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</si>
  <si>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</si>
  <si>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</si>
  <si>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</si>
  <si>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</si>
  <si>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</si>
  <si>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</si>
  <si>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</si>
  <si>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</si>
  <si>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</si>
  <si>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</si>
  <si>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</si>
  <si>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</si>
  <si>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</si>
  <si>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</si>
  <si>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</si>
  <si>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</si>
  <si>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</si>
  <si>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</si>
  <si>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</si>
  <si>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</si>
  <si>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</si>
  <si>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</si>
  <si>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</si>
  <si>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</si>
  <si>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</si>
  <si>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</si>
  <si>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</si>
  <si>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</si>
  <si>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</si>
  <si>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</si>
  <si>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</si>
  <si>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</si>
  <si>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</si>
  <si>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</si>
  <si>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</si>
  <si>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</si>
  <si>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</si>
  <si>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</si>
  <si>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</si>
  <si>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</si>
  <si>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</si>
  <si>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</si>
  <si>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</si>
  <si>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</si>
  <si>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</si>
  <si>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</si>
  <si>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</si>
  <si>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</si>
  <si>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</si>
  <si>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</si>
  <si>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</si>
  <si>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</si>
  <si>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</si>
  <si>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</si>
  <si>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</si>
  <si>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</si>
  <si>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</si>
  <si>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</si>
  <si>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</si>
  <si>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</si>
  <si>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</si>
  <si>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</si>
  <si>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</si>
  <si>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</si>
  <si>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</si>
  <si>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</si>
  <si>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</si>
  <si>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</si>
  <si>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</si>
  <si>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</si>
  <si>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</si>
  <si>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</si>
  <si>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</si>
  <si>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</si>
  <si>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</si>
  <si>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</si>
  <si>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</si>
  <si>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</si>
  <si>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</si>
  <si>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</si>
  <si>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</si>
  <si>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</si>
  <si>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</si>
  <si>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</si>
  <si>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</si>
  <si>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</si>
  <si>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</si>
  <si>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</si>
  <si>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</si>
  <si>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</si>
  <si>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</si>
  <si>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</si>
  <si>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</si>
  <si>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</si>
  <si>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</si>
  <si>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</si>
  <si>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</si>
  <si>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</si>
  <si>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</si>
  <si>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</si>
  <si>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</si>
  <si>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</si>
  <si>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</si>
  <si>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</si>
  <si>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</si>
  <si>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</si>
  <si>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</si>
  <si>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</si>
  <si>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</si>
  <si>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</si>
  <si>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</si>
  <si>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</si>
  <si>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</si>
  <si>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</si>
  <si>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</si>
  <si>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</si>
  <si>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</si>
  <si>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</si>
  <si>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</si>
  <si>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</si>
  <si>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</si>
  <si>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</si>
  <si>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</si>
  <si>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</si>
  <si>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</si>
  <si>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</si>
  <si>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</si>
  <si>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</si>
  <si>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</si>
  <si>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</si>
  <si>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</si>
  <si>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</si>
  <si>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</si>
  <si>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</si>
  <si>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</si>
  <si>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</si>
  <si>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</si>
  <si>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</si>
  <si>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</si>
  <si>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</si>
  <si>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</si>
  <si>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</si>
  <si>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</si>
  <si>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</si>
  <si>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15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</si>
</sst>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24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5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5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05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8" customWidth="1"/>
    <col min="18" max="18" width="6.140625" style="18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8" customWidth="1"/>
    <col min="24" max="24" width="11" style="188" customWidth="1"/>
    <col min="25" max="25" width="10" style="188" customWidth="1"/>
    <col min="26" max="26" width="11.5703125" style="188" customWidth="1"/>
    <col min="27" max="27" width="10.42578125" style="18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8" customWidth="1"/>
    <col min="32" max="32" width="9.140625" style="188" customWidth="1"/>
    <col min="33" max="16384" width="9.140625" style="188"/>
  </cols>
  <sheetData>
    <row r="1" spans="1:30" s="183" customFormat="1" ht="45" customHeight="1" x14ac:dyDescent="0.2">
      <c r="A1" s="41"/>
      <c r="B1" s="41"/>
      <c r="C1" s="41"/>
      <c r="D1" s="288" t="s">
        <v>0</v>
      </c>
      <c r="E1" s="289"/>
      <c r="F1" s="289"/>
      <c r="G1" s="12" t="s">
        <v>1</v>
      </c>
      <c r="H1" s="288" t="s">
        <v>2</v>
      </c>
      <c r="I1" s="289"/>
      <c r="J1" s="289"/>
      <c r="K1" s="289"/>
      <c r="L1" s="289"/>
      <c r="M1" s="289"/>
      <c r="N1" s="289"/>
      <c r="O1" s="289"/>
      <c r="P1" s="289"/>
      <c r="Q1" s="395" t="s">
        <v>3</v>
      </c>
      <c r="R1" s="289"/>
      <c r="S1" s="2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1"/>
      <c r="Q2" s="201"/>
      <c r="R2" s="201"/>
      <c r="S2" s="201"/>
      <c r="T2" s="201"/>
      <c r="U2" s="201"/>
      <c r="V2" s="201"/>
      <c r="W2" s="16"/>
      <c r="X2" s="16"/>
      <c r="Y2" s="16"/>
      <c r="Z2" s="16"/>
      <c r="AA2" s="51"/>
      <c r="AB2" s="51"/>
      <c r="AC2" s="51"/>
    </row>
    <row r="3" spans="1:30" s="1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1"/>
      <c r="P3" s="201"/>
      <c r="Q3" s="201"/>
      <c r="R3" s="201"/>
      <c r="S3" s="201"/>
      <c r="T3" s="201"/>
      <c r="U3" s="201"/>
      <c r="V3" s="201"/>
      <c r="W3" s="16"/>
      <c r="X3" s="16"/>
      <c r="Y3" s="16"/>
      <c r="Z3" s="16"/>
      <c r="AA3" s="51"/>
      <c r="AB3" s="51"/>
      <c r="AC3" s="51"/>
    </row>
    <row r="4" spans="1:30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3" customFormat="1" ht="23.45" customHeight="1" x14ac:dyDescent="0.2">
      <c r="A5" s="295" t="s">
        <v>8</v>
      </c>
      <c r="B5" s="231"/>
      <c r="C5" s="232"/>
      <c r="D5" s="220"/>
      <c r="E5" s="222"/>
      <c r="F5" s="371" t="s">
        <v>9</v>
      </c>
      <c r="G5" s="232"/>
      <c r="H5" s="220" t="s">
        <v>410</v>
      </c>
      <c r="I5" s="221"/>
      <c r="J5" s="221"/>
      <c r="K5" s="221"/>
      <c r="L5" s="222"/>
      <c r="M5" s="62"/>
      <c r="O5" s="24" t="s">
        <v>10</v>
      </c>
      <c r="P5" s="389">
        <v>45403</v>
      </c>
      <c r="Q5" s="311"/>
      <c r="S5" s="337" t="s">
        <v>11</v>
      </c>
      <c r="T5" s="227"/>
      <c r="U5" s="339" t="s">
        <v>12</v>
      </c>
      <c r="V5" s="311"/>
      <c r="AA5" s="51"/>
      <c r="AB5" s="51"/>
      <c r="AC5" s="51"/>
    </row>
    <row r="6" spans="1:30" s="183" customFormat="1" ht="24" customHeight="1" x14ac:dyDescent="0.2">
      <c r="A6" s="295" t="s">
        <v>13</v>
      </c>
      <c r="B6" s="231"/>
      <c r="C6" s="232"/>
      <c r="D6" s="364" t="s">
        <v>14</v>
      </c>
      <c r="E6" s="365"/>
      <c r="F6" s="365"/>
      <c r="G6" s="365"/>
      <c r="H6" s="365"/>
      <c r="I6" s="365"/>
      <c r="J6" s="365"/>
      <c r="K6" s="365"/>
      <c r="L6" s="311"/>
      <c r="M6" s="63"/>
      <c r="O6" s="24" t="s">
        <v>15</v>
      </c>
      <c r="P6" s="194" t="str">
        <f>IF(P5=0," ",CHOOSE(WEEKDAY(P5,2),"Понедельник","Вторник","Среда","Четверг","Пятница","Суббота","Воскресенье"))</f>
        <v>Воскресенье</v>
      </c>
      <c r="Q6" s="195"/>
      <c r="S6" s="226" t="s">
        <v>16</v>
      </c>
      <c r="T6" s="227"/>
      <c r="U6" s="357" t="s">
        <v>17</v>
      </c>
      <c r="V6" s="243"/>
      <c r="AA6" s="51"/>
      <c r="AB6" s="51"/>
      <c r="AC6" s="51"/>
    </row>
    <row r="7" spans="1:30" s="183" customFormat="1" ht="21.75" hidden="1" customHeight="1" x14ac:dyDescent="0.2">
      <c r="A7" s="55"/>
      <c r="B7" s="55"/>
      <c r="C7" s="55"/>
      <c r="D7" s="254" t="str">
        <f>IFERROR(VLOOKUP(DeliveryAddress,Table,3,0),1)</f>
        <v>1</v>
      </c>
      <c r="E7" s="255"/>
      <c r="F7" s="255"/>
      <c r="G7" s="255"/>
      <c r="H7" s="255"/>
      <c r="I7" s="255"/>
      <c r="J7" s="255"/>
      <c r="K7" s="255"/>
      <c r="L7" s="256"/>
      <c r="M7" s="64"/>
      <c r="O7" s="24"/>
      <c r="P7" s="42"/>
      <c r="Q7" s="42"/>
      <c r="S7" s="201"/>
      <c r="T7" s="227"/>
      <c r="U7" s="358"/>
      <c r="V7" s="359"/>
      <c r="AA7" s="51"/>
      <c r="AB7" s="51"/>
      <c r="AC7" s="51"/>
    </row>
    <row r="8" spans="1:30" s="183" customFormat="1" ht="25.5" customHeight="1" x14ac:dyDescent="0.2">
      <c r="A8" s="397" t="s">
        <v>18</v>
      </c>
      <c r="B8" s="208"/>
      <c r="C8" s="209"/>
      <c r="D8" s="262" t="s">
        <v>19</v>
      </c>
      <c r="E8" s="263"/>
      <c r="F8" s="263"/>
      <c r="G8" s="263"/>
      <c r="H8" s="263"/>
      <c r="I8" s="263"/>
      <c r="J8" s="263"/>
      <c r="K8" s="263"/>
      <c r="L8" s="264"/>
      <c r="M8" s="65"/>
      <c r="O8" s="24" t="s">
        <v>20</v>
      </c>
      <c r="P8" s="308">
        <v>0.33333333333333331</v>
      </c>
      <c r="Q8" s="256"/>
      <c r="S8" s="201"/>
      <c r="T8" s="227"/>
      <c r="U8" s="358"/>
      <c r="V8" s="359"/>
      <c r="AA8" s="51"/>
      <c r="AB8" s="51"/>
      <c r="AC8" s="51"/>
    </row>
    <row r="9" spans="1:30" s="183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304"/>
      <c r="E9" s="275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74" t="str">
        <f>IF(AND($A$9="Тип доверенности/получателя при получении в адресе перегруза:",$D$9="Разовая доверенность"),"Введите ФИО","")</f>
        <v/>
      </c>
      <c r="I9" s="275"/>
      <c r="J9" s="2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5"/>
      <c r="L9" s="275"/>
      <c r="M9" s="181"/>
      <c r="O9" s="26" t="s">
        <v>21</v>
      </c>
      <c r="P9" s="303"/>
      <c r="Q9" s="260"/>
      <c r="S9" s="201"/>
      <c r="T9" s="227"/>
      <c r="U9" s="360"/>
      <c r="V9" s="361"/>
      <c r="W9" s="43"/>
      <c r="X9" s="43"/>
      <c r="Y9" s="43"/>
      <c r="Z9" s="43"/>
      <c r="AA9" s="51"/>
      <c r="AB9" s="51"/>
      <c r="AC9" s="51"/>
    </row>
    <row r="10" spans="1:30" s="183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304"/>
      <c r="E10" s="275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50" t="str">
        <f>IFERROR(VLOOKUP($D$10,Proxy,2,FALSE),"")</f>
        <v/>
      </c>
      <c r="I10" s="201"/>
      <c r="J10" s="201"/>
      <c r="K10" s="201"/>
      <c r="L10" s="201"/>
      <c r="M10" s="182"/>
      <c r="O10" s="26" t="s">
        <v>22</v>
      </c>
      <c r="P10" s="341"/>
      <c r="Q10" s="342"/>
      <c r="T10" s="24" t="s">
        <v>23</v>
      </c>
      <c r="U10" s="242" t="s">
        <v>24</v>
      </c>
      <c r="V10" s="243"/>
      <c r="W10" s="44"/>
      <c r="X10" s="44"/>
      <c r="Y10" s="44"/>
      <c r="Z10" s="44"/>
      <c r="AA10" s="51"/>
      <c r="AB10" s="51"/>
      <c r="AC10" s="51"/>
    </row>
    <row r="11" spans="1:30" s="1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10"/>
      <c r="Q11" s="311"/>
      <c r="T11" s="24" t="s">
        <v>27</v>
      </c>
      <c r="U11" s="259" t="s">
        <v>28</v>
      </c>
      <c r="V11" s="260"/>
      <c r="W11" s="45"/>
      <c r="X11" s="45"/>
      <c r="Y11" s="45"/>
      <c r="Z11" s="45"/>
      <c r="AA11" s="51"/>
      <c r="AB11" s="51"/>
      <c r="AC11" s="51"/>
    </row>
    <row r="12" spans="1:30" s="183" customFormat="1" ht="18.600000000000001" customHeight="1" x14ac:dyDescent="0.2">
      <c r="A12" s="368" t="s">
        <v>29</v>
      </c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2"/>
      <c r="M12" s="66"/>
      <c r="O12" s="24" t="s">
        <v>30</v>
      </c>
      <c r="P12" s="308"/>
      <c r="Q12" s="256"/>
      <c r="R12" s="23"/>
      <c r="T12" s="24"/>
      <c r="U12" s="289"/>
      <c r="V12" s="201"/>
      <c r="AA12" s="51"/>
      <c r="AB12" s="51"/>
      <c r="AC12" s="51"/>
    </row>
    <row r="13" spans="1:30" s="183" customFormat="1" ht="23.25" customHeight="1" x14ac:dyDescent="0.2">
      <c r="A13" s="368" t="s">
        <v>31</v>
      </c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2"/>
      <c r="M13" s="66"/>
      <c r="N13" s="26"/>
      <c r="O13" s="26" t="s">
        <v>32</v>
      </c>
      <c r="P13" s="259"/>
      <c r="Q13" s="260"/>
      <c r="R13" s="23"/>
      <c r="W13" s="49"/>
      <c r="X13" s="49"/>
      <c r="Y13" s="49"/>
      <c r="Z13" s="49"/>
      <c r="AA13" s="51"/>
      <c r="AB13" s="51"/>
      <c r="AC13" s="51"/>
    </row>
    <row r="14" spans="1:30" s="183" customFormat="1" ht="18.600000000000001" customHeight="1" x14ac:dyDescent="0.2">
      <c r="A14" s="368" t="s">
        <v>33</v>
      </c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2"/>
      <c r="M14" s="66"/>
      <c r="W14" s="50"/>
      <c r="X14" s="50"/>
      <c r="Y14" s="50"/>
      <c r="Z14" s="50"/>
      <c r="AA14" s="51"/>
      <c r="AB14" s="51"/>
      <c r="AC14" s="51"/>
    </row>
    <row r="15" spans="1:30" s="183" customFormat="1" ht="22.5" customHeight="1" x14ac:dyDescent="0.2">
      <c r="A15" s="383" t="s">
        <v>34</v>
      </c>
      <c r="B15" s="231"/>
      <c r="C15" s="231"/>
      <c r="D15" s="231"/>
      <c r="E15" s="231"/>
      <c r="F15" s="231"/>
      <c r="G15" s="231"/>
      <c r="H15" s="231"/>
      <c r="I15" s="231"/>
      <c r="J15" s="231"/>
      <c r="K15" s="231"/>
      <c r="L15" s="232"/>
      <c r="M15" s="67"/>
      <c r="O15" s="293" t="s">
        <v>35</v>
      </c>
      <c r="P15" s="289"/>
      <c r="Q15" s="289"/>
      <c r="R15" s="289"/>
      <c r="S15" s="2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4"/>
      <c r="P16" s="294"/>
      <c r="Q16" s="294"/>
      <c r="R16" s="294"/>
      <c r="S16" s="294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24" t="s">
        <v>36</v>
      </c>
      <c r="B17" s="224" t="s">
        <v>37</v>
      </c>
      <c r="C17" s="314" t="s">
        <v>38</v>
      </c>
      <c r="D17" s="224" t="s">
        <v>39</v>
      </c>
      <c r="E17" s="268"/>
      <c r="F17" s="224" t="s">
        <v>40</v>
      </c>
      <c r="G17" s="224" t="s">
        <v>41</v>
      </c>
      <c r="H17" s="224" t="s">
        <v>42</v>
      </c>
      <c r="I17" s="224" t="s">
        <v>43</v>
      </c>
      <c r="J17" s="224" t="s">
        <v>44</v>
      </c>
      <c r="K17" s="224" t="s">
        <v>45</v>
      </c>
      <c r="L17" s="224" t="s">
        <v>46</v>
      </c>
      <c r="M17" s="224" t="s">
        <v>47</v>
      </c>
      <c r="N17" s="224" t="s">
        <v>48</v>
      </c>
      <c r="O17" s="224" t="s">
        <v>49</v>
      </c>
      <c r="P17" s="267"/>
      <c r="Q17" s="267"/>
      <c r="R17" s="267"/>
      <c r="S17" s="268"/>
      <c r="T17" s="382" t="s">
        <v>50</v>
      </c>
      <c r="U17" s="232"/>
      <c r="V17" s="224" t="s">
        <v>51</v>
      </c>
      <c r="W17" s="224" t="s">
        <v>52</v>
      </c>
      <c r="X17" s="392" t="s">
        <v>53</v>
      </c>
      <c r="Y17" s="224" t="s">
        <v>54</v>
      </c>
      <c r="Z17" s="280" t="s">
        <v>55</v>
      </c>
      <c r="AA17" s="280" t="s">
        <v>56</v>
      </c>
      <c r="AB17" s="280" t="s">
        <v>57</v>
      </c>
      <c r="AC17" s="281"/>
      <c r="AD17" s="282"/>
      <c r="AE17" s="276"/>
      <c r="BB17" s="381" t="s">
        <v>58</v>
      </c>
    </row>
    <row r="18" spans="1:54" ht="14.25" customHeight="1" x14ac:dyDescent="0.2">
      <c r="A18" s="225"/>
      <c r="B18" s="225"/>
      <c r="C18" s="225"/>
      <c r="D18" s="269"/>
      <c r="E18" s="271"/>
      <c r="F18" s="225"/>
      <c r="G18" s="225"/>
      <c r="H18" s="225"/>
      <c r="I18" s="225"/>
      <c r="J18" s="225"/>
      <c r="K18" s="225"/>
      <c r="L18" s="225"/>
      <c r="M18" s="225"/>
      <c r="N18" s="225"/>
      <c r="O18" s="269"/>
      <c r="P18" s="270"/>
      <c r="Q18" s="270"/>
      <c r="R18" s="270"/>
      <c r="S18" s="271"/>
      <c r="T18" s="184" t="s">
        <v>59</v>
      </c>
      <c r="U18" s="184" t="s">
        <v>60</v>
      </c>
      <c r="V18" s="225"/>
      <c r="W18" s="225"/>
      <c r="X18" s="393"/>
      <c r="Y18" s="225"/>
      <c r="Z18" s="385"/>
      <c r="AA18" s="385"/>
      <c r="AB18" s="283"/>
      <c r="AC18" s="284"/>
      <c r="AD18" s="285"/>
      <c r="AE18" s="277"/>
      <c r="BB18" s="201"/>
    </row>
    <row r="19" spans="1:54" ht="27.75" hidden="1" customHeight="1" x14ac:dyDescent="0.2">
      <c r="A19" s="257" t="s">
        <v>61</v>
      </c>
      <c r="B19" s="258"/>
      <c r="C19" s="258"/>
      <c r="D19" s="258"/>
      <c r="E19" s="258"/>
      <c r="F19" s="258"/>
      <c r="G19" s="258"/>
      <c r="H19" s="258"/>
      <c r="I19" s="258"/>
      <c r="J19" s="258"/>
      <c r="K19" s="258"/>
      <c r="L19" s="258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48"/>
      <c r="AA19" s="48"/>
    </row>
    <row r="20" spans="1:54" ht="16.5" hidden="1" customHeight="1" x14ac:dyDescent="0.25">
      <c r="A20" s="205" t="s">
        <v>61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185"/>
      <c r="AA20" s="185"/>
    </row>
    <row r="21" spans="1:54" ht="14.25" hidden="1" customHeight="1" x14ac:dyDescent="0.25">
      <c r="A21" s="215" t="s">
        <v>62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186"/>
      <c r="AA21" s="186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199">
        <v>4607111035752</v>
      </c>
      <c r="E22" s="19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7"/>
      <c r="Q22" s="197"/>
      <c r="R22" s="197"/>
      <c r="S22" s="195"/>
      <c r="T22" s="34"/>
      <c r="U22" s="34"/>
      <c r="V22" s="35" t="s">
        <v>67</v>
      </c>
      <c r="W22" s="190">
        <v>0</v>
      </c>
      <c r="X22" s="191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00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2"/>
      <c r="O23" s="207" t="s">
        <v>68</v>
      </c>
      <c r="P23" s="208"/>
      <c r="Q23" s="208"/>
      <c r="R23" s="208"/>
      <c r="S23" s="208"/>
      <c r="T23" s="208"/>
      <c r="U23" s="209"/>
      <c r="V23" s="37" t="s">
        <v>67</v>
      </c>
      <c r="W23" s="192">
        <f>IFERROR(SUM(W22:W22),"0")</f>
        <v>0</v>
      </c>
      <c r="X23" s="192">
        <f>IFERROR(SUM(X22:X22),"0")</f>
        <v>0</v>
      </c>
      <c r="Y23" s="192">
        <f>IFERROR(IF(Y22="",0,Y22),"0")</f>
        <v>0</v>
      </c>
      <c r="Z23" s="193"/>
      <c r="AA23" s="193"/>
    </row>
    <row r="24" spans="1:54" hidden="1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2"/>
      <c r="O24" s="207" t="s">
        <v>68</v>
      </c>
      <c r="P24" s="208"/>
      <c r="Q24" s="208"/>
      <c r="R24" s="208"/>
      <c r="S24" s="208"/>
      <c r="T24" s="208"/>
      <c r="U24" s="209"/>
      <c r="V24" s="37" t="s">
        <v>69</v>
      </c>
      <c r="W24" s="192">
        <f>IFERROR(SUMPRODUCT(W22:W22*H22:H22),"0")</f>
        <v>0</v>
      </c>
      <c r="X24" s="192">
        <f>IFERROR(SUMPRODUCT(X22:X22*H22:H22),"0")</f>
        <v>0</v>
      </c>
      <c r="Y24" s="37"/>
      <c r="Z24" s="193"/>
      <c r="AA24" s="193"/>
    </row>
    <row r="25" spans="1:54" ht="27.75" hidden="1" customHeight="1" x14ac:dyDescent="0.2">
      <c r="A25" s="257" t="s">
        <v>70</v>
      </c>
      <c r="B25" s="258"/>
      <c r="C25" s="258"/>
      <c r="D25" s="258"/>
      <c r="E25" s="258"/>
      <c r="F25" s="258"/>
      <c r="G25" s="258"/>
      <c r="H25" s="258"/>
      <c r="I25" s="258"/>
      <c r="J25" s="258"/>
      <c r="K25" s="258"/>
      <c r="L25" s="258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48"/>
      <c r="AA25" s="48"/>
    </row>
    <row r="26" spans="1:54" ht="16.5" hidden="1" customHeight="1" x14ac:dyDescent="0.25">
      <c r="A26" s="205" t="s">
        <v>71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185"/>
      <c r="AA26" s="185"/>
    </row>
    <row r="27" spans="1:54" ht="14.25" hidden="1" customHeight="1" x14ac:dyDescent="0.25">
      <c r="A27" s="215" t="s">
        <v>72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186"/>
      <c r="AA27" s="186"/>
    </row>
    <row r="28" spans="1:54" ht="27" hidden="1" customHeight="1" x14ac:dyDescent="0.25">
      <c r="A28" s="54" t="s">
        <v>73</v>
      </c>
      <c r="B28" s="54" t="s">
        <v>74</v>
      </c>
      <c r="C28" s="31">
        <v>4301132066</v>
      </c>
      <c r="D28" s="199">
        <v>4607111036520</v>
      </c>
      <c r="E28" s="19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1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7"/>
      <c r="Q28" s="197"/>
      <c r="R28" s="197"/>
      <c r="S28" s="195"/>
      <c r="T28" s="34"/>
      <c r="U28" s="34"/>
      <c r="V28" s="35" t="s">
        <v>67</v>
      </c>
      <c r="W28" s="190">
        <v>0</v>
      </c>
      <c r="X28" s="191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hidden="1" customHeight="1" x14ac:dyDescent="0.25">
      <c r="A29" s="54" t="s">
        <v>77</v>
      </c>
      <c r="B29" s="54" t="s">
        <v>78</v>
      </c>
      <c r="C29" s="31">
        <v>4301132063</v>
      </c>
      <c r="D29" s="199">
        <v>4607111036605</v>
      </c>
      <c r="E29" s="19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19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7"/>
      <c r="Q29" s="197"/>
      <c r="R29" s="197"/>
      <c r="S29" s="195"/>
      <c r="T29" s="34"/>
      <c r="U29" s="34"/>
      <c r="V29" s="35" t="s">
        <v>67</v>
      </c>
      <c r="W29" s="190">
        <v>0</v>
      </c>
      <c r="X29" s="191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199">
        <v>4607111036537</v>
      </c>
      <c r="E30" s="19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8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7"/>
      <c r="Q30" s="197"/>
      <c r="R30" s="197"/>
      <c r="S30" s="195"/>
      <c r="T30" s="34"/>
      <c r="U30" s="34"/>
      <c r="V30" s="35" t="s">
        <v>67</v>
      </c>
      <c r="W30" s="190">
        <v>80</v>
      </c>
      <c r="X30" s="191">
        <f>IFERROR(IF(W30="","",W30),"")</f>
        <v>80</v>
      </c>
      <c r="Y30" s="36">
        <f>IFERROR(IF(W30="","",W30*0.00936),"")</f>
        <v>0.74880000000000002</v>
      </c>
      <c r="Z30" s="56"/>
      <c r="AA30" s="57"/>
      <c r="AE30" s="61"/>
      <c r="BB30" s="71" t="s">
        <v>76</v>
      </c>
    </row>
    <row r="31" spans="1:54" ht="27" hidden="1" customHeight="1" x14ac:dyDescent="0.25">
      <c r="A31" s="54" t="s">
        <v>81</v>
      </c>
      <c r="B31" s="54" t="s">
        <v>82</v>
      </c>
      <c r="C31" s="31">
        <v>4301132065</v>
      </c>
      <c r="D31" s="199">
        <v>4607111036599</v>
      </c>
      <c r="E31" s="19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0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7"/>
      <c r="Q31" s="197"/>
      <c r="R31" s="197"/>
      <c r="S31" s="195"/>
      <c r="T31" s="34"/>
      <c r="U31" s="34"/>
      <c r="V31" s="35" t="s">
        <v>67</v>
      </c>
      <c r="W31" s="190">
        <v>0</v>
      </c>
      <c r="X31" s="191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00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2"/>
      <c r="O32" s="207" t="s">
        <v>68</v>
      </c>
      <c r="P32" s="208"/>
      <c r="Q32" s="208"/>
      <c r="R32" s="208"/>
      <c r="S32" s="208"/>
      <c r="T32" s="208"/>
      <c r="U32" s="209"/>
      <c r="V32" s="37" t="s">
        <v>67</v>
      </c>
      <c r="W32" s="192">
        <f>IFERROR(SUM(W28:W31),"0")</f>
        <v>80</v>
      </c>
      <c r="X32" s="192">
        <f>IFERROR(SUM(X28:X31),"0")</f>
        <v>80</v>
      </c>
      <c r="Y32" s="192">
        <f>IFERROR(IF(Y28="",0,Y28),"0")+IFERROR(IF(Y29="",0,Y29),"0")+IFERROR(IF(Y30="",0,Y30),"0")+IFERROR(IF(Y31="",0,Y31),"0")</f>
        <v>0.74880000000000002</v>
      </c>
      <c r="Z32" s="193"/>
      <c r="AA32" s="193"/>
    </row>
    <row r="33" spans="1:54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2"/>
      <c r="O33" s="207" t="s">
        <v>68</v>
      </c>
      <c r="P33" s="208"/>
      <c r="Q33" s="208"/>
      <c r="R33" s="208"/>
      <c r="S33" s="208"/>
      <c r="T33" s="208"/>
      <c r="U33" s="209"/>
      <c r="V33" s="37" t="s">
        <v>69</v>
      </c>
      <c r="W33" s="192">
        <f>IFERROR(SUMPRODUCT(W28:W31*H28:H31),"0")</f>
        <v>120</v>
      </c>
      <c r="X33" s="192">
        <f>IFERROR(SUMPRODUCT(X28:X31*H28:H31),"0")</f>
        <v>120</v>
      </c>
      <c r="Y33" s="37"/>
      <c r="Z33" s="193"/>
      <c r="AA33" s="193"/>
    </row>
    <row r="34" spans="1:54" ht="16.5" hidden="1" customHeight="1" x14ac:dyDescent="0.25">
      <c r="A34" s="205" t="s">
        <v>83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185"/>
      <c r="AA34" s="185"/>
    </row>
    <row r="35" spans="1:54" ht="14.25" hidden="1" customHeight="1" x14ac:dyDescent="0.25">
      <c r="A35" s="215" t="s">
        <v>62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186"/>
      <c r="AA35" s="186"/>
    </row>
    <row r="36" spans="1:54" ht="27" hidden="1" customHeight="1" x14ac:dyDescent="0.25">
      <c r="A36" s="54" t="s">
        <v>84</v>
      </c>
      <c r="B36" s="54" t="s">
        <v>85</v>
      </c>
      <c r="C36" s="31">
        <v>4301070865</v>
      </c>
      <c r="D36" s="199">
        <v>4607111036285</v>
      </c>
      <c r="E36" s="19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8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7"/>
      <c r="Q36" s="197"/>
      <c r="R36" s="197"/>
      <c r="S36" s="195"/>
      <c r="T36" s="34"/>
      <c r="U36" s="34"/>
      <c r="V36" s="35" t="s">
        <v>67</v>
      </c>
      <c r="W36" s="190">
        <v>0</v>
      </c>
      <c r="X36" s="191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86</v>
      </c>
      <c r="B37" s="54" t="s">
        <v>87</v>
      </c>
      <c r="C37" s="31">
        <v>4301070861</v>
      </c>
      <c r="D37" s="199">
        <v>4607111036308</v>
      </c>
      <c r="E37" s="19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21" t="s">
        <v>88</v>
      </c>
      <c r="P37" s="197"/>
      <c r="Q37" s="197"/>
      <c r="R37" s="197"/>
      <c r="S37" s="195"/>
      <c r="T37" s="34"/>
      <c r="U37" s="34"/>
      <c r="V37" s="35" t="s">
        <v>67</v>
      </c>
      <c r="W37" s="190">
        <v>0</v>
      </c>
      <c r="X37" s="191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89</v>
      </c>
      <c r="B38" s="54" t="s">
        <v>90</v>
      </c>
      <c r="C38" s="31">
        <v>4301070884</v>
      </c>
      <c r="D38" s="199">
        <v>4607111036315</v>
      </c>
      <c r="E38" s="19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7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7"/>
      <c r="Q38" s="197"/>
      <c r="R38" s="197"/>
      <c r="S38" s="195"/>
      <c r="T38" s="34"/>
      <c r="U38" s="34"/>
      <c r="V38" s="35" t="s">
        <v>67</v>
      </c>
      <c r="W38" s="190">
        <v>0</v>
      </c>
      <c r="X38" s="191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199">
        <v>4607111036292</v>
      </c>
      <c r="E39" s="195"/>
      <c r="F39" s="189">
        <v>0.75</v>
      </c>
      <c r="G39" s="32">
        <v>8</v>
      </c>
      <c r="H39" s="189">
        <v>6</v>
      </c>
      <c r="I39" s="189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7"/>
      <c r="Q39" s="197"/>
      <c r="R39" s="197"/>
      <c r="S39" s="195"/>
      <c r="T39" s="34"/>
      <c r="U39" s="34"/>
      <c r="V39" s="35" t="s">
        <v>67</v>
      </c>
      <c r="W39" s="190">
        <v>25</v>
      </c>
      <c r="X39" s="191">
        <f>IFERROR(IF(W39="","",W39),"")</f>
        <v>25</v>
      </c>
      <c r="Y39" s="36">
        <f>IFERROR(IF(W39="","",W39*0.0155),"")</f>
        <v>0.38750000000000001</v>
      </c>
      <c r="Z39" s="56"/>
      <c r="AA39" s="57"/>
      <c r="AE39" s="61"/>
      <c r="BB39" s="76" t="s">
        <v>1</v>
      </c>
    </row>
    <row r="40" spans="1:54" x14ac:dyDescent="0.2">
      <c r="A40" s="200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2"/>
      <c r="O40" s="207" t="s">
        <v>68</v>
      </c>
      <c r="P40" s="208"/>
      <c r="Q40" s="208"/>
      <c r="R40" s="208"/>
      <c r="S40" s="208"/>
      <c r="T40" s="208"/>
      <c r="U40" s="209"/>
      <c r="V40" s="37" t="s">
        <v>67</v>
      </c>
      <c r="W40" s="192">
        <f>IFERROR(SUM(W36:W39),"0")</f>
        <v>25</v>
      </c>
      <c r="X40" s="192">
        <f>IFERROR(SUM(X36:X39),"0")</f>
        <v>25</v>
      </c>
      <c r="Y40" s="192">
        <f>IFERROR(IF(Y36="",0,Y36),"0")+IFERROR(IF(Y37="",0,Y37),"0")+IFERROR(IF(Y38="",0,Y38),"0")+IFERROR(IF(Y39="",0,Y39),"0")</f>
        <v>0.38750000000000001</v>
      </c>
      <c r="Z40" s="193"/>
      <c r="AA40" s="193"/>
    </row>
    <row r="41" spans="1:54" x14ac:dyDescent="0.2">
      <c r="A41" s="201"/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2"/>
      <c r="O41" s="207" t="s">
        <v>68</v>
      </c>
      <c r="P41" s="208"/>
      <c r="Q41" s="208"/>
      <c r="R41" s="208"/>
      <c r="S41" s="208"/>
      <c r="T41" s="208"/>
      <c r="U41" s="209"/>
      <c r="V41" s="37" t="s">
        <v>69</v>
      </c>
      <c r="W41" s="192">
        <f>IFERROR(SUMPRODUCT(W36:W39*H36:H39),"0")</f>
        <v>150</v>
      </c>
      <c r="X41" s="192">
        <f>IFERROR(SUMPRODUCT(X36:X39*H36:H39),"0")</f>
        <v>150</v>
      </c>
      <c r="Y41" s="37"/>
      <c r="Z41" s="193"/>
      <c r="AA41" s="193"/>
    </row>
    <row r="42" spans="1:54" ht="16.5" hidden="1" customHeight="1" x14ac:dyDescent="0.25">
      <c r="A42" s="205" t="s">
        <v>93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185"/>
      <c r="AA42" s="185"/>
    </row>
    <row r="43" spans="1:54" ht="14.25" hidden="1" customHeight="1" x14ac:dyDescent="0.25">
      <c r="A43" s="215" t="s">
        <v>94</v>
      </c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186"/>
      <c r="AA43" s="186"/>
    </row>
    <row r="44" spans="1:54" ht="16.5" customHeight="1" x14ac:dyDescent="0.25">
      <c r="A44" s="54" t="s">
        <v>95</v>
      </c>
      <c r="B44" s="54" t="s">
        <v>96</v>
      </c>
      <c r="C44" s="31">
        <v>4301190046</v>
      </c>
      <c r="D44" s="199">
        <v>4607111038951</v>
      </c>
      <c r="E44" s="19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0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7"/>
      <c r="Q44" s="197"/>
      <c r="R44" s="197"/>
      <c r="S44" s="195"/>
      <c r="T44" s="34"/>
      <c r="U44" s="34"/>
      <c r="V44" s="35" t="s">
        <v>67</v>
      </c>
      <c r="W44" s="190">
        <v>40</v>
      </c>
      <c r="X44" s="191">
        <f>IFERROR(IF(W44="","",W44),"")</f>
        <v>40</v>
      </c>
      <c r="Y44" s="36">
        <f>IFERROR(IF(W44="","",W44*0.0095),"")</f>
        <v>0.38</v>
      </c>
      <c r="Z44" s="56"/>
      <c r="AA44" s="57"/>
      <c r="AE44" s="61"/>
      <c r="BB44" s="77" t="s">
        <v>76</v>
      </c>
    </row>
    <row r="45" spans="1:54" ht="27" customHeight="1" x14ac:dyDescent="0.25">
      <c r="A45" s="54" t="s">
        <v>98</v>
      </c>
      <c r="B45" s="54" t="s">
        <v>99</v>
      </c>
      <c r="C45" s="31">
        <v>4301190022</v>
      </c>
      <c r="D45" s="199">
        <v>4607111037053</v>
      </c>
      <c r="E45" s="19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197"/>
      <c r="Q45" s="197"/>
      <c r="R45" s="197"/>
      <c r="S45" s="195"/>
      <c r="T45" s="34"/>
      <c r="U45" s="34"/>
      <c r="V45" s="35" t="s">
        <v>67</v>
      </c>
      <c r="W45" s="190">
        <v>10</v>
      </c>
      <c r="X45" s="191">
        <f>IFERROR(IF(W45="","",W45),"")</f>
        <v>10</v>
      </c>
      <c r="Y45" s="36">
        <f>IFERROR(IF(W45="","",W45*0.0095),"")</f>
        <v>9.5000000000000001E-2</v>
      </c>
      <c r="Z45" s="56"/>
      <c r="AA45" s="57"/>
      <c r="AE45" s="61"/>
      <c r="BB45" s="78" t="s">
        <v>76</v>
      </c>
    </row>
    <row r="46" spans="1:54" ht="27" customHeight="1" x14ac:dyDescent="0.25">
      <c r="A46" s="54" t="s">
        <v>100</v>
      </c>
      <c r="B46" s="54" t="s">
        <v>101</v>
      </c>
      <c r="C46" s="31">
        <v>4301190023</v>
      </c>
      <c r="D46" s="199">
        <v>4607111037060</v>
      </c>
      <c r="E46" s="19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3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197"/>
      <c r="Q46" s="197"/>
      <c r="R46" s="197"/>
      <c r="S46" s="195"/>
      <c r="T46" s="34"/>
      <c r="U46" s="34"/>
      <c r="V46" s="35" t="s">
        <v>67</v>
      </c>
      <c r="W46" s="190">
        <v>15</v>
      </c>
      <c r="X46" s="191">
        <f>IFERROR(IF(W46="","",W46),"")</f>
        <v>15</v>
      </c>
      <c r="Y46" s="36">
        <f>IFERROR(IF(W46="","",W46*0.0095),"")</f>
        <v>0.14249999999999999</v>
      </c>
      <c r="Z46" s="56"/>
      <c r="AA46" s="57"/>
      <c r="AE46" s="61"/>
      <c r="BB46" s="79" t="s">
        <v>76</v>
      </c>
    </row>
    <row r="47" spans="1:54" x14ac:dyDescent="0.2">
      <c r="A47" s="200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2"/>
      <c r="O47" s="207" t="s">
        <v>68</v>
      </c>
      <c r="P47" s="208"/>
      <c r="Q47" s="208"/>
      <c r="R47" s="208"/>
      <c r="S47" s="208"/>
      <c r="T47" s="208"/>
      <c r="U47" s="209"/>
      <c r="V47" s="37" t="s">
        <v>67</v>
      </c>
      <c r="W47" s="192">
        <f>IFERROR(SUM(W44:W46),"0")</f>
        <v>65</v>
      </c>
      <c r="X47" s="192">
        <f>IFERROR(SUM(X44:X46),"0")</f>
        <v>65</v>
      </c>
      <c r="Y47" s="192">
        <f>IFERROR(IF(Y44="",0,Y44),"0")+IFERROR(IF(Y45="",0,Y45),"0")+IFERROR(IF(Y46="",0,Y46),"0")</f>
        <v>0.61749999999999994</v>
      </c>
      <c r="Z47" s="193"/>
      <c r="AA47" s="193"/>
    </row>
    <row r="48" spans="1:54" x14ac:dyDescent="0.2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2"/>
      <c r="O48" s="207" t="s">
        <v>68</v>
      </c>
      <c r="P48" s="208"/>
      <c r="Q48" s="208"/>
      <c r="R48" s="208"/>
      <c r="S48" s="208"/>
      <c r="T48" s="208"/>
      <c r="U48" s="209"/>
      <c r="V48" s="37" t="s">
        <v>69</v>
      </c>
      <c r="W48" s="192">
        <f>IFERROR(SUMPRODUCT(W44:W46*H44:H46),"0")</f>
        <v>78</v>
      </c>
      <c r="X48" s="192">
        <f>IFERROR(SUMPRODUCT(X44:X46*H44:H46),"0")</f>
        <v>78</v>
      </c>
      <c r="Y48" s="37"/>
      <c r="Z48" s="193"/>
      <c r="AA48" s="193"/>
    </row>
    <row r="49" spans="1:54" ht="16.5" hidden="1" customHeight="1" x14ac:dyDescent="0.25">
      <c r="A49" s="205" t="s">
        <v>102</v>
      </c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185"/>
      <c r="AA49" s="185"/>
    </row>
    <row r="50" spans="1:54" ht="14.25" hidden="1" customHeight="1" x14ac:dyDescent="0.25">
      <c r="A50" s="215" t="s">
        <v>62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186"/>
      <c r="AA50" s="186"/>
    </row>
    <row r="51" spans="1:54" ht="27" hidden="1" customHeight="1" x14ac:dyDescent="0.25">
      <c r="A51" s="54" t="s">
        <v>103</v>
      </c>
      <c r="B51" s="54" t="s">
        <v>104</v>
      </c>
      <c r="C51" s="31">
        <v>4301070989</v>
      </c>
      <c r="D51" s="199">
        <v>4607111037190</v>
      </c>
      <c r="E51" s="195"/>
      <c r="F51" s="189">
        <v>0.43</v>
      </c>
      <c r="G51" s="32">
        <v>16</v>
      </c>
      <c r="H51" s="189">
        <v>6.88</v>
      </c>
      <c r="I51" s="189">
        <v>7.1996000000000002</v>
      </c>
      <c r="J51" s="32">
        <v>84</v>
      </c>
      <c r="K51" s="32" t="s">
        <v>65</v>
      </c>
      <c r="L51" s="33" t="s">
        <v>66</v>
      </c>
      <c r="M51" s="33"/>
      <c r="N51" s="32">
        <v>180</v>
      </c>
      <c r="O51" s="33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197"/>
      <c r="Q51" s="197"/>
      <c r="R51" s="197"/>
      <c r="S51" s="195"/>
      <c r="T51" s="34"/>
      <c r="U51" s="34"/>
      <c r="V51" s="35" t="s">
        <v>67</v>
      </c>
      <c r="W51" s="190">
        <v>0</v>
      </c>
      <c r="X51" s="191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customHeight="1" x14ac:dyDescent="0.25">
      <c r="A52" s="54" t="s">
        <v>105</v>
      </c>
      <c r="B52" s="54" t="s">
        <v>106</v>
      </c>
      <c r="C52" s="31">
        <v>4301070972</v>
      </c>
      <c r="D52" s="199">
        <v>4607111037183</v>
      </c>
      <c r="E52" s="195"/>
      <c r="F52" s="189">
        <v>0.9</v>
      </c>
      <c r="G52" s="32">
        <v>8</v>
      </c>
      <c r="H52" s="189">
        <v>7.2</v>
      </c>
      <c r="I52" s="189">
        <v>7.4859999999999998</v>
      </c>
      <c r="J52" s="32">
        <v>84</v>
      </c>
      <c r="K52" s="32" t="s">
        <v>65</v>
      </c>
      <c r="L52" s="33" t="s">
        <v>66</v>
      </c>
      <c r="M52" s="33"/>
      <c r="N52" s="32">
        <v>180</v>
      </c>
      <c r="O52" s="2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197"/>
      <c r="Q52" s="197"/>
      <c r="R52" s="197"/>
      <c r="S52" s="195"/>
      <c r="T52" s="34"/>
      <c r="U52" s="34"/>
      <c r="V52" s="35" t="s">
        <v>67</v>
      </c>
      <c r="W52" s="190">
        <v>25</v>
      </c>
      <c r="X52" s="191">
        <f t="shared" si="0"/>
        <v>25</v>
      </c>
      <c r="Y52" s="36">
        <f t="shared" si="1"/>
        <v>0.38750000000000001</v>
      </c>
      <c r="Z52" s="56"/>
      <c r="AA52" s="57"/>
      <c r="AE52" s="61"/>
      <c r="BB52" s="81" t="s">
        <v>1</v>
      </c>
    </row>
    <row r="53" spans="1:54" ht="27" hidden="1" customHeight="1" x14ac:dyDescent="0.25">
      <c r="A53" s="54" t="s">
        <v>107</v>
      </c>
      <c r="B53" s="54" t="s">
        <v>108</v>
      </c>
      <c r="C53" s="31">
        <v>4301070970</v>
      </c>
      <c r="D53" s="199">
        <v>4607111037091</v>
      </c>
      <c r="E53" s="195"/>
      <c r="F53" s="189">
        <v>0.43</v>
      </c>
      <c r="G53" s="32">
        <v>16</v>
      </c>
      <c r="H53" s="189">
        <v>6.88</v>
      </c>
      <c r="I53" s="189">
        <v>7.11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5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197"/>
      <c r="Q53" s="197"/>
      <c r="R53" s="197"/>
      <c r="S53" s="195"/>
      <c r="T53" s="34"/>
      <c r="U53" s="34"/>
      <c r="V53" s="35" t="s">
        <v>67</v>
      </c>
      <c r="W53" s="190">
        <v>0</v>
      </c>
      <c r="X53" s="191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109</v>
      </c>
      <c r="B54" s="54" t="s">
        <v>110</v>
      </c>
      <c r="C54" s="31">
        <v>4301070971</v>
      </c>
      <c r="D54" s="199">
        <v>4607111036902</v>
      </c>
      <c r="E54" s="195"/>
      <c r="F54" s="189">
        <v>0.9</v>
      </c>
      <c r="G54" s="32">
        <v>8</v>
      </c>
      <c r="H54" s="189">
        <v>7.2</v>
      </c>
      <c r="I54" s="189">
        <v>7.43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39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197"/>
      <c r="Q54" s="197"/>
      <c r="R54" s="197"/>
      <c r="S54" s="195"/>
      <c r="T54" s="34"/>
      <c r="U54" s="34"/>
      <c r="V54" s="35" t="s">
        <v>67</v>
      </c>
      <c r="W54" s="190">
        <v>10</v>
      </c>
      <c r="X54" s="191">
        <f t="shared" si="0"/>
        <v>10</v>
      </c>
      <c r="Y54" s="36">
        <f t="shared" si="1"/>
        <v>0.155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111</v>
      </c>
      <c r="B55" s="54" t="s">
        <v>112</v>
      </c>
      <c r="C55" s="31">
        <v>4301070969</v>
      </c>
      <c r="D55" s="199">
        <v>4607111036858</v>
      </c>
      <c r="E55" s="195"/>
      <c r="F55" s="189">
        <v>0.43</v>
      </c>
      <c r="G55" s="32">
        <v>16</v>
      </c>
      <c r="H55" s="189">
        <v>6.88</v>
      </c>
      <c r="I55" s="189">
        <v>7.1996000000000002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25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197"/>
      <c r="Q55" s="197"/>
      <c r="R55" s="197"/>
      <c r="S55" s="195"/>
      <c r="T55" s="34"/>
      <c r="U55" s="34"/>
      <c r="V55" s="35" t="s">
        <v>67</v>
      </c>
      <c r="W55" s="190">
        <v>5</v>
      </c>
      <c r="X55" s="191">
        <f t="shared" si="0"/>
        <v>5</v>
      </c>
      <c r="Y55" s="36">
        <f t="shared" si="1"/>
        <v>7.7499999999999999E-2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113</v>
      </c>
      <c r="B56" s="54" t="s">
        <v>114</v>
      </c>
      <c r="C56" s="31">
        <v>4301070968</v>
      </c>
      <c r="D56" s="199">
        <v>4607111036889</v>
      </c>
      <c r="E56" s="195"/>
      <c r="F56" s="189">
        <v>0.9</v>
      </c>
      <c r="G56" s="32">
        <v>8</v>
      </c>
      <c r="H56" s="189">
        <v>7.2</v>
      </c>
      <c r="I56" s="189">
        <v>7.4859999999999998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1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197"/>
      <c r="Q56" s="197"/>
      <c r="R56" s="197"/>
      <c r="S56" s="195"/>
      <c r="T56" s="34"/>
      <c r="U56" s="34"/>
      <c r="V56" s="35" t="s">
        <v>67</v>
      </c>
      <c r="W56" s="190">
        <v>10</v>
      </c>
      <c r="X56" s="191">
        <f t="shared" si="0"/>
        <v>10</v>
      </c>
      <c r="Y56" s="36">
        <f t="shared" si="1"/>
        <v>0.155</v>
      </c>
      <c r="Z56" s="56"/>
      <c r="AA56" s="57"/>
      <c r="AE56" s="61"/>
      <c r="BB56" s="85" t="s">
        <v>1</v>
      </c>
    </row>
    <row r="57" spans="1:54" x14ac:dyDescent="0.2">
      <c r="A57" s="200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2"/>
      <c r="O57" s="207" t="s">
        <v>68</v>
      </c>
      <c r="P57" s="208"/>
      <c r="Q57" s="208"/>
      <c r="R57" s="208"/>
      <c r="S57" s="208"/>
      <c r="T57" s="208"/>
      <c r="U57" s="209"/>
      <c r="V57" s="37" t="s">
        <v>67</v>
      </c>
      <c r="W57" s="192">
        <f>IFERROR(SUM(W51:W56),"0")</f>
        <v>50</v>
      </c>
      <c r="X57" s="192">
        <f>IFERROR(SUM(X51:X56),"0")</f>
        <v>50</v>
      </c>
      <c r="Y57" s="192">
        <f>IFERROR(IF(Y51="",0,Y51),"0")+IFERROR(IF(Y52="",0,Y52),"0")+IFERROR(IF(Y53="",0,Y53),"0")+IFERROR(IF(Y54="",0,Y54),"0")+IFERROR(IF(Y55="",0,Y55),"0")+IFERROR(IF(Y56="",0,Y56),"0")</f>
        <v>0.77500000000000002</v>
      </c>
      <c r="Z57" s="193"/>
      <c r="AA57" s="193"/>
    </row>
    <row r="58" spans="1:54" x14ac:dyDescent="0.2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2"/>
      <c r="O58" s="207" t="s">
        <v>68</v>
      </c>
      <c r="P58" s="208"/>
      <c r="Q58" s="208"/>
      <c r="R58" s="208"/>
      <c r="S58" s="208"/>
      <c r="T58" s="208"/>
      <c r="U58" s="209"/>
      <c r="V58" s="37" t="s">
        <v>69</v>
      </c>
      <c r="W58" s="192">
        <f>IFERROR(SUMPRODUCT(W51:W56*H51:H56),"0")</f>
        <v>358.4</v>
      </c>
      <c r="X58" s="192">
        <f>IFERROR(SUMPRODUCT(X51:X56*H51:H56),"0")</f>
        <v>358.4</v>
      </c>
      <c r="Y58" s="37"/>
      <c r="Z58" s="193"/>
      <c r="AA58" s="193"/>
    </row>
    <row r="59" spans="1:54" ht="16.5" hidden="1" customHeight="1" x14ac:dyDescent="0.25">
      <c r="A59" s="205" t="s">
        <v>115</v>
      </c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  <c r="U59" s="201"/>
      <c r="V59" s="201"/>
      <c r="W59" s="201"/>
      <c r="X59" s="201"/>
      <c r="Y59" s="201"/>
      <c r="Z59" s="185"/>
      <c r="AA59" s="185"/>
    </row>
    <row r="60" spans="1:54" ht="14.25" hidden="1" customHeight="1" x14ac:dyDescent="0.25">
      <c r="A60" s="215" t="s">
        <v>62</v>
      </c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186"/>
      <c r="AA60" s="186"/>
    </row>
    <row r="61" spans="1:54" ht="27" hidden="1" customHeight="1" x14ac:dyDescent="0.25">
      <c r="A61" s="54" t="s">
        <v>116</v>
      </c>
      <c r="B61" s="54" t="s">
        <v>117</v>
      </c>
      <c r="C61" s="31">
        <v>4301070977</v>
      </c>
      <c r="D61" s="199">
        <v>4607111037411</v>
      </c>
      <c r="E61" s="195"/>
      <c r="F61" s="189">
        <v>2.7</v>
      </c>
      <c r="G61" s="32">
        <v>1</v>
      </c>
      <c r="H61" s="189">
        <v>2.7</v>
      </c>
      <c r="I61" s="189">
        <v>2.8132000000000001</v>
      </c>
      <c r="J61" s="32">
        <v>234</v>
      </c>
      <c r="K61" s="32" t="s">
        <v>118</v>
      </c>
      <c r="L61" s="33" t="s">
        <v>66</v>
      </c>
      <c r="M61" s="33"/>
      <c r="N61" s="32">
        <v>180</v>
      </c>
      <c r="O61" s="33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197"/>
      <c r="Q61" s="197"/>
      <c r="R61" s="197"/>
      <c r="S61" s="195"/>
      <c r="T61" s="34"/>
      <c r="U61" s="34"/>
      <c r="V61" s="35" t="s">
        <v>67</v>
      </c>
      <c r="W61" s="190">
        <v>0</v>
      </c>
      <c r="X61" s="191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119</v>
      </c>
      <c r="B62" s="54" t="s">
        <v>120</v>
      </c>
      <c r="C62" s="31">
        <v>4301070981</v>
      </c>
      <c r="D62" s="199">
        <v>4607111036728</v>
      </c>
      <c r="E62" s="195"/>
      <c r="F62" s="189">
        <v>5</v>
      </c>
      <c r="G62" s="32">
        <v>1</v>
      </c>
      <c r="H62" s="189">
        <v>5</v>
      </c>
      <c r="I62" s="189">
        <v>5.2131999999999996</v>
      </c>
      <c r="J62" s="32">
        <v>144</v>
      </c>
      <c r="K62" s="32" t="s">
        <v>65</v>
      </c>
      <c r="L62" s="33" t="s">
        <v>66</v>
      </c>
      <c r="M62" s="33"/>
      <c r="N62" s="32">
        <v>180</v>
      </c>
      <c r="O62" s="21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197"/>
      <c r="Q62" s="197"/>
      <c r="R62" s="197"/>
      <c r="S62" s="195"/>
      <c r="T62" s="34"/>
      <c r="U62" s="34"/>
      <c r="V62" s="35" t="s">
        <v>67</v>
      </c>
      <c r="W62" s="190">
        <v>80</v>
      </c>
      <c r="X62" s="191">
        <f>IFERROR(IF(W62="","",W62),"")</f>
        <v>80</v>
      </c>
      <c r="Y62" s="36">
        <f>IFERROR(IF(W62="","",W62*0.00866),"")</f>
        <v>0.69279999999999997</v>
      </c>
      <c r="Z62" s="56"/>
      <c r="AA62" s="57"/>
      <c r="AE62" s="61"/>
      <c r="BB62" s="87" t="s">
        <v>1</v>
      </c>
    </row>
    <row r="63" spans="1:54" x14ac:dyDescent="0.2">
      <c r="A63" s="200"/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2"/>
      <c r="O63" s="207" t="s">
        <v>68</v>
      </c>
      <c r="P63" s="208"/>
      <c r="Q63" s="208"/>
      <c r="R63" s="208"/>
      <c r="S63" s="208"/>
      <c r="T63" s="208"/>
      <c r="U63" s="209"/>
      <c r="V63" s="37" t="s">
        <v>67</v>
      </c>
      <c r="W63" s="192">
        <f>IFERROR(SUM(W61:W62),"0")</f>
        <v>80</v>
      </c>
      <c r="X63" s="192">
        <f>IFERROR(SUM(X61:X62),"0")</f>
        <v>80</v>
      </c>
      <c r="Y63" s="192">
        <f>IFERROR(IF(Y61="",0,Y61),"0")+IFERROR(IF(Y62="",0,Y62),"0")</f>
        <v>0.69279999999999997</v>
      </c>
      <c r="Z63" s="193"/>
      <c r="AA63" s="193"/>
    </row>
    <row r="64" spans="1:54" x14ac:dyDescent="0.2">
      <c r="A64" s="201"/>
      <c r="B64" s="201"/>
      <c r="C64" s="201"/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02"/>
      <c r="O64" s="207" t="s">
        <v>68</v>
      </c>
      <c r="P64" s="208"/>
      <c r="Q64" s="208"/>
      <c r="R64" s="208"/>
      <c r="S64" s="208"/>
      <c r="T64" s="208"/>
      <c r="U64" s="209"/>
      <c r="V64" s="37" t="s">
        <v>69</v>
      </c>
      <c r="W64" s="192">
        <f>IFERROR(SUMPRODUCT(W61:W62*H61:H62),"0")</f>
        <v>400</v>
      </c>
      <c r="X64" s="192">
        <f>IFERROR(SUMPRODUCT(X61:X62*H61:H62),"0")</f>
        <v>400</v>
      </c>
      <c r="Y64" s="37"/>
      <c r="Z64" s="193"/>
      <c r="AA64" s="193"/>
    </row>
    <row r="65" spans="1:54" ht="16.5" hidden="1" customHeight="1" x14ac:dyDescent="0.25">
      <c r="A65" s="205" t="s">
        <v>121</v>
      </c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201"/>
      <c r="Y65" s="201"/>
      <c r="Z65" s="185"/>
      <c r="AA65" s="185"/>
    </row>
    <row r="66" spans="1:54" ht="14.25" hidden="1" customHeight="1" x14ac:dyDescent="0.25">
      <c r="A66" s="215" t="s">
        <v>122</v>
      </c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186"/>
      <c r="AA66" s="186"/>
    </row>
    <row r="67" spans="1:54" ht="27" hidden="1" customHeight="1" x14ac:dyDescent="0.25">
      <c r="A67" s="54" t="s">
        <v>123</v>
      </c>
      <c r="B67" s="54" t="s">
        <v>124</v>
      </c>
      <c r="C67" s="31">
        <v>4301135113</v>
      </c>
      <c r="D67" s="199">
        <v>4607111033659</v>
      </c>
      <c r="E67" s="195"/>
      <c r="F67" s="189">
        <v>0.3</v>
      </c>
      <c r="G67" s="32">
        <v>12</v>
      </c>
      <c r="H67" s="189">
        <v>3.6</v>
      </c>
      <c r="I67" s="189">
        <v>4.3036000000000003</v>
      </c>
      <c r="J67" s="32">
        <v>70</v>
      </c>
      <c r="K67" s="32" t="s">
        <v>75</v>
      </c>
      <c r="L67" s="33" t="s">
        <v>66</v>
      </c>
      <c r="M67" s="33"/>
      <c r="N67" s="32">
        <v>180</v>
      </c>
      <c r="O67" s="3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197"/>
      <c r="Q67" s="197"/>
      <c r="R67" s="197"/>
      <c r="S67" s="195"/>
      <c r="T67" s="34"/>
      <c r="U67" s="34"/>
      <c r="V67" s="35" t="s">
        <v>67</v>
      </c>
      <c r="W67" s="190">
        <v>0</v>
      </c>
      <c r="X67" s="191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76</v>
      </c>
    </row>
    <row r="68" spans="1:54" hidden="1" x14ac:dyDescent="0.2">
      <c r="A68" s="200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2"/>
      <c r="O68" s="207" t="s">
        <v>68</v>
      </c>
      <c r="P68" s="208"/>
      <c r="Q68" s="208"/>
      <c r="R68" s="208"/>
      <c r="S68" s="208"/>
      <c r="T68" s="208"/>
      <c r="U68" s="209"/>
      <c r="V68" s="37" t="s">
        <v>67</v>
      </c>
      <c r="W68" s="192">
        <f>IFERROR(SUM(W67:W67),"0")</f>
        <v>0</v>
      </c>
      <c r="X68" s="192">
        <f>IFERROR(SUM(X67:X67),"0")</f>
        <v>0</v>
      </c>
      <c r="Y68" s="192">
        <f>IFERROR(IF(Y67="",0,Y67),"0")</f>
        <v>0</v>
      </c>
      <c r="Z68" s="193"/>
      <c r="AA68" s="193"/>
    </row>
    <row r="69" spans="1:54" hidden="1" x14ac:dyDescent="0.2">
      <c r="A69" s="201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2"/>
      <c r="O69" s="207" t="s">
        <v>68</v>
      </c>
      <c r="P69" s="208"/>
      <c r="Q69" s="208"/>
      <c r="R69" s="208"/>
      <c r="S69" s="208"/>
      <c r="T69" s="208"/>
      <c r="U69" s="209"/>
      <c r="V69" s="37" t="s">
        <v>69</v>
      </c>
      <c r="W69" s="192">
        <f>IFERROR(SUMPRODUCT(W67:W67*H67:H67),"0")</f>
        <v>0</v>
      </c>
      <c r="X69" s="192">
        <f>IFERROR(SUMPRODUCT(X67:X67*H67:H67),"0")</f>
        <v>0</v>
      </c>
      <c r="Y69" s="37"/>
      <c r="Z69" s="193"/>
      <c r="AA69" s="193"/>
    </row>
    <row r="70" spans="1:54" ht="16.5" hidden="1" customHeight="1" x14ac:dyDescent="0.25">
      <c r="A70" s="205" t="s">
        <v>125</v>
      </c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X70" s="201"/>
      <c r="Y70" s="201"/>
      <c r="Z70" s="185"/>
      <c r="AA70" s="185"/>
    </row>
    <row r="71" spans="1:54" ht="14.25" hidden="1" customHeight="1" x14ac:dyDescent="0.25">
      <c r="A71" s="215" t="s">
        <v>126</v>
      </c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X71" s="201"/>
      <c r="Y71" s="201"/>
      <c r="Z71" s="186"/>
      <c r="AA71" s="186"/>
    </row>
    <row r="72" spans="1:54" ht="27" customHeight="1" x14ac:dyDescent="0.25">
      <c r="A72" s="54" t="s">
        <v>127</v>
      </c>
      <c r="B72" s="54" t="s">
        <v>128</v>
      </c>
      <c r="C72" s="31">
        <v>4301131012</v>
      </c>
      <c r="D72" s="199">
        <v>4607111034137</v>
      </c>
      <c r="E72" s="195"/>
      <c r="F72" s="189">
        <v>0.3</v>
      </c>
      <c r="G72" s="32">
        <v>12</v>
      </c>
      <c r="H72" s="189">
        <v>3.6</v>
      </c>
      <c r="I72" s="189">
        <v>4.3036000000000003</v>
      </c>
      <c r="J72" s="32">
        <v>70</v>
      </c>
      <c r="K72" s="32" t="s">
        <v>75</v>
      </c>
      <c r="L72" s="33" t="s">
        <v>66</v>
      </c>
      <c r="M72" s="33"/>
      <c r="N72" s="32">
        <v>180</v>
      </c>
      <c r="O72" s="38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197"/>
      <c r="Q72" s="197"/>
      <c r="R72" s="197"/>
      <c r="S72" s="195"/>
      <c r="T72" s="34"/>
      <c r="U72" s="34"/>
      <c r="V72" s="35" t="s">
        <v>67</v>
      </c>
      <c r="W72" s="190">
        <v>5</v>
      </c>
      <c r="X72" s="191">
        <f>IFERROR(IF(W72="","",W72),"")</f>
        <v>5</v>
      </c>
      <c r="Y72" s="36">
        <f>IFERROR(IF(W72="","",W72*0.01788),"")</f>
        <v>8.9400000000000007E-2</v>
      </c>
      <c r="Z72" s="56"/>
      <c r="AA72" s="57"/>
      <c r="AE72" s="61"/>
      <c r="BB72" s="89" t="s">
        <v>76</v>
      </c>
    </row>
    <row r="73" spans="1:54" ht="27" customHeight="1" x14ac:dyDescent="0.25">
      <c r="A73" s="54" t="s">
        <v>129</v>
      </c>
      <c r="B73" s="54" t="s">
        <v>130</v>
      </c>
      <c r="C73" s="31">
        <v>4301131011</v>
      </c>
      <c r="D73" s="199">
        <v>4607111034120</v>
      </c>
      <c r="E73" s="195"/>
      <c r="F73" s="189">
        <v>0.3</v>
      </c>
      <c r="G73" s="32">
        <v>12</v>
      </c>
      <c r="H73" s="189">
        <v>3.6</v>
      </c>
      <c r="I73" s="189">
        <v>4.3036000000000003</v>
      </c>
      <c r="J73" s="32">
        <v>70</v>
      </c>
      <c r="K73" s="32" t="s">
        <v>75</v>
      </c>
      <c r="L73" s="33" t="s">
        <v>66</v>
      </c>
      <c r="M73" s="33"/>
      <c r="N73" s="32">
        <v>180</v>
      </c>
      <c r="O73" s="29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197"/>
      <c r="Q73" s="197"/>
      <c r="R73" s="197"/>
      <c r="S73" s="195"/>
      <c r="T73" s="34"/>
      <c r="U73" s="34"/>
      <c r="V73" s="35" t="s">
        <v>67</v>
      </c>
      <c r="W73" s="190">
        <v>10</v>
      </c>
      <c r="X73" s="191">
        <f>IFERROR(IF(W73="","",W73),"")</f>
        <v>10</v>
      </c>
      <c r="Y73" s="36">
        <f>IFERROR(IF(W73="","",W73*0.01788),"")</f>
        <v>0.17880000000000001</v>
      </c>
      <c r="Z73" s="56"/>
      <c r="AA73" s="57"/>
      <c r="AE73" s="61"/>
      <c r="BB73" s="90" t="s">
        <v>76</v>
      </c>
    </row>
    <row r="74" spans="1:54" x14ac:dyDescent="0.2">
      <c r="A74" s="200"/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2"/>
      <c r="O74" s="207" t="s">
        <v>68</v>
      </c>
      <c r="P74" s="208"/>
      <c r="Q74" s="208"/>
      <c r="R74" s="208"/>
      <c r="S74" s="208"/>
      <c r="T74" s="208"/>
      <c r="U74" s="209"/>
      <c r="V74" s="37" t="s">
        <v>67</v>
      </c>
      <c r="W74" s="192">
        <f>IFERROR(SUM(W72:W73),"0")</f>
        <v>15</v>
      </c>
      <c r="X74" s="192">
        <f>IFERROR(SUM(X72:X73),"0")</f>
        <v>15</v>
      </c>
      <c r="Y74" s="192">
        <f>IFERROR(IF(Y72="",0,Y72),"0")+IFERROR(IF(Y73="",0,Y73),"0")</f>
        <v>0.26819999999999999</v>
      </c>
      <c r="Z74" s="193"/>
      <c r="AA74" s="193"/>
    </row>
    <row r="75" spans="1:54" x14ac:dyDescent="0.2">
      <c r="A75" s="201"/>
      <c r="B75" s="201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2"/>
      <c r="O75" s="207" t="s">
        <v>68</v>
      </c>
      <c r="P75" s="208"/>
      <c r="Q75" s="208"/>
      <c r="R75" s="208"/>
      <c r="S75" s="208"/>
      <c r="T75" s="208"/>
      <c r="U75" s="209"/>
      <c r="V75" s="37" t="s">
        <v>69</v>
      </c>
      <c r="W75" s="192">
        <f>IFERROR(SUMPRODUCT(W72:W73*H72:H73),"0")</f>
        <v>54</v>
      </c>
      <c r="X75" s="192">
        <f>IFERROR(SUMPRODUCT(X72:X73*H72:H73),"0")</f>
        <v>54</v>
      </c>
      <c r="Y75" s="37"/>
      <c r="Z75" s="193"/>
      <c r="AA75" s="193"/>
    </row>
    <row r="76" spans="1:54" ht="16.5" hidden="1" customHeight="1" x14ac:dyDescent="0.25">
      <c r="A76" s="205" t="s">
        <v>131</v>
      </c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201"/>
      <c r="Y76" s="201"/>
      <c r="Z76" s="185"/>
      <c r="AA76" s="185"/>
    </row>
    <row r="77" spans="1:54" ht="14.25" hidden="1" customHeight="1" x14ac:dyDescent="0.25">
      <c r="A77" s="215" t="s">
        <v>122</v>
      </c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201"/>
      <c r="Y77" s="201"/>
      <c r="Z77" s="186"/>
      <c r="AA77" s="186"/>
    </row>
    <row r="78" spans="1:54" ht="27" hidden="1" customHeight="1" x14ac:dyDescent="0.25">
      <c r="A78" s="54" t="s">
        <v>132</v>
      </c>
      <c r="B78" s="54" t="s">
        <v>133</v>
      </c>
      <c r="C78" s="31">
        <v>4301135053</v>
      </c>
      <c r="D78" s="199">
        <v>4607111036407</v>
      </c>
      <c r="E78" s="195"/>
      <c r="F78" s="189">
        <v>0.3</v>
      </c>
      <c r="G78" s="32">
        <v>14</v>
      </c>
      <c r="H78" s="189">
        <v>4.2</v>
      </c>
      <c r="I78" s="189">
        <v>4.5292000000000003</v>
      </c>
      <c r="J78" s="32">
        <v>70</v>
      </c>
      <c r="K78" s="32" t="s">
        <v>75</v>
      </c>
      <c r="L78" s="33" t="s">
        <v>66</v>
      </c>
      <c r="M78" s="33"/>
      <c r="N78" s="32">
        <v>180</v>
      </c>
      <c r="O78" s="24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197"/>
      <c r="Q78" s="197"/>
      <c r="R78" s="197"/>
      <c r="S78" s="195"/>
      <c r="T78" s="34"/>
      <c r="U78" s="34"/>
      <c r="V78" s="35" t="s">
        <v>67</v>
      </c>
      <c r="W78" s="190">
        <v>0</v>
      </c>
      <c r="X78" s="191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76</v>
      </c>
    </row>
    <row r="79" spans="1:54" ht="16.5" customHeight="1" x14ac:dyDescent="0.25">
      <c r="A79" s="54" t="s">
        <v>134</v>
      </c>
      <c r="B79" s="54" t="s">
        <v>135</v>
      </c>
      <c r="C79" s="31">
        <v>4301135122</v>
      </c>
      <c r="D79" s="199">
        <v>4607111033628</v>
      </c>
      <c r="E79" s="195"/>
      <c r="F79" s="189">
        <v>0.3</v>
      </c>
      <c r="G79" s="32">
        <v>12</v>
      </c>
      <c r="H79" s="189">
        <v>3.6</v>
      </c>
      <c r="I79" s="189">
        <v>4.3036000000000003</v>
      </c>
      <c r="J79" s="32">
        <v>70</v>
      </c>
      <c r="K79" s="32" t="s">
        <v>75</v>
      </c>
      <c r="L79" s="33" t="s">
        <v>66</v>
      </c>
      <c r="M79" s="33"/>
      <c r="N79" s="32">
        <v>180</v>
      </c>
      <c r="O79" s="24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197"/>
      <c r="Q79" s="197"/>
      <c r="R79" s="197"/>
      <c r="S79" s="195"/>
      <c r="T79" s="34"/>
      <c r="U79" s="34"/>
      <c r="V79" s="35" t="s">
        <v>67</v>
      </c>
      <c r="W79" s="190">
        <v>10</v>
      </c>
      <c r="X79" s="191">
        <f t="shared" si="2"/>
        <v>10</v>
      </c>
      <c r="Y79" s="36">
        <f t="shared" si="3"/>
        <v>0.17880000000000001</v>
      </c>
      <c r="Z79" s="56"/>
      <c r="AA79" s="57"/>
      <c r="AE79" s="61"/>
      <c r="BB79" s="92" t="s">
        <v>76</v>
      </c>
    </row>
    <row r="80" spans="1:54" ht="27" customHeight="1" x14ac:dyDescent="0.25">
      <c r="A80" s="54" t="s">
        <v>136</v>
      </c>
      <c r="B80" s="54" t="s">
        <v>137</v>
      </c>
      <c r="C80" s="31">
        <v>4301130400</v>
      </c>
      <c r="D80" s="199">
        <v>4607111033451</v>
      </c>
      <c r="E80" s="195"/>
      <c r="F80" s="189">
        <v>0.3</v>
      </c>
      <c r="G80" s="32">
        <v>12</v>
      </c>
      <c r="H80" s="189">
        <v>3.6</v>
      </c>
      <c r="I80" s="189">
        <v>4.3036000000000003</v>
      </c>
      <c r="J80" s="32">
        <v>70</v>
      </c>
      <c r="K80" s="32" t="s">
        <v>75</v>
      </c>
      <c r="L80" s="33" t="s">
        <v>66</v>
      </c>
      <c r="M80" s="33"/>
      <c r="N80" s="32">
        <v>180</v>
      </c>
      <c r="O80" s="23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197"/>
      <c r="Q80" s="197"/>
      <c r="R80" s="197"/>
      <c r="S80" s="195"/>
      <c r="T80" s="34"/>
      <c r="U80" s="34"/>
      <c r="V80" s="35" t="s">
        <v>67</v>
      </c>
      <c r="W80" s="190">
        <v>40</v>
      </c>
      <c r="X80" s="191">
        <f t="shared" si="2"/>
        <v>40</v>
      </c>
      <c r="Y80" s="36">
        <f t="shared" si="3"/>
        <v>0.71520000000000006</v>
      </c>
      <c r="Z80" s="56"/>
      <c r="AA80" s="57"/>
      <c r="AE80" s="61"/>
      <c r="BB80" s="93" t="s">
        <v>76</v>
      </c>
    </row>
    <row r="81" spans="1:54" ht="27" hidden="1" customHeight="1" x14ac:dyDescent="0.25">
      <c r="A81" s="54" t="s">
        <v>138</v>
      </c>
      <c r="B81" s="54" t="s">
        <v>139</v>
      </c>
      <c r="C81" s="31">
        <v>4301135120</v>
      </c>
      <c r="D81" s="199">
        <v>4607111035141</v>
      </c>
      <c r="E81" s="195"/>
      <c r="F81" s="189">
        <v>0.3</v>
      </c>
      <c r="G81" s="32">
        <v>12</v>
      </c>
      <c r="H81" s="189">
        <v>3.6</v>
      </c>
      <c r="I81" s="189">
        <v>4.3036000000000003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197"/>
      <c r="Q81" s="197"/>
      <c r="R81" s="197"/>
      <c r="S81" s="195"/>
      <c r="T81" s="34"/>
      <c r="U81" s="34"/>
      <c r="V81" s="35" t="s">
        <v>67</v>
      </c>
      <c r="W81" s="190">
        <v>0</v>
      </c>
      <c r="X81" s="191">
        <f t="shared" si="2"/>
        <v>0</v>
      </c>
      <c r="Y81" s="36">
        <f t="shared" si="3"/>
        <v>0</v>
      </c>
      <c r="Z81" s="56"/>
      <c r="AA81" s="57"/>
      <c r="AE81" s="61"/>
      <c r="BB81" s="94" t="s">
        <v>76</v>
      </c>
    </row>
    <row r="82" spans="1:54" ht="27" hidden="1" customHeight="1" x14ac:dyDescent="0.25">
      <c r="A82" s="54" t="s">
        <v>140</v>
      </c>
      <c r="B82" s="54" t="s">
        <v>141</v>
      </c>
      <c r="C82" s="31">
        <v>4301135111</v>
      </c>
      <c r="D82" s="199">
        <v>4607111035028</v>
      </c>
      <c r="E82" s="195"/>
      <c r="F82" s="189">
        <v>0.48</v>
      </c>
      <c r="G82" s="32">
        <v>8</v>
      </c>
      <c r="H82" s="189">
        <v>3.84</v>
      </c>
      <c r="I82" s="189">
        <v>4.4488000000000003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6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197"/>
      <c r="Q82" s="197"/>
      <c r="R82" s="197"/>
      <c r="S82" s="195"/>
      <c r="T82" s="34"/>
      <c r="U82" s="34"/>
      <c r="V82" s="35" t="s">
        <v>67</v>
      </c>
      <c r="W82" s="190">
        <v>0</v>
      </c>
      <c r="X82" s="191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142</v>
      </c>
      <c r="B83" s="54" t="s">
        <v>143</v>
      </c>
      <c r="C83" s="31">
        <v>4301135109</v>
      </c>
      <c r="D83" s="199">
        <v>4607111033444</v>
      </c>
      <c r="E83" s="19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6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197"/>
      <c r="Q83" s="197"/>
      <c r="R83" s="197"/>
      <c r="S83" s="195"/>
      <c r="T83" s="34"/>
      <c r="U83" s="34"/>
      <c r="V83" s="35" t="s">
        <v>67</v>
      </c>
      <c r="W83" s="190">
        <v>40</v>
      </c>
      <c r="X83" s="191">
        <f t="shared" si="2"/>
        <v>40</v>
      </c>
      <c r="Y83" s="36">
        <f t="shared" si="3"/>
        <v>0.71520000000000006</v>
      </c>
      <c r="Z83" s="56"/>
      <c r="AA83" s="57"/>
      <c r="AE83" s="61"/>
      <c r="BB83" s="96" t="s">
        <v>76</v>
      </c>
    </row>
    <row r="84" spans="1:54" x14ac:dyDescent="0.2">
      <c r="A84" s="200"/>
      <c r="B84" s="201"/>
      <c r="C84" s="201"/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202"/>
      <c r="O84" s="207" t="s">
        <v>68</v>
      </c>
      <c r="P84" s="208"/>
      <c r="Q84" s="208"/>
      <c r="R84" s="208"/>
      <c r="S84" s="208"/>
      <c r="T84" s="208"/>
      <c r="U84" s="209"/>
      <c r="V84" s="37" t="s">
        <v>67</v>
      </c>
      <c r="W84" s="192">
        <f>IFERROR(SUM(W78:W83),"0")</f>
        <v>90</v>
      </c>
      <c r="X84" s="192">
        <f>IFERROR(SUM(X78:X83),"0")</f>
        <v>90</v>
      </c>
      <c r="Y84" s="192">
        <f>IFERROR(IF(Y78="",0,Y78),"0")+IFERROR(IF(Y79="",0,Y79),"0")+IFERROR(IF(Y80="",0,Y80),"0")+IFERROR(IF(Y81="",0,Y81),"0")+IFERROR(IF(Y82="",0,Y82),"0")+IFERROR(IF(Y83="",0,Y83),"0")</f>
        <v>1.6092000000000002</v>
      </c>
      <c r="Z84" s="193"/>
      <c r="AA84" s="193"/>
    </row>
    <row r="85" spans="1:54" x14ac:dyDescent="0.2">
      <c r="A85" s="201"/>
      <c r="B85" s="201"/>
      <c r="C85" s="201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02"/>
      <c r="O85" s="207" t="s">
        <v>68</v>
      </c>
      <c r="P85" s="208"/>
      <c r="Q85" s="208"/>
      <c r="R85" s="208"/>
      <c r="S85" s="208"/>
      <c r="T85" s="208"/>
      <c r="U85" s="209"/>
      <c r="V85" s="37" t="s">
        <v>69</v>
      </c>
      <c r="W85" s="192">
        <f>IFERROR(SUMPRODUCT(W78:W83*H78:H83),"0")</f>
        <v>324</v>
      </c>
      <c r="X85" s="192">
        <f>IFERROR(SUMPRODUCT(X78:X83*H78:H83),"0")</f>
        <v>324</v>
      </c>
      <c r="Y85" s="37"/>
      <c r="Z85" s="193"/>
      <c r="AA85" s="193"/>
    </row>
    <row r="86" spans="1:54" ht="16.5" hidden="1" customHeight="1" x14ac:dyDescent="0.25">
      <c r="A86" s="205" t="s">
        <v>144</v>
      </c>
      <c r="B86" s="201"/>
      <c r="C86" s="201"/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201"/>
      <c r="W86" s="201"/>
      <c r="X86" s="201"/>
      <c r="Y86" s="201"/>
      <c r="Z86" s="185"/>
      <c r="AA86" s="185"/>
    </row>
    <row r="87" spans="1:54" ht="14.25" hidden="1" customHeight="1" x14ac:dyDescent="0.25">
      <c r="A87" s="215" t="s">
        <v>144</v>
      </c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201"/>
      <c r="W87" s="201"/>
      <c r="X87" s="201"/>
      <c r="Y87" s="201"/>
      <c r="Z87" s="186"/>
      <c r="AA87" s="186"/>
    </row>
    <row r="88" spans="1:54" ht="27" customHeight="1" x14ac:dyDescent="0.25">
      <c r="A88" s="54" t="s">
        <v>145</v>
      </c>
      <c r="B88" s="54" t="s">
        <v>146</v>
      </c>
      <c r="C88" s="31">
        <v>4301136013</v>
      </c>
      <c r="D88" s="199">
        <v>4607025784012</v>
      </c>
      <c r="E88" s="195"/>
      <c r="F88" s="189">
        <v>0.09</v>
      </c>
      <c r="G88" s="32">
        <v>24</v>
      </c>
      <c r="H88" s="189">
        <v>2.16</v>
      </c>
      <c r="I88" s="189">
        <v>2.4912000000000001</v>
      </c>
      <c r="J88" s="32">
        <v>126</v>
      </c>
      <c r="K88" s="32" t="s">
        <v>75</v>
      </c>
      <c r="L88" s="33" t="s">
        <v>66</v>
      </c>
      <c r="M88" s="33"/>
      <c r="N88" s="32">
        <v>180</v>
      </c>
      <c r="O88" s="25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197"/>
      <c r="Q88" s="197"/>
      <c r="R88" s="197"/>
      <c r="S88" s="195"/>
      <c r="T88" s="34"/>
      <c r="U88" s="34"/>
      <c r="V88" s="35" t="s">
        <v>67</v>
      </c>
      <c r="W88" s="190">
        <v>5</v>
      </c>
      <c r="X88" s="191">
        <f>IFERROR(IF(W88="","",W88),"")</f>
        <v>5</v>
      </c>
      <c r="Y88" s="36">
        <f>IFERROR(IF(W88="","",W88*0.00936),"")</f>
        <v>4.6800000000000001E-2</v>
      </c>
      <c r="Z88" s="56"/>
      <c r="AA88" s="57"/>
      <c r="AE88" s="61"/>
      <c r="BB88" s="97" t="s">
        <v>76</v>
      </c>
    </row>
    <row r="89" spans="1:54" ht="27" hidden="1" customHeight="1" x14ac:dyDescent="0.25">
      <c r="A89" s="54" t="s">
        <v>147</v>
      </c>
      <c r="B89" s="54" t="s">
        <v>148</v>
      </c>
      <c r="C89" s="31">
        <v>4301136012</v>
      </c>
      <c r="D89" s="199">
        <v>4607025784319</v>
      </c>
      <c r="E89" s="195"/>
      <c r="F89" s="189">
        <v>0.36</v>
      </c>
      <c r="G89" s="32">
        <v>10</v>
      </c>
      <c r="H89" s="189">
        <v>3.6</v>
      </c>
      <c r="I89" s="189">
        <v>4.2439999999999998</v>
      </c>
      <c r="J89" s="32">
        <v>70</v>
      </c>
      <c r="K89" s="32" t="s">
        <v>75</v>
      </c>
      <c r="L89" s="33" t="s">
        <v>66</v>
      </c>
      <c r="M89" s="33"/>
      <c r="N89" s="32">
        <v>180</v>
      </c>
      <c r="O89" s="32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197"/>
      <c r="Q89" s="197"/>
      <c r="R89" s="197"/>
      <c r="S89" s="195"/>
      <c r="T89" s="34"/>
      <c r="U89" s="34"/>
      <c r="V89" s="35" t="s">
        <v>67</v>
      </c>
      <c r="W89" s="190">
        <v>0</v>
      </c>
      <c r="X89" s="191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76</v>
      </c>
    </row>
    <row r="90" spans="1:54" ht="16.5" hidden="1" customHeight="1" x14ac:dyDescent="0.25">
      <c r="A90" s="54" t="s">
        <v>149</v>
      </c>
      <c r="B90" s="54" t="s">
        <v>150</v>
      </c>
      <c r="C90" s="31">
        <v>4301136014</v>
      </c>
      <c r="D90" s="199">
        <v>4607111035370</v>
      </c>
      <c r="E90" s="195"/>
      <c r="F90" s="189">
        <v>0.14000000000000001</v>
      </c>
      <c r="G90" s="32">
        <v>22</v>
      </c>
      <c r="H90" s="189">
        <v>3.08</v>
      </c>
      <c r="I90" s="189">
        <v>3.464</v>
      </c>
      <c r="J90" s="32">
        <v>84</v>
      </c>
      <c r="K90" s="32" t="s">
        <v>65</v>
      </c>
      <c r="L90" s="33" t="s">
        <v>66</v>
      </c>
      <c r="M90" s="33"/>
      <c r="N90" s="32">
        <v>180</v>
      </c>
      <c r="O90" s="38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197"/>
      <c r="Q90" s="197"/>
      <c r="R90" s="197"/>
      <c r="S90" s="195"/>
      <c r="T90" s="34"/>
      <c r="U90" s="34"/>
      <c r="V90" s="35" t="s">
        <v>67</v>
      </c>
      <c r="W90" s="190">
        <v>0</v>
      </c>
      <c r="X90" s="191">
        <f>IFERROR(IF(W90="","",W90),"")</f>
        <v>0</v>
      </c>
      <c r="Y90" s="36">
        <f>IFERROR(IF(W90="","",W90*0.0155),"")</f>
        <v>0</v>
      </c>
      <c r="Z90" s="56"/>
      <c r="AA90" s="57"/>
      <c r="AE90" s="61"/>
      <c r="BB90" s="99" t="s">
        <v>76</v>
      </c>
    </row>
    <row r="91" spans="1:54" x14ac:dyDescent="0.2">
      <c r="A91" s="200"/>
      <c r="B91" s="201"/>
      <c r="C91" s="201"/>
      <c r="D91" s="201"/>
      <c r="E91" s="201"/>
      <c r="F91" s="201"/>
      <c r="G91" s="201"/>
      <c r="H91" s="201"/>
      <c r="I91" s="201"/>
      <c r="J91" s="201"/>
      <c r="K91" s="201"/>
      <c r="L91" s="201"/>
      <c r="M91" s="201"/>
      <c r="N91" s="202"/>
      <c r="O91" s="207" t="s">
        <v>68</v>
      </c>
      <c r="P91" s="208"/>
      <c r="Q91" s="208"/>
      <c r="R91" s="208"/>
      <c r="S91" s="208"/>
      <c r="T91" s="208"/>
      <c r="U91" s="209"/>
      <c r="V91" s="37" t="s">
        <v>67</v>
      </c>
      <c r="W91" s="192">
        <f>IFERROR(SUM(W88:W90),"0")</f>
        <v>5</v>
      </c>
      <c r="X91" s="192">
        <f>IFERROR(SUM(X88:X90),"0")</f>
        <v>5</v>
      </c>
      <c r="Y91" s="192">
        <f>IFERROR(IF(Y88="",0,Y88),"0")+IFERROR(IF(Y89="",0,Y89),"0")+IFERROR(IF(Y90="",0,Y90),"0")</f>
        <v>4.6800000000000001E-2</v>
      </c>
      <c r="Z91" s="193"/>
      <c r="AA91" s="193"/>
    </row>
    <row r="92" spans="1:54" x14ac:dyDescent="0.2">
      <c r="A92" s="201"/>
      <c r="B92" s="201"/>
      <c r="C92" s="201"/>
      <c r="D92" s="201"/>
      <c r="E92" s="201"/>
      <c r="F92" s="201"/>
      <c r="G92" s="201"/>
      <c r="H92" s="201"/>
      <c r="I92" s="201"/>
      <c r="J92" s="201"/>
      <c r="K92" s="201"/>
      <c r="L92" s="201"/>
      <c r="M92" s="201"/>
      <c r="N92" s="202"/>
      <c r="O92" s="207" t="s">
        <v>68</v>
      </c>
      <c r="P92" s="208"/>
      <c r="Q92" s="208"/>
      <c r="R92" s="208"/>
      <c r="S92" s="208"/>
      <c r="T92" s="208"/>
      <c r="U92" s="209"/>
      <c r="V92" s="37" t="s">
        <v>69</v>
      </c>
      <c r="W92" s="192">
        <f>IFERROR(SUMPRODUCT(W88:W90*H88:H90),"0")</f>
        <v>10.8</v>
      </c>
      <c r="X92" s="192">
        <f>IFERROR(SUMPRODUCT(X88:X90*H88:H90),"0")</f>
        <v>10.8</v>
      </c>
      <c r="Y92" s="37"/>
      <c r="Z92" s="193"/>
      <c r="AA92" s="193"/>
    </row>
    <row r="93" spans="1:54" ht="16.5" hidden="1" customHeight="1" x14ac:dyDescent="0.25">
      <c r="A93" s="205" t="s">
        <v>151</v>
      </c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X93" s="201"/>
      <c r="Y93" s="201"/>
      <c r="Z93" s="185"/>
      <c r="AA93" s="185"/>
    </row>
    <row r="94" spans="1:54" ht="14.25" hidden="1" customHeight="1" x14ac:dyDescent="0.25">
      <c r="A94" s="215" t="s">
        <v>62</v>
      </c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01"/>
      <c r="P94" s="201"/>
      <c r="Q94" s="201"/>
      <c r="R94" s="201"/>
      <c r="S94" s="201"/>
      <c r="T94" s="201"/>
      <c r="U94" s="201"/>
      <c r="V94" s="201"/>
      <c r="W94" s="201"/>
      <c r="X94" s="201"/>
      <c r="Y94" s="201"/>
      <c r="Z94" s="186"/>
      <c r="AA94" s="186"/>
    </row>
    <row r="95" spans="1:54" ht="27" customHeight="1" x14ac:dyDescent="0.25">
      <c r="A95" s="54" t="s">
        <v>152</v>
      </c>
      <c r="B95" s="54" t="s">
        <v>153</v>
      </c>
      <c r="C95" s="31">
        <v>4301070975</v>
      </c>
      <c r="D95" s="199">
        <v>4607111033970</v>
      </c>
      <c r="E95" s="195"/>
      <c r="F95" s="189">
        <v>0.43</v>
      </c>
      <c r="G95" s="32">
        <v>16</v>
      </c>
      <c r="H95" s="189">
        <v>6.88</v>
      </c>
      <c r="I95" s="189">
        <v>7.1996000000000002</v>
      </c>
      <c r="J95" s="32">
        <v>84</v>
      </c>
      <c r="K95" s="32" t="s">
        <v>65</v>
      </c>
      <c r="L95" s="33" t="s">
        <v>66</v>
      </c>
      <c r="M95" s="33"/>
      <c r="N95" s="32">
        <v>180</v>
      </c>
      <c r="O95" s="33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197"/>
      <c r="Q95" s="197"/>
      <c r="R95" s="197"/>
      <c r="S95" s="195"/>
      <c r="T95" s="34"/>
      <c r="U95" s="34"/>
      <c r="V95" s="35" t="s">
        <v>67</v>
      </c>
      <c r="W95" s="190">
        <v>30</v>
      </c>
      <c r="X95" s="191">
        <f>IFERROR(IF(W95="","",W95),"")</f>
        <v>30</v>
      </c>
      <c r="Y95" s="36">
        <f>IFERROR(IF(W95="","",W95*0.0155),"")</f>
        <v>0.46499999999999997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154</v>
      </c>
      <c r="B96" s="54" t="s">
        <v>155</v>
      </c>
      <c r="C96" s="31">
        <v>4301070976</v>
      </c>
      <c r="D96" s="199">
        <v>4607111034144</v>
      </c>
      <c r="E96" s="195"/>
      <c r="F96" s="189">
        <v>0.9</v>
      </c>
      <c r="G96" s="32">
        <v>8</v>
      </c>
      <c r="H96" s="189">
        <v>7.2</v>
      </c>
      <c r="I96" s="189">
        <v>7.4859999999999998</v>
      </c>
      <c r="J96" s="32">
        <v>84</v>
      </c>
      <c r="K96" s="32" t="s">
        <v>65</v>
      </c>
      <c r="L96" s="33" t="s">
        <v>66</v>
      </c>
      <c r="M96" s="33"/>
      <c r="N96" s="32">
        <v>180</v>
      </c>
      <c r="O96" s="34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197"/>
      <c r="Q96" s="197"/>
      <c r="R96" s="197"/>
      <c r="S96" s="195"/>
      <c r="T96" s="34"/>
      <c r="U96" s="34"/>
      <c r="V96" s="35" t="s">
        <v>67</v>
      </c>
      <c r="W96" s="190">
        <v>75</v>
      </c>
      <c r="X96" s="191">
        <f>IFERROR(IF(W96="","",W96),"")</f>
        <v>75</v>
      </c>
      <c r="Y96" s="36">
        <f>IFERROR(IF(W96="","",W96*0.0155),"")</f>
        <v>1.1625000000000001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156</v>
      </c>
      <c r="B97" s="54" t="s">
        <v>157</v>
      </c>
      <c r="C97" s="31">
        <v>4301070973</v>
      </c>
      <c r="D97" s="199">
        <v>4607111033987</v>
      </c>
      <c r="E97" s="195"/>
      <c r="F97" s="189">
        <v>0.43</v>
      </c>
      <c r="G97" s="32">
        <v>16</v>
      </c>
      <c r="H97" s="189">
        <v>6.88</v>
      </c>
      <c r="I97" s="189">
        <v>7.1996000000000002</v>
      </c>
      <c r="J97" s="32">
        <v>84</v>
      </c>
      <c r="K97" s="32" t="s">
        <v>65</v>
      </c>
      <c r="L97" s="33" t="s">
        <v>66</v>
      </c>
      <c r="M97" s="33"/>
      <c r="N97" s="32">
        <v>180</v>
      </c>
      <c r="O97" s="29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197"/>
      <c r="Q97" s="197"/>
      <c r="R97" s="197"/>
      <c r="S97" s="195"/>
      <c r="T97" s="34"/>
      <c r="U97" s="34"/>
      <c r="V97" s="35" t="s">
        <v>67</v>
      </c>
      <c r="W97" s="190">
        <v>30</v>
      </c>
      <c r="X97" s="191">
        <f>IFERROR(IF(W97="","",W97),"")</f>
        <v>30</v>
      </c>
      <c r="Y97" s="36">
        <f>IFERROR(IF(W97="","",W97*0.0155),"")</f>
        <v>0.46499999999999997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158</v>
      </c>
      <c r="B98" s="54" t="s">
        <v>159</v>
      </c>
      <c r="C98" s="31">
        <v>4301070974</v>
      </c>
      <c r="D98" s="199">
        <v>4607111034151</v>
      </c>
      <c r="E98" s="195"/>
      <c r="F98" s="189">
        <v>0.9</v>
      </c>
      <c r="G98" s="32">
        <v>8</v>
      </c>
      <c r="H98" s="189">
        <v>7.2</v>
      </c>
      <c r="I98" s="189">
        <v>7.4859999999999998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5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197"/>
      <c r="Q98" s="197"/>
      <c r="R98" s="197"/>
      <c r="S98" s="195"/>
      <c r="T98" s="34"/>
      <c r="U98" s="34"/>
      <c r="V98" s="35" t="s">
        <v>67</v>
      </c>
      <c r="W98" s="190">
        <v>110</v>
      </c>
      <c r="X98" s="191">
        <f>IFERROR(IF(W98="","",W98),"")</f>
        <v>110</v>
      </c>
      <c r="Y98" s="36">
        <f>IFERROR(IF(W98="","",W98*0.0155),"")</f>
        <v>1.7050000000000001</v>
      </c>
      <c r="Z98" s="56"/>
      <c r="AA98" s="57"/>
      <c r="AE98" s="61"/>
      <c r="BB98" s="103" t="s">
        <v>1</v>
      </c>
    </row>
    <row r="99" spans="1:54" ht="27" hidden="1" customHeight="1" x14ac:dyDescent="0.25">
      <c r="A99" s="54" t="s">
        <v>160</v>
      </c>
      <c r="B99" s="54" t="s">
        <v>161</v>
      </c>
      <c r="C99" s="31">
        <v>4301070958</v>
      </c>
      <c r="D99" s="199">
        <v>4607111038098</v>
      </c>
      <c r="E99" s="195"/>
      <c r="F99" s="189">
        <v>0.8</v>
      </c>
      <c r="G99" s="32">
        <v>8</v>
      </c>
      <c r="H99" s="189">
        <v>6.4</v>
      </c>
      <c r="I99" s="189">
        <v>6.6859999999999999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7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99" s="197"/>
      <c r="Q99" s="197"/>
      <c r="R99" s="197"/>
      <c r="S99" s="195"/>
      <c r="T99" s="34"/>
      <c r="U99" s="34"/>
      <c r="V99" s="35" t="s">
        <v>67</v>
      </c>
      <c r="W99" s="190">
        <v>0</v>
      </c>
      <c r="X99" s="191">
        <f>IFERROR(IF(W99="","",W99),"")</f>
        <v>0</v>
      </c>
      <c r="Y99" s="36">
        <f>IFERROR(IF(W99="","",W99*0.0155),"")</f>
        <v>0</v>
      </c>
      <c r="Z99" s="56"/>
      <c r="AA99" s="57"/>
      <c r="AE99" s="61"/>
      <c r="BB99" s="104" t="s">
        <v>1</v>
      </c>
    </row>
    <row r="100" spans="1:54" x14ac:dyDescent="0.2">
      <c r="A100" s="200"/>
      <c r="B100" s="201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2"/>
      <c r="O100" s="207" t="s">
        <v>68</v>
      </c>
      <c r="P100" s="208"/>
      <c r="Q100" s="208"/>
      <c r="R100" s="208"/>
      <c r="S100" s="208"/>
      <c r="T100" s="208"/>
      <c r="U100" s="209"/>
      <c r="V100" s="37" t="s">
        <v>67</v>
      </c>
      <c r="W100" s="192">
        <f>IFERROR(SUM(W95:W99),"0")</f>
        <v>245</v>
      </c>
      <c r="X100" s="192">
        <f>IFERROR(SUM(X95:X99),"0")</f>
        <v>245</v>
      </c>
      <c r="Y100" s="192">
        <f>IFERROR(IF(Y95="",0,Y95),"0")+IFERROR(IF(Y96="",0,Y96),"0")+IFERROR(IF(Y97="",0,Y97),"0")+IFERROR(IF(Y98="",0,Y98),"0")+IFERROR(IF(Y99="",0,Y99),"0")</f>
        <v>3.7974999999999999</v>
      </c>
      <c r="Z100" s="193"/>
      <c r="AA100" s="193"/>
    </row>
    <row r="101" spans="1:54" x14ac:dyDescent="0.2">
      <c r="A101" s="201"/>
      <c r="B101" s="201"/>
      <c r="C101" s="201"/>
      <c r="D101" s="201"/>
      <c r="E101" s="201"/>
      <c r="F101" s="201"/>
      <c r="G101" s="201"/>
      <c r="H101" s="201"/>
      <c r="I101" s="201"/>
      <c r="J101" s="201"/>
      <c r="K101" s="201"/>
      <c r="L101" s="201"/>
      <c r="M101" s="201"/>
      <c r="N101" s="202"/>
      <c r="O101" s="207" t="s">
        <v>68</v>
      </c>
      <c r="P101" s="208"/>
      <c r="Q101" s="208"/>
      <c r="R101" s="208"/>
      <c r="S101" s="208"/>
      <c r="T101" s="208"/>
      <c r="U101" s="209"/>
      <c r="V101" s="37" t="s">
        <v>69</v>
      </c>
      <c r="W101" s="192">
        <f>IFERROR(SUMPRODUCT(W95:W99*H95:H99),"0")</f>
        <v>1744.8</v>
      </c>
      <c r="X101" s="192">
        <f>IFERROR(SUMPRODUCT(X95:X99*H95:H99),"0")</f>
        <v>1744.8</v>
      </c>
      <c r="Y101" s="37"/>
      <c r="Z101" s="193"/>
      <c r="AA101" s="193"/>
    </row>
    <row r="102" spans="1:54" ht="16.5" hidden="1" customHeight="1" x14ac:dyDescent="0.25">
      <c r="A102" s="205" t="s">
        <v>162</v>
      </c>
      <c r="B102" s="201"/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  <c r="S102" s="201"/>
      <c r="T102" s="201"/>
      <c r="U102" s="201"/>
      <c r="V102" s="201"/>
      <c r="W102" s="201"/>
      <c r="X102" s="201"/>
      <c r="Y102" s="201"/>
      <c r="Z102" s="185"/>
      <c r="AA102" s="185"/>
    </row>
    <row r="103" spans="1:54" ht="14.25" hidden="1" customHeight="1" x14ac:dyDescent="0.25">
      <c r="A103" s="215" t="s">
        <v>122</v>
      </c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01"/>
      <c r="P103" s="201"/>
      <c r="Q103" s="201"/>
      <c r="R103" s="201"/>
      <c r="S103" s="201"/>
      <c r="T103" s="201"/>
      <c r="U103" s="201"/>
      <c r="V103" s="201"/>
      <c r="W103" s="201"/>
      <c r="X103" s="201"/>
      <c r="Y103" s="201"/>
      <c r="Z103" s="186"/>
      <c r="AA103" s="186"/>
    </row>
    <row r="104" spans="1:54" ht="27" hidden="1" customHeight="1" x14ac:dyDescent="0.25">
      <c r="A104" s="54" t="s">
        <v>163</v>
      </c>
      <c r="B104" s="54" t="s">
        <v>164</v>
      </c>
      <c r="C104" s="31">
        <v>4301135166</v>
      </c>
      <c r="D104" s="199">
        <v>4607111034014</v>
      </c>
      <c r="E104" s="195"/>
      <c r="F104" s="189">
        <v>0.25</v>
      </c>
      <c r="G104" s="32">
        <v>6</v>
      </c>
      <c r="H104" s="189">
        <v>1.5</v>
      </c>
      <c r="I104" s="189">
        <v>1.9218</v>
      </c>
      <c r="J104" s="32">
        <v>126</v>
      </c>
      <c r="K104" s="32" t="s">
        <v>75</v>
      </c>
      <c r="L104" s="33" t="s">
        <v>66</v>
      </c>
      <c r="M104" s="33"/>
      <c r="N104" s="32">
        <v>180</v>
      </c>
      <c r="O104" s="238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4" s="197"/>
      <c r="Q104" s="197"/>
      <c r="R104" s="197"/>
      <c r="S104" s="195"/>
      <c r="T104" s="34"/>
      <c r="U104" s="34"/>
      <c r="V104" s="35" t="s">
        <v>67</v>
      </c>
      <c r="W104" s="190">
        <v>0</v>
      </c>
      <c r="X104" s="191">
        <f>IFERROR(IF(W104="","",W104),"")</f>
        <v>0</v>
      </c>
      <c r="Y104" s="36">
        <f>IFERROR(IF(W104="","",W104*0.00936),"")</f>
        <v>0</v>
      </c>
      <c r="Z104" s="56"/>
      <c r="AA104" s="57"/>
      <c r="AE104" s="61"/>
      <c r="BB104" s="105" t="s">
        <v>76</v>
      </c>
    </row>
    <row r="105" spans="1:54" ht="27" customHeight="1" x14ac:dyDescent="0.25">
      <c r="A105" s="54" t="s">
        <v>165</v>
      </c>
      <c r="B105" s="54" t="s">
        <v>166</v>
      </c>
      <c r="C105" s="31">
        <v>4301135162</v>
      </c>
      <c r="D105" s="199">
        <v>4607111034014</v>
      </c>
      <c r="E105" s="195"/>
      <c r="F105" s="189">
        <v>0.25</v>
      </c>
      <c r="G105" s="32">
        <v>12</v>
      </c>
      <c r="H105" s="189">
        <v>3</v>
      </c>
      <c r="I105" s="189">
        <v>3.7035999999999998</v>
      </c>
      <c r="J105" s="32">
        <v>70</v>
      </c>
      <c r="K105" s="32" t="s">
        <v>75</v>
      </c>
      <c r="L105" s="33" t="s">
        <v>66</v>
      </c>
      <c r="M105" s="33"/>
      <c r="N105" s="32">
        <v>180</v>
      </c>
      <c r="O105" s="37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5" s="197"/>
      <c r="Q105" s="197"/>
      <c r="R105" s="197"/>
      <c r="S105" s="195"/>
      <c r="T105" s="34"/>
      <c r="U105" s="34"/>
      <c r="V105" s="35" t="s">
        <v>67</v>
      </c>
      <c r="W105" s="190">
        <v>50</v>
      </c>
      <c r="X105" s="191">
        <f>IFERROR(IF(W105="","",W105),"")</f>
        <v>50</v>
      </c>
      <c r="Y105" s="36">
        <f>IFERROR(IF(W105="","",W105*0.01788),"")</f>
        <v>0.89400000000000002</v>
      </c>
      <c r="Z105" s="56"/>
      <c r="AA105" s="57"/>
      <c r="AE105" s="61"/>
      <c r="BB105" s="106" t="s">
        <v>76</v>
      </c>
    </row>
    <row r="106" spans="1:54" ht="27" hidden="1" customHeight="1" x14ac:dyDescent="0.25">
      <c r="A106" s="54" t="s">
        <v>167</v>
      </c>
      <c r="B106" s="54" t="s">
        <v>168</v>
      </c>
      <c r="C106" s="31">
        <v>4301135185</v>
      </c>
      <c r="D106" s="199">
        <v>4607111034014</v>
      </c>
      <c r="E106" s="195"/>
      <c r="F106" s="189">
        <v>0.25</v>
      </c>
      <c r="G106" s="32">
        <v>6</v>
      </c>
      <c r="H106" s="189">
        <v>1.5</v>
      </c>
      <c r="I106" s="189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48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197"/>
      <c r="Q106" s="197"/>
      <c r="R106" s="197"/>
      <c r="S106" s="195"/>
      <c r="T106" s="34"/>
      <c r="U106" s="34"/>
      <c r="V106" s="35" t="s">
        <v>67</v>
      </c>
      <c r="W106" s="190">
        <v>0</v>
      </c>
      <c r="X106" s="191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customHeight="1" x14ac:dyDescent="0.25">
      <c r="A107" s="54" t="s">
        <v>169</v>
      </c>
      <c r="B107" s="54" t="s">
        <v>170</v>
      </c>
      <c r="C107" s="31">
        <v>4301135117</v>
      </c>
      <c r="D107" s="199">
        <v>4607111033994</v>
      </c>
      <c r="E107" s="19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75</v>
      </c>
      <c r="L107" s="33" t="s">
        <v>66</v>
      </c>
      <c r="M107" s="33"/>
      <c r="N107" s="32">
        <v>180</v>
      </c>
      <c r="O107" s="37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197"/>
      <c r="Q107" s="197"/>
      <c r="R107" s="197"/>
      <c r="S107" s="195"/>
      <c r="T107" s="34"/>
      <c r="U107" s="34"/>
      <c r="V107" s="35" t="s">
        <v>67</v>
      </c>
      <c r="W107" s="190">
        <v>90</v>
      </c>
      <c r="X107" s="191">
        <f>IFERROR(IF(W107="","",W107),"")</f>
        <v>90</v>
      </c>
      <c r="Y107" s="36">
        <f>IFERROR(IF(W107="","",W107*0.01788),"")</f>
        <v>1.6092</v>
      </c>
      <c r="Z107" s="56"/>
      <c r="AA107" s="57"/>
      <c r="AE107" s="61"/>
      <c r="BB107" s="108" t="s">
        <v>76</v>
      </c>
    </row>
    <row r="108" spans="1:54" x14ac:dyDescent="0.2">
      <c r="A108" s="200"/>
      <c r="B108" s="201"/>
      <c r="C108" s="201"/>
      <c r="D108" s="201"/>
      <c r="E108" s="201"/>
      <c r="F108" s="201"/>
      <c r="G108" s="201"/>
      <c r="H108" s="201"/>
      <c r="I108" s="201"/>
      <c r="J108" s="201"/>
      <c r="K108" s="201"/>
      <c r="L108" s="201"/>
      <c r="M108" s="201"/>
      <c r="N108" s="202"/>
      <c r="O108" s="207" t="s">
        <v>68</v>
      </c>
      <c r="P108" s="208"/>
      <c r="Q108" s="208"/>
      <c r="R108" s="208"/>
      <c r="S108" s="208"/>
      <c r="T108" s="208"/>
      <c r="U108" s="209"/>
      <c r="V108" s="37" t="s">
        <v>67</v>
      </c>
      <c r="W108" s="192">
        <f>IFERROR(SUM(W104:W107),"0")</f>
        <v>140</v>
      </c>
      <c r="X108" s="192">
        <f>IFERROR(SUM(X104:X107),"0")</f>
        <v>140</v>
      </c>
      <c r="Y108" s="192">
        <f>IFERROR(IF(Y104="",0,Y104),"0")+IFERROR(IF(Y105="",0,Y105),"0")+IFERROR(IF(Y106="",0,Y106),"0")+IFERROR(IF(Y107="",0,Y107),"0")</f>
        <v>2.5032000000000001</v>
      </c>
      <c r="Z108" s="193"/>
      <c r="AA108" s="193"/>
    </row>
    <row r="109" spans="1:54" x14ac:dyDescent="0.2">
      <c r="A109" s="201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2"/>
      <c r="O109" s="207" t="s">
        <v>68</v>
      </c>
      <c r="P109" s="208"/>
      <c r="Q109" s="208"/>
      <c r="R109" s="208"/>
      <c r="S109" s="208"/>
      <c r="T109" s="208"/>
      <c r="U109" s="209"/>
      <c r="V109" s="37" t="s">
        <v>69</v>
      </c>
      <c r="W109" s="192">
        <f>IFERROR(SUMPRODUCT(W104:W107*H104:H107),"0")</f>
        <v>420</v>
      </c>
      <c r="X109" s="192">
        <f>IFERROR(SUMPRODUCT(X104:X107*H104:H107),"0")</f>
        <v>420</v>
      </c>
      <c r="Y109" s="37"/>
      <c r="Z109" s="193"/>
      <c r="AA109" s="193"/>
    </row>
    <row r="110" spans="1:54" ht="16.5" hidden="1" customHeight="1" x14ac:dyDescent="0.25">
      <c r="A110" s="205" t="s">
        <v>171</v>
      </c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X110" s="201"/>
      <c r="Y110" s="201"/>
      <c r="Z110" s="185"/>
      <c r="AA110" s="185"/>
    </row>
    <row r="111" spans="1:54" ht="14.25" hidden="1" customHeight="1" x14ac:dyDescent="0.25">
      <c r="A111" s="215" t="s">
        <v>122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186"/>
      <c r="AA111" s="186"/>
    </row>
    <row r="112" spans="1:54" ht="16.5" customHeight="1" x14ac:dyDescent="0.25">
      <c r="A112" s="54" t="s">
        <v>172</v>
      </c>
      <c r="B112" s="54" t="s">
        <v>173</v>
      </c>
      <c r="C112" s="31">
        <v>4301135112</v>
      </c>
      <c r="D112" s="199">
        <v>4607111034199</v>
      </c>
      <c r="E112" s="195"/>
      <c r="F112" s="189">
        <v>0.25</v>
      </c>
      <c r="G112" s="32">
        <v>12</v>
      </c>
      <c r="H112" s="189">
        <v>3</v>
      </c>
      <c r="I112" s="189">
        <v>3.7035999999999998</v>
      </c>
      <c r="J112" s="32">
        <v>70</v>
      </c>
      <c r="K112" s="32" t="s">
        <v>75</v>
      </c>
      <c r="L112" s="33" t="s">
        <v>66</v>
      </c>
      <c r="M112" s="33"/>
      <c r="N112" s="32">
        <v>180</v>
      </c>
      <c r="O112" s="37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197"/>
      <c r="Q112" s="197"/>
      <c r="R112" s="197"/>
      <c r="S112" s="195"/>
      <c r="T112" s="34"/>
      <c r="U112" s="34"/>
      <c r="V112" s="35" t="s">
        <v>67</v>
      </c>
      <c r="W112" s="190">
        <v>25</v>
      </c>
      <c r="X112" s="191">
        <f>IFERROR(IF(W112="","",W112),"")</f>
        <v>25</v>
      </c>
      <c r="Y112" s="36">
        <f>IFERROR(IF(W112="","",W112*0.01788),"")</f>
        <v>0.44700000000000001</v>
      </c>
      <c r="Z112" s="56"/>
      <c r="AA112" s="57"/>
      <c r="AE112" s="61"/>
      <c r="BB112" s="109" t="s">
        <v>76</v>
      </c>
    </row>
    <row r="113" spans="1:54" x14ac:dyDescent="0.2">
      <c r="A113" s="200"/>
      <c r="B113" s="201"/>
      <c r="C113" s="201"/>
      <c r="D113" s="201"/>
      <c r="E113" s="201"/>
      <c r="F113" s="201"/>
      <c r="G113" s="201"/>
      <c r="H113" s="201"/>
      <c r="I113" s="201"/>
      <c r="J113" s="201"/>
      <c r="K113" s="201"/>
      <c r="L113" s="201"/>
      <c r="M113" s="201"/>
      <c r="N113" s="202"/>
      <c r="O113" s="207" t="s">
        <v>68</v>
      </c>
      <c r="P113" s="208"/>
      <c r="Q113" s="208"/>
      <c r="R113" s="208"/>
      <c r="S113" s="208"/>
      <c r="T113" s="208"/>
      <c r="U113" s="209"/>
      <c r="V113" s="37" t="s">
        <v>67</v>
      </c>
      <c r="W113" s="192">
        <f>IFERROR(SUM(W112:W112),"0")</f>
        <v>25</v>
      </c>
      <c r="X113" s="192">
        <f>IFERROR(SUM(X112:X112),"0")</f>
        <v>25</v>
      </c>
      <c r="Y113" s="192">
        <f>IFERROR(IF(Y112="",0,Y112),"0")</f>
        <v>0.44700000000000001</v>
      </c>
      <c r="Z113" s="193"/>
      <c r="AA113" s="193"/>
    </row>
    <row r="114" spans="1:54" x14ac:dyDescent="0.2">
      <c r="A114" s="201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2"/>
      <c r="O114" s="207" t="s">
        <v>68</v>
      </c>
      <c r="P114" s="208"/>
      <c r="Q114" s="208"/>
      <c r="R114" s="208"/>
      <c r="S114" s="208"/>
      <c r="T114" s="208"/>
      <c r="U114" s="209"/>
      <c r="V114" s="37" t="s">
        <v>69</v>
      </c>
      <c r="W114" s="192">
        <f>IFERROR(SUMPRODUCT(W112:W112*H112:H112),"0")</f>
        <v>75</v>
      </c>
      <c r="X114" s="192">
        <f>IFERROR(SUMPRODUCT(X112:X112*H112:H112),"0")</f>
        <v>75</v>
      </c>
      <c r="Y114" s="37"/>
      <c r="Z114" s="193"/>
      <c r="AA114" s="193"/>
    </row>
    <row r="115" spans="1:54" ht="16.5" hidden="1" customHeight="1" x14ac:dyDescent="0.25">
      <c r="A115" s="205" t="s">
        <v>174</v>
      </c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01"/>
      <c r="P115" s="201"/>
      <c r="Q115" s="201"/>
      <c r="R115" s="201"/>
      <c r="S115" s="201"/>
      <c r="T115" s="201"/>
      <c r="U115" s="201"/>
      <c r="V115" s="201"/>
      <c r="W115" s="201"/>
      <c r="X115" s="201"/>
      <c r="Y115" s="201"/>
      <c r="Z115" s="185"/>
      <c r="AA115" s="185"/>
    </row>
    <row r="116" spans="1:54" ht="14.25" hidden="1" customHeight="1" x14ac:dyDescent="0.25">
      <c r="A116" s="215" t="s">
        <v>122</v>
      </c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186"/>
      <c r="AA116" s="186"/>
    </row>
    <row r="117" spans="1:54" ht="27" hidden="1" customHeight="1" x14ac:dyDescent="0.25">
      <c r="A117" s="54" t="s">
        <v>175</v>
      </c>
      <c r="B117" s="54" t="s">
        <v>176</v>
      </c>
      <c r="C117" s="31">
        <v>4301130006</v>
      </c>
      <c r="D117" s="199">
        <v>4607111034670</v>
      </c>
      <c r="E117" s="195"/>
      <c r="F117" s="189">
        <v>3</v>
      </c>
      <c r="G117" s="32">
        <v>3</v>
      </c>
      <c r="H117" s="189">
        <v>9</v>
      </c>
      <c r="I117" s="189">
        <v>9.2249999999999996</v>
      </c>
      <c r="J117" s="32">
        <v>126</v>
      </c>
      <c r="K117" s="32" t="s">
        <v>75</v>
      </c>
      <c r="L117" s="33" t="s">
        <v>66</v>
      </c>
      <c r="M117" s="33"/>
      <c r="N117" s="32">
        <v>180</v>
      </c>
      <c r="O117" s="36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197"/>
      <c r="Q117" s="197"/>
      <c r="R117" s="197"/>
      <c r="S117" s="195"/>
      <c r="T117" s="34"/>
      <c r="U117" s="34"/>
      <c r="V117" s="35" t="s">
        <v>67</v>
      </c>
      <c r="W117" s="190">
        <v>0</v>
      </c>
      <c r="X117" s="191">
        <f>IFERROR(IF(W117="","",W117),"")</f>
        <v>0</v>
      </c>
      <c r="Y117" s="36">
        <f>IFERROR(IF(W117="","",W117*0.00936),"")</f>
        <v>0</v>
      </c>
      <c r="Z117" s="56" t="s">
        <v>177</v>
      </c>
      <c r="AA117" s="57"/>
      <c r="AE117" s="61"/>
      <c r="BB117" s="110" t="s">
        <v>76</v>
      </c>
    </row>
    <row r="118" spans="1:54" ht="27" hidden="1" customHeight="1" x14ac:dyDescent="0.25">
      <c r="A118" s="54" t="s">
        <v>178</v>
      </c>
      <c r="B118" s="54" t="s">
        <v>179</v>
      </c>
      <c r="C118" s="31">
        <v>4301130003</v>
      </c>
      <c r="D118" s="199">
        <v>4607111034687</v>
      </c>
      <c r="E118" s="195"/>
      <c r="F118" s="189">
        <v>3</v>
      </c>
      <c r="G118" s="32">
        <v>1</v>
      </c>
      <c r="H118" s="189">
        <v>3</v>
      </c>
      <c r="I118" s="189">
        <v>3.1949999999999998</v>
      </c>
      <c r="J118" s="32">
        <v>126</v>
      </c>
      <c r="K118" s="32" t="s">
        <v>75</v>
      </c>
      <c r="L118" s="33" t="s">
        <v>66</v>
      </c>
      <c r="M118" s="33"/>
      <c r="N118" s="32">
        <v>180</v>
      </c>
      <c r="O118" s="31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197"/>
      <c r="Q118" s="197"/>
      <c r="R118" s="197"/>
      <c r="S118" s="195"/>
      <c r="T118" s="34"/>
      <c r="U118" s="34"/>
      <c r="V118" s="35" t="s">
        <v>67</v>
      </c>
      <c r="W118" s="190">
        <v>0</v>
      </c>
      <c r="X118" s="191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1"/>
      <c r="BB118" s="111" t="s">
        <v>76</v>
      </c>
    </row>
    <row r="119" spans="1:54" ht="27" customHeight="1" x14ac:dyDescent="0.25">
      <c r="A119" s="54" t="s">
        <v>180</v>
      </c>
      <c r="B119" s="54" t="s">
        <v>181</v>
      </c>
      <c r="C119" s="31">
        <v>4301135181</v>
      </c>
      <c r="D119" s="199">
        <v>4607111034380</v>
      </c>
      <c r="E119" s="19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75</v>
      </c>
      <c r="L119" s="33" t="s">
        <v>66</v>
      </c>
      <c r="M119" s="33"/>
      <c r="N119" s="32">
        <v>180</v>
      </c>
      <c r="O119" s="32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197"/>
      <c r="Q119" s="197"/>
      <c r="R119" s="197"/>
      <c r="S119" s="195"/>
      <c r="T119" s="34"/>
      <c r="U119" s="34"/>
      <c r="V119" s="35" t="s">
        <v>67</v>
      </c>
      <c r="W119" s="190">
        <v>10</v>
      </c>
      <c r="X119" s="191">
        <f>IFERROR(IF(W119="","",W119),"")</f>
        <v>10</v>
      </c>
      <c r="Y119" s="36">
        <f>IFERROR(IF(W119="","",W119*0.01788),"")</f>
        <v>0.17880000000000001</v>
      </c>
      <c r="Z119" s="56"/>
      <c r="AA119" s="57"/>
      <c r="AE119" s="61"/>
      <c r="BB119" s="112" t="s">
        <v>76</v>
      </c>
    </row>
    <row r="120" spans="1:54" ht="27" customHeight="1" x14ac:dyDescent="0.25">
      <c r="A120" s="54" t="s">
        <v>182</v>
      </c>
      <c r="B120" s="54" t="s">
        <v>183</v>
      </c>
      <c r="C120" s="31">
        <v>4301135180</v>
      </c>
      <c r="D120" s="199">
        <v>4607111034397</v>
      </c>
      <c r="E120" s="19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75</v>
      </c>
      <c r="L120" s="33" t="s">
        <v>66</v>
      </c>
      <c r="M120" s="33"/>
      <c r="N120" s="32">
        <v>180</v>
      </c>
      <c r="O120" s="25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197"/>
      <c r="Q120" s="197"/>
      <c r="R120" s="197"/>
      <c r="S120" s="195"/>
      <c r="T120" s="34"/>
      <c r="U120" s="34"/>
      <c r="V120" s="35" t="s">
        <v>67</v>
      </c>
      <c r="W120" s="190">
        <v>30</v>
      </c>
      <c r="X120" s="191">
        <f>IFERROR(IF(W120="","",W120),"")</f>
        <v>30</v>
      </c>
      <c r="Y120" s="36">
        <f>IFERROR(IF(W120="","",W120*0.01788),"")</f>
        <v>0.53639999999999999</v>
      </c>
      <c r="Z120" s="56"/>
      <c r="AA120" s="57"/>
      <c r="AE120" s="61"/>
      <c r="BB120" s="113" t="s">
        <v>76</v>
      </c>
    </row>
    <row r="121" spans="1:54" x14ac:dyDescent="0.2">
      <c r="A121" s="200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2"/>
      <c r="O121" s="207" t="s">
        <v>68</v>
      </c>
      <c r="P121" s="208"/>
      <c r="Q121" s="208"/>
      <c r="R121" s="208"/>
      <c r="S121" s="208"/>
      <c r="T121" s="208"/>
      <c r="U121" s="209"/>
      <c r="V121" s="37" t="s">
        <v>67</v>
      </c>
      <c r="W121" s="192">
        <f>IFERROR(SUM(W117:W120),"0")</f>
        <v>40</v>
      </c>
      <c r="X121" s="192">
        <f>IFERROR(SUM(X117:X120),"0")</f>
        <v>40</v>
      </c>
      <c r="Y121" s="192">
        <f>IFERROR(IF(Y117="",0,Y117),"0")+IFERROR(IF(Y118="",0,Y118),"0")+IFERROR(IF(Y119="",0,Y119),"0")+IFERROR(IF(Y120="",0,Y120),"0")</f>
        <v>0.71520000000000006</v>
      </c>
      <c r="Z121" s="193"/>
      <c r="AA121" s="193"/>
    </row>
    <row r="122" spans="1:54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2"/>
      <c r="O122" s="207" t="s">
        <v>68</v>
      </c>
      <c r="P122" s="208"/>
      <c r="Q122" s="208"/>
      <c r="R122" s="208"/>
      <c r="S122" s="208"/>
      <c r="T122" s="208"/>
      <c r="U122" s="209"/>
      <c r="V122" s="37" t="s">
        <v>69</v>
      </c>
      <c r="W122" s="192">
        <f>IFERROR(SUMPRODUCT(W117:W120*H117:H120),"0")</f>
        <v>120</v>
      </c>
      <c r="X122" s="192">
        <f>IFERROR(SUMPRODUCT(X117:X120*H117:H120),"0")</f>
        <v>120</v>
      </c>
      <c r="Y122" s="37"/>
      <c r="Z122" s="193"/>
      <c r="AA122" s="193"/>
    </row>
    <row r="123" spans="1:54" ht="16.5" hidden="1" customHeight="1" x14ac:dyDescent="0.25">
      <c r="A123" s="205" t="s">
        <v>184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185"/>
      <c r="AA123" s="185"/>
    </row>
    <row r="124" spans="1:54" ht="14.25" hidden="1" customHeight="1" x14ac:dyDescent="0.25">
      <c r="A124" s="215" t="s">
        <v>122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186"/>
      <c r="AA124" s="186"/>
    </row>
    <row r="125" spans="1:54" ht="27" hidden="1" customHeight="1" x14ac:dyDescent="0.25">
      <c r="A125" s="54" t="s">
        <v>185</v>
      </c>
      <c r="B125" s="54" t="s">
        <v>186</v>
      </c>
      <c r="C125" s="31">
        <v>4301135134</v>
      </c>
      <c r="D125" s="199">
        <v>4607111035806</v>
      </c>
      <c r="E125" s="19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75</v>
      </c>
      <c r="L125" s="33" t="s">
        <v>66</v>
      </c>
      <c r="M125" s="33"/>
      <c r="N125" s="32">
        <v>180</v>
      </c>
      <c r="O125" s="37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197"/>
      <c r="Q125" s="197"/>
      <c r="R125" s="197"/>
      <c r="S125" s="195"/>
      <c r="T125" s="34"/>
      <c r="U125" s="34"/>
      <c r="V125" s="35" t="s">
        <v>67</v>
      </c>
      <c r="W125" s="190">
        <v>0</v>
      </c>
      <c r="X125" s="191">
        <f>IFERROR(IF(W125="","",W125),"")</f>
        <v>0</v>
      </c>
      <c r="Y125" s="36">
        <f>IFERROR(IF(W125="","",W125*0.01788),"")</f>
        <v>0</v>
      </c>
      <c r="Z125" s="56"/>
      <c r="AA125" s="57"/>
      <c r="AE125" s="61"/>
      <c r="BB125" s="114" t="s">
        <v>76</v>
      </c>
    </row>
    <row r="126" spans="1:54" hidden="1" x14ac:dyDescent="0.2">
      <c r="A126" s="200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2"/>
      <c r="O126" s="207" t="s">
        <v>68</v>
      </c>
      <c r="P126" s="208"/>
      <c r="Q126" s="208"/>
      <c r="R126" s="208"/>
      <c r="S126" s="208"/>
      <c r="T126" s="208"/>
      <c r="U126" s="209"/>
      <c r="V126" s="37" t="s">
        <v>67</v>
      </c>
      <c r="W126" s="192">
        <f>IFERROR(SUM(W125:W125),"0")</f>
        <v>0</v>
      </c>
      <c r="X126" s="192">
        <f>IFERROR(SUM(X125:X125),"0")</f>
        <v>0</v>
      </c>
      <c r="Y126" s="192">
        <f>IFERROR(IF(Y125="",0,Y125),"0")</f>
        <v>0</v>
      </c>
      <c r="Z126" s="193"/>
      <c r="AA126" s="193"/>
    </row>
    <row r="127" spans="1:54" hidden="1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2"/>
      <c r="O127" s="207" t="s">
        <v>68</v>
      </c>
      <c r="P127" s="208"/>
      <c r="Q127" s="208"/>
      <c r="R127" s="208"/>
      <c r="S127" s="208"/>
      <c r="T127" s="208"/>
      <c r="U127" s="209"/>
      <c r="V127" s="37" t="s">
        <v>69</v>
      </c>
      <c r="W127" s="192">
        <f>IFERROR(SUMPRODUCT(W125:W125*H125:H125),"0")</f>
        <v>0</v>
      </c>
      <c r="X127" s="192">
        <f>IFERROR(SUMPRODUCT(X125:X125*H125:H125),"0")</f>
        <v>0</v>
      </c>
      <c r="Y127" s="37"/>
      <c r="Z127" s="193"/>
      <c r="AA127" s="193"/>
    </row>
    <row r="128" spans="1:54" ht="16.5" hidden="1" customHeight="1" x14ac:dyDescent="0.25">
      <c r="A128" s="205" t="s">
        <v>187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185"/>
      <c r="AA128" s="185"/>
    </row>
    <row r="129" spans="1:54" ht="14.25" hidden="1" customHeight="1" x14ac:dyDescent="0.25">
      <c r="A129" s="215" t="s">
        <v>188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186"/>
      <c r="AA129" s="186"/>
    </row>
    <row r="130" spans="1:54" ht="27" hidden="1" customHeight="1" x14ac:dyDescent="0.25">
      <c r="A130" s="54" t="s">
        <v>189</v>
      </c>
      <c r="B130" s="54" t="s">
        <v>190</v>
      </c>
      <c r="C130" s="31">
        <v>4301070768</v>
      </c>
      <c r="D130" s="199">
        <v>4607111035639</v>
      </c>
      <c r="E130" s="19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191</v>
      </c>
      <c r="L130" s="33" t="s">
        <v>66</v>
      </c>
      <c r="M130" s="33"/>
      <c r="N130" s="32">
        <v>180</v>
      </c>
      <c r="O130" s="36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197"/>
      <c r="Q130" s="197"/>
      <c r="R130" s="197"/>
      <c r="S130" s="195"/>
      <c r="T130" s="34"/>
      <c r="U130" s="34"/>
      <c r="V130" s="35" t="s">
        <v>67</v>
      </c>
      <c r="W130" s="190">
        <v>0</v>
      </c>
      <c r="X130" s="191">
        <f>IFERROR(IF(W130="","",W130),"")</f>
        <v>0</v>
      </c>
      <c r="Y130" s="36">
        <f>IFERROR(IF(W130="","",W130*0.01786),"")</f>
        <v>0</v>
      </c>
      <c r="Z130" s="56"/>
      <c r="AA130" s="57"/>
      <c r="AE130" s="61"/>
      <c r="BB130" s="115" t="s">
        <v>76</v>
      </c>
    </row>
    <row r="131" spans="1:54" ht="27" hidden="1" customHeight="1" x14ac:dyDescent="0.25">
      <c r="A131" s="54" t="s">
        <v>192</v>
      </c>
      <c r="B131" s="54" t="s">
        <v>193</v>
      </c>
      <c r="C131" s="31">
        <v>4301070797</v>
      </c>
      <c r="D131" s="199">
        <v>4607111035646</v>
      </c>
      <c r="E131" s="19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194</v>
      </c>
      <c r="L131" s="33" t="s">
        <v>66</v>
      </c>
      <c r="M131" s="33"/>
      <c r="N131" s="32">
        <v>180</v>
      </c>
      <c r="O131" s="30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197"/>
      <c r="Q131" s="197"/>
      <c r="R131" s="197"/>
      <c r="S131" s="195"/>
      <c r="T131" s="34"/>
      <c r="U131" s="34"/>
      <c r="V131" s="35" t="s">
        <v>67</v>
      </c>
      <c r="W131" s="190">
        <v>0</v>
      </c>
      <c r="X131" s="191">
        <f>IFERROR(IF(W131="","",W131),"")</f>
        <v>0</v>
      </c>
      <c r="Y131" s="36">
        <f>IFERROR(IF(W131="","",W131*0.01157),"")</f>
        <v>0</v>
      </c>
      <c r="Z131" s="56"/>
      <c r="AA131" s="57"/>
      <c r="AE131" s="61"/>
      <c r="BB131" s="116" t="s">
        <v>76</v>
      </c>
    </row>
    <row r="132" spans="1:54" hidden="1" x14ac:dyDescent="0.2">
      <c r="A132" s="200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2"/>
      <c r="O132" s="207" t="s">
        <v>68</v>
      </c>
      <c r="P132" s="208"/>
      <c r="Q132" s="208"/>
      <c r="R132" s="208"/>
      <c r="S132" s="208"/>
      <c r="T132" s="208"/>
      <c r="U132" s="209"/>
      <c r="V132" s="37" t="s">
        <v>67</v>
      </c>
      <c r="W132" s="192">
        <f>IFERROR(SUM(W130:W131),"0")</f>
        <v>0</v>
      </c>
      <c r="X132" s="192">
        <f>IFERROR(SUM(X130:X131),"0")</f>
        <v>0</v>
      </c>
      <c r="Y132" s="192">
        <f>IFERROR(IF(Y130="",0,Y130),"0")+IFERROR(IF(Y131="",0,Y131),"0")</f>
        <v>0</v>
      </c>
      <c r="Z132" s="193"/>
      <c r="AA132" s="193"/>
    </row>
    <row r="133" spans="1:54" hidden="1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2"/>
      <c r="O133" s="207" t="s">
        <v>68</v>
      </c>
      <c r="P133" s="208"/>
      <c r="Q133" s="208"/>
      <c r="R133" s="208"/>
      <c r="S133" s="208"/>
      <c r="T133" s="208"/>
      <c r="U133" s="209"/>
      <c r="V133" s="37" t="s">
        <v>69</v>
      </c>
      <c r="W133" s="192">
        <f>IFERROR(SUMPRODUCT(W130:W131*H130:H131),"0")</f>
        <v>0</v>
      </c>
      <c r="X133" s="192">
        <f>IFERROR(SUMPRODUCT(X130:X131*H130:H131),"0")</f>
        <v>0</v>
      </c>
      <c r="Y133" s="37"/>
      <c r="Z133" s="193"/>
      <c r="AA133" s="193"/>
    </row>
    <row r="134" spans="1:54" ht="16.5" hidden="1" customHeight="1" x14ac:dyDescent="0.25">
      <c r="A134" s="205" t="s">
        <v>195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185"/>
      <c r="AA134" s="185"/>
    </row>
    <row r="135" spans="1:54" ht="14.25" hidden="1" customHeight="1" x14ac:dyDescent="0.25">
      <c r="A135" s="215" t="s">
        <v>122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186"/>
      <c r="AA135" s="186"/>
    </row>
    <row r="136" spans="1:54" ht="27" hidden="1" customHeight="1" x14ac:dyDescent="0.25">
      <c r="A136" s="54" t="s">
        <v>196</v>
      </c>
      <c r="B136" s="54" t="s">
        <v>197</v>
      </c>
      <c r="C136" s="31">
        <v>4301135133</v>
      </c>
      <c r="D136" s="199">
        <v>4607111036568</v>
      </c>
      <c r="E136" s="19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75</v>
      </c>
      <c r="L136" s="33" t="s">
        <v>66</v>
      </c>
      <c r="M136" s="33"/>
      <c r="N136" s="32">
        <v>180</v>
      </c>
      <c r="O136" s="21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197"/>
      <c r="Q136" s="197"/>
      <c r="R136" s="197"/>
      <c r="S136" s="195"/>
      <c r="T136" s="34"/>
      <c r="U136" s="34"/>
      <c r="V136" s="35" t="s">
        <v>67</v>
      </c>
      <c r="W136" s="190">
        <v>0</v>
      </c>
      <c r="X136" s="191">
        <f>IFERROR(IF(W136="","",W136),"")</f>
        <v>0</v>
      </c>
      <c r="Y136" s="36">
        <f>IFERROR(IF(W136="","",W136*0.00936),"")</f>
        <v>0</v>
      </c>
      <c r="Z136" s="56"/>
      <c r="AA136" s="57"/>
      <c r="AE136" s="61"/>
      <c r="BB136" s="117" t="s">
        <v>76</v>
      </c>
    </row>
    <row r="137" spans="1:54" hidden="1" x14ac:dyDescent="0.2">
      <c r="A137" s="200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2"/>
      <c r="O137" s="207" t="s">
        <v>68</v>
      </c>
      <c r="P137" s="208"/>
      <c r="Q137" s="208"/>
      <c r="R137" s="208"/>
      <c r="S137" s="208"/>
      <c r="T137" s="208"/>
      <c r="U137" s="209"/>
      <c r="V137" s="37" t="s">
        <v>67</v>
      </c>
      <c r="W137" s="192">
        <f>IFERROR(SUM(W136:W136),"0")</f>
        <v>0</v>
      </c>
      <c r="X137" s="192">
        <f>IFERROR(SUM(X136:X136),"0")</f>
        <v>0</v>
      </c>
      <c r="Y137" s="192">
        <f>IFERROR(IF(Y136="",0,Y136),"0")</f>
        <v>0</v>
      </c>
      <c r="Z137" s="193"/>
      <c r="AA137" s="193"/>
    </row>
    <row r="138" spans="1:54" hidden="1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2"/>
      <c r="O138" s="207" t="s">
        <v>68</v>
      </c>
      <c r="P138" s="208"/>
      <c r="Q138" s="208"/>
      <c r="R138" s="208"/>
      <c r="S138" s="208"/>
      <c r="T138" s="208"/>
      <c r="U138" s="209"/>
      <c r="V138" s="37" t="s">
        <v>69</v>
      </c>
      <c r="W138" s="192">
        <f>IFERROR(SUMPRODUCT(W136:W136*H136:H136),"0")</f>
        <v>0</v>
      </c>
      <c r="X138" s="192">
        <f>IFERROR(SUMPRODUCT(X136:X136*H136:H136),"0")</f>
        <v>0</v>
      </c>
      <c r="Y138" s="37"/>
      <c r="Z138" s="193"/>
      <c r="AA138" s="193"/>
    </row>
    <row r="139" spans="1:54" ht="27.75" hidden="1" customHeight="1" x14ac:dyDescent="0.2">
      <c r="A139" s="257" t="s">
        <v>198</v>
      </c>
      <c r="B139" s="258"/>
      <c r="C139" s="258"/>
      <c r="D139" s="258"/>
      <c r="E139" s="258"/>
      <c r="F139" s="258"/>
      <c r="G139" s="258"/>
      <c r="H139" s="258"/>
      <c r="I139" s="258"/>
      <c r="J139" s="258"/>
      <c r="K139" s="258"/>
      <c r="L139" s="258"/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48"/>
      <c r="AA139" s="48"/>
    </row>
    <row r="140" spans="1:54" ht="16.5" hidden="1" customHeight="1" x14ac:dyDescent="0.25">
      <c r="A140" s="205" t="s">
        <v>199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185"/>
      <c r="AA140" s="185"/>
    </row>
    <row r="141" spans="1:54" ht="14.25" hidden="1" customHeight="1" x14ac:dyDescent="0.25">
      <c r="A141" s="215" t="s">
        <v>122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186"/>
      <c r="AA141" s="186"/>
    </row>
    <row r="142" spans="1:54" ht="16.5" hidden="1" customHeight="1" x14ac:dyDescent="0.25">
      <c r="A142" s="54" t="s">
        <v>200</v>
      </c>
      <c r="B142" s="54" t="s">
        <v>201</v>
      </c>
      <c r="C142" s="31">
        <v>4301135317</v>
      </c>
      <c r="D142" s="199">
        <v>4607111039057</v>
      </c>
      <c r="E142" s="195"/>
      <c r="F142" s="189">
        <v>1.8</v>
      </c>
      <c r="G142" s="32">
        <v>1</v>
      </c>
      <c r="H142" s="189">
        <v>1.8</v>
      </c>
      <c r="I142" s="189">
        <v>1.9</v>
      </c>
      <c r="J142" s="32">
        <v>234</v>
      </c>
      <c r="K142" s="32" t="s">
        <v>118</v>
      </c>
      <c r="L142" s="33" t="s">
        <v>66</v>
      </c>
      <c r="M142" s="33"/>
      <c r="N142" s="32">
        <v>180</v>
      </c>
      <c r="O142" s="235" t="s">
        <v>202</v>
      </c>
      <c r="P142" s="197"/>
      <c r="Q142" s="197"/>
      <c r="R142" s="197"/>
      <c r="S142" s="195"/>
      <c r="T142" s="34"/>
      <c r="U142" s="34"/>
      <c r="V142" s="35" t="s">
        <v>67</v>
      </c>
      <c r="W142" s="190">
        <v>0</v>
      </c>
      <c r="X142" s="191">
        <f>IFERROR(IF(W142="","",W142),"")</f>
        <v>0</v>
      </c>
      <c r="Y142" s="36">
        <f>IFERROR(IF(W142="","",W142*0.00502),"")</f>
        <v>0</v>
      </c>
      <c r="Z142" s="56"/>
      <c r="AA142" s="57"/>
      <c r="AE142" s="61"/>
      <c r="BB142" s="118" t="s">
        <v>76</v>
      </c>
    </row>
    <row r="143" spans="1:54" hidden="1" x14ac:dyDescent="0.2">
      <c r="A143" s="200"/>
      <c r="B143" s="201"/>
      <c r="C143" s="201"/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2"/>
      <c r="O143" s="207" t="s">
        <v>68</v>
      </c>
      <c r="P143" s="208"/>
      <c r="Q143" s="208"/>
      <c r="R143" s="208"/>
      <c r="S143" s="208"/>
      <c r="T143" s="208"/>
      <c r="U143" s="209"/>
      <c r="V143" s="37" t="s">
        <v>67</v>
      </c>
      <c r="W143" s="192">
        <f>IFERROR(SUM(W142:W142),"0")</f>
        <v>0</v>
      </c>
      <c r="X143" s="192">
        <f>IFERROR(SUM(X142:X142),"0")</f>
        <v>0</v>
      </c>
      <c r="Y143" s="192">
        <f>IFERROR(IF(Y142="",0,Y142),"0")</f>
        <v>0</v>
      </c>
      <c r="Z143" s="193"/>
      <c r="AA143" s="193"/>
    </row>
    <row r="144" spans="1:54" hidden="1" x14ac:dyDescent="0.2">
      <c r="A144" s="201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2"/>
      <c r="O144" s="207" t="s">
        <v>68</v>
      </c>
      <c r="P144" s="208"/>
      <c r="Q144" s="208"/>
      <c r="R144" s="208"/>
      <c r="S144" s="208"/>
      <c r="T144" s="208"/>
      <c r="U144" s="209"/>
      <c r="V144" s="37" t="s">
        <v>69</v>
      </c>
      <c r="W144" s="192">
        <f>IFERROR(SUMPRODUCT(W142:W142*H142:H142),"0")</f>
        <v>0</v>
      </c>
      <c r="X144" s="192">
        <f>IFERROR(SUMPRODUCT(X142:X142*H142:H142),"0")</f>
        <v>0</v>
      </c>
      <c r="Y144" s="37"/>
      <c r="Z144" s="193"/>
      <c r="AA144" s="193"/>
    </row>
    <row r="145" spans="1:54" ht="16.5" hidden="1" customHeight="1" x14ac:dyDescent="0.25">
      <c r="A145" s="205" t="s">
        <v>203</v>
      </c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01"/>
      <c r="P145" s="201"/>
      <c r="Q145" s="201"/>
      <c r="R145" s="201"/>
      <c r="S145" s="201"/>
      <c r="T145" s="201"/>
      <c r="U145" s="201"/>
      <c r="V145" s="201"/>
      <c r="W145" s="201"/>
      <c r="X145" s="201"/>
      <c r="Y145" s="201"/>
      <c r="Z145" s="185"/>
      <c r="AA145" s="185"/>
    </row>
    <row r="146" spans="1:54" ht="14.25" hidden="1" customHeight="1" x14ac:dyDescent="0.25">
      <c r="A146" s="215" t="s">
        <v>188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186"/>
      <c r="AA146" s="186"/>
    </row>
    <row r="147" spans="1:54" ht="16.5" hidden="1" customHeight="1" x14ac:dyDescent="0.25">
      <c r="A147" s="54" t="s">
        <v>204</v>
      </c>
      <c r="B147" s="54" t="s">
        <v>205</v>
      </c>
      <c r="C147" s="31">
        <v>4301071010</v>
      </c>
      <c r="D147" s="199">
        <v>4607111037701</v>
      </c>
      <c r="E147" s="19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65</v>
      </c>
      <c r="L147" s="33" t="s">
        <v>66</v>
      </c>
      <c r="M147" s="33"/>
      <c r="N147" s="32">
        <v>180</v>
      </c>
      <c r="O147" s="27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7" s="197"/>
      <c r="Q147" s="197"/>
      <c r="R147" s="197"/>
      <c r="S147" s="195"/>
      <c r="T147" s="34"/>
      <c r="U147" s="34"/>
      <c r="V147" s="35" t="s">
        <v>67</v>
      </c>
      <c r="W147" s="190">
        <v>0</v>
      </c>
      <c r="X147" s="191">
        <f>IFERROR(IF(W147="","",W147),"")</f>
        <v>0</v>
      </c>
      <c r="Y147" s="36">
        <f>IFERROR(IF(W147="","",W147*0.00866),"")</f>
        <v>0</v>
      </c>
      <c r="Z147" s="56"/>
      <c r="AA147" s="57"/>
      <c r="AE147" s="61"/>
      <c r="BB147" s="119" t="s">
        <v>76</v>
      </c>
    </row>
    <row r="148" spans="1:54" hidden="1" x14ac:dyDescent="0.2">
      <c r="A148" s="200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2"/>
      <c r="O148" s="207" t="s">
        <v>68</v>
      </c>
      <c r="P148" s="208"/>
      <c r="Q148" s="208"/>
      <c r="R148" s="208"/>
      <c r="S148" s="208"/>
      <c r="T148" s="208"/>
      <c r="U148" s="209"/>
      <c r="V148" s="37" t="s">
        <v>67</v>
      </c>
      <c r="W148" s="192">
        <f>IFERROR(SUM(W147:W147),"0")</f>
        <v>0</v>
      </c>
      <c r="X148" s="192">
        <f>IFERROR(SUM(X147:X147),"0")</f>
        <v>0</v>
      </c>
      <c r="Y148" s="192">
        <f>IFERROR(IF(Y147="",0,Y147),"0")</f>
        <v>0</v>
      </c>
      <c r="Z148" s="193"/>
      <c r="AA148" s="193"/>
    </row>
    <row r="149" spans="1:54" hidden="1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2"/>
      <c r="O149" s="207" t="s">
        <v>68</v>
      </c>
      <c r="P149" s="208"/>
      <c r="Q149" s="208"/>
      <c r="R149" s="208"/>
      <c r="S149" s="208"/>
      <c r="T149" s="208"/>
      <c r="U149" s="209"/>
      <c r="V149" s="37" t="s">
        <v>69</v>
      </c>
      <c r="W149" s="192">
        <f>IFERROR(SUMPRODUCT(W147:W147*H147:H147),"0")</f>
        <v>0</v>
      </c>
      <c r="X149" s="192">
        <f>IFERROR(SUMPRODUCT(X147:X147*H147:H147),"0")</f>
        <v>0</v>
      </c>
      <c r="Y149" s="37"/>
      <c r="Z149" s="193"/>
      <c r="AA149" s="193"/>
    </row>
    <row r="150" spans="1:54" ht="16.5" hidden="1" customHeight="1" x14ac:dyDescent="0.25">
      <c r="A150" s="205" t="s">
        <v>206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185"/>
      <c r="AA150" s="185"/>
    </row>
    <row r="151" spans="1:54" ht="14.25" hidden="1" customHeight="1" x14ac:dyDescent="0.25">
      <c r="A151" s="215" t="s">
        <v>62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186"/>
      <c r="AA151" s="186"/>
    </row>
    <row r="152" spans="1:54" ht="16.5" hidden="1" customHeight="1" x14ac:dyDescent="0.25">
      <c r="A152" s="54" t="s">
        <v>207</v>
      </c>
      <c r="B152" s="54" t="s">
        <v>208</v>
      </c>
      <c r="C152" s="31">
        <v>4301071026</v>
      </c>
      <c r="D152" s="199">
        <v>4607111036384</v>
      </c>
      <c r="E152" s="195"/>
      <c r="F152" s="189">
        <v>1</v>
      </c>
      <c r="G152" s="32">
        <v>5</v>
      </c>
      <c r="H152" s="189">
        <v>5</v>
      </c>
      <c r="I152" s="189">
        <v>5.2530000000000001</v>
      </c>
      <c r="J152" s="32">
        <v>144</v>
      </c>
      <c r="K152" s="32" t="s">
        <v>65</v>
      </c>
      <c r="L152" s="33" t="s">
        <v>66</v>
      </c>
      <c r="M152" s="33"/>
      <c r="N152" s="32">
        <v>180</v>
      </c>
      <c r="O152" s="324" t="s">
        <v>209</v>
      </c>
      <c r="P152" s="197"/>
      <c r="Q152" s="197"/>
      <c r="R152" s="197"/>
      <c r="S152" s="195"/>
      <c r="T152" s="34"/>
      <c r="U152" s="34"/>
      <c r="V152" s="35" t="s">
        <v>67</v>
      </c>
      <c r="W152" s="190">
        <v>0</v>
      </c>
      <c r="X152" s="191">
        <f>IFERROR(IF(W152="","",W152),"")</f>
        <v>0</v>
      </c>
      <c r="Y152" s="36">
        <f>IFERROR(IF(W152="","",W152*0.00866),"")</f>
        <v>0</v>
      </c>
      <c r="Z152" s="56"/>
      <c r="AA152" s="57"/>
      <c r="AE152" s="61"/>
      <c r="BB152" s="120" t="s">
        <v>1</v>
      </c>
    </row>
    <row r="153" spans="1:54" ht="27" customHeight="1" x14ac:dyDescent="0.25">
      <c r="A153" s="54" t="s">
        <v>210</v>
      </c>
      <c r="B153" s="54" t="s">
        <v>211</v>
      </c>
      <c r="C153" s="31">
        <v>4301070956</v>
      </c>
      <c r="D153" s="199">
        <v>4640242180250</v>
      </c>
      <c r="E153" s="19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261" t="s">
        <v>212</v>
      </c>
      <c r="P153" s="197"/>
      <c r="Q153" s="197"/>
      <c r="R153" s="197"/>
      <c r="S153" s="195"/>
      <c r="T153" s="34"/>
      <c r="U153" s="34"/>
      <c r="V153" s="35" t="s">
        <v>67</v>
      </c>
      <c r="W153" s="190">
        <v>10</v>
      </c>
      <c r="X153" s="191">
        <f>IFERROR(IF(W153="","",W153),"")</f>
        <v>10</v>
      </c>
      <c r="Y153" s="36">
        <f>IFERROR(IF(W153="","",W153*0.00866),"")</f>
        <v>8.6599999999999996E-2</v>
      </c>
      <c r="Z153" s="56"/>
      <c r="AA153" s="57"/>
      <c r="AE153" s="61"/>
      <c r="BB153" s="121" t="s">
        <v>1</v>
      </c>
    </row>
    <row r="154" spans="1:54" ht="27" customHeight="1" x14ac:dyDescent="0.25">
      <c r="A154" s="54" t="s">
        <v>213</v>
      </c>
      <c r="B154" s="54" t="s">
        <v>214</v>
      </c>
      <c r="C154" s="31">
        <v>4301071028</v>
      </c>
      <c r="D154" s="199">
        <v>4607111036216</v>
      </c>
      <c r="E154" s="195"/>
      <c r="F154" s="189">
        <v>1</v>
      </c>
      <c r="G154" s="32">
        <v>5</v>
      </c>
      <c r="H154" s="189">
        <v>5</v>
      </c>
      <c r="I154" s="189">
        <v>5.266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1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4" s="197"/>
      <c r="Q154" s="197"/>
      <c r="R154" s="197"/>
      <c r="S154" s="195"/>
      <c r="T154" s="34"/>
      <c r="U154" s="34"/>
      <c r="V154" s="35" t="s">
        <v>67</v>
      </c>
      <c r="W154" s="190">
        <v>40</v>
      </c>
      <c r="X154" s="191">
        <f>IFERROR(IF(W154="","",W154),"")</f>
        <v>40</v>
      </c>
      <c r="Y154" s="36">
        <f>IFERROR(IF(W154="","",W154*0.00866),"")</f>
        <v>0.34639999999999999</v>
      </c>
      <c r="Z154" s="56"/>
      <c r="AA154" s="57"/>
      <c r="AE154" s="61"/>
      <c r="BB154" s="122" t="s">
        <v>1</v>
      </c>
    </row>
    <row r="155" spans="1:54" ht="27" hidden="1" customHeight="1" x14ac:dyDescent="0.25">
      <c r="A155" s="54" t="s">
        <v>215</v>
      </c>
      <c r="B155" s="54" t="s">
        <v>216</v>
      </c>
      <c r="C155" s="31">
        <v>4301071027</v>
      </c>
      <c r="D155" s="199">
        <v>4607111036278</v>
      </c>
      <c r="E155" s="19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65</v>
      </c>
      <c r="L155" s="33" t="s">
        <v>66</v>
      </c>
      <c r="M155" s="33"/>
      <c r="N155" s="32">
        <v>180</v>
      </c>
      <c r="O155" s="244" t="s">
        <v>217</v>
      </c>
      <c r="P155" s="197"/>
      <c r="Q155" s="197"/>
      <c r="R155" s="197"/>
      <c r="S155" s="195"/>
      <c r="T155" s="34"/>
      <c r="U155" s="34"/>
      <c r="V155" s="35" t="s">
        <v>67</v>
      </c>
      <c r="W155" s="190">
        <v>0</v>
      </c>
      <c r="X155" s="191">
        <f>IFERROR(IF(W155="","",W155),"")</f>
        <v>0</v>
      </c>
      <c r="Y155" s="36">
        <f>IFERROR(IF(W155="","",W155*0.0155),"")</f>
        <v>0</v>
      </c>
      <c r="Z155" s="56"/>
      <c r="AA155" s="57"/>
      <c r="AE155" s="61"/>
      <c r="BB155" s="123" t="s">
        <v>1</v>
      </c>
    </row>
    <row r="156" spans="1:54" x14ac:dyDescent="0.2">
      <c r="A156" s="200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2"/>
      <c r="O156" s="207" t="s">
        <v>68</v>
      </c>
      <c r="P156" s="208"/>
      <c r="Q156" s="208"/>
      <c r="R156" s="208"/>
      <c r="S156" s="208"/>
      <c r="T156" s="208"/>
      <c r="U156" s="209"/>
      <c r="V156" s="37" t="s">
        <v>67</v>
      </c>
      <c r="W156" s="192">
        <f>IFERROR(SUM(W152:W155),"0")</f>
        <v>50</v>
      </c>
      <c r="X156" s="192">
        <f>IFERROR(SUM(X152:X155),"0")</f>
        <v>50</v>
      </c>
      <c r="Y156" s="192">
        <f>IFERROR(IF(Y152="",0,Y152),"0")+IFERROR(IF(Y153="",0,Y153),"0")+IFERROR(IF(Y154="",0,Y154),"0")+IFERROR(IF(Y155="",0,Y155),"0")</f>
        <v>0.433</v>
      </c>
      <c r="Z156" s="193"/>
      <c r="AA156" s="193"/>
    </row>
    <row r="157" spans="1:54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2"/>
      <c r="O157" s="207" t="s">
        <v>68</v>
      </c>
      <c r="P157" s="208"/>
      <c r="Q157" s="208"/>
      <c r="R157" s="208"/>
      <c r="S157" s="208"/>
      <c r="T157" s="208"/>
      <c r="U157" s="209"/>
      <c r="V157" s="37" t="s">
        <v>69</v>
      </c>
      <c r="W157" s="192">
        <f>IFERROR(SUMPRODUCT(W152:W155*H152:H155),"0")</f>
        <v>250</v>
      </c>
      <c r="X157" s="192">
        <f>IFERROR(SUMPRODUCT(X152:X155*H152:H155),"0")</f>
        <v>250</v>
      </c>
      <c r="Y157" s="37"/>
      <c r="Z157" s="193"/>
      <c r="AA157" s="193"/>
    </row>
    <row r="158" spans="1:54" ht="14.25" hidden="1" customHeight="1" x14ac:dyDescent="0.25">
      <c r="A158" s="215" t="s">
        <v>218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186"/>
      <c r="AA158" s="186"/>
    </row>
    <row r="159" spans="1:54" ht="27" hidden="1" customHeight="1" x14ac:dyDescent="0.25">
      <c r="A159" s="54" t="s">
        <v>219</v>
      </c>
      <c r="B159" s="54" t="s">
        <v>220</v>
      </c>
      <c r="C159" s="31">
        <v>4301080153</v>
      </c>
      <c r="D159" s="199">
        <v>4607111036827</v>
      </c>
      <c r="E159" s="19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65</v>
      </c>
      <c r="L159" s="33" t="s">
        <v>66</v>
      </c>
      <c r="M159" s="33"/>
      <c r="N159" s="32">
        <v>90</v>
      </c>
      <c r="O159" s="34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9" s="197"/>
      <c r="Q159" s="197"/>
      <c r="R159" s="197"/>
      <c r="S159" s="195"/>
      <c r="T159" s="34"/>
      <c r="U159" s="34"/>
      <c r="V159" s="35" t="s">
        <v>67</v>
      </c>
      <c r="W159" s="190">
        <v>0</v>
      </c>
      <c r="X159" s="191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hidden="1" customHeight="1" x14ac:dyDescent="0.25">
      <c r="A160" s="54" t="s">
        <v>221</v>
      </c>
      <c r="B160" s="54" t="s">
        <v>222</v>
      </c>
      <c r="C160" s="31">
        <v>4301080154</v>
      </c>
      <c r="D160" s="199">
        <v>4607111036834</v>
      </c>
      <c r="E160" s="19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65</v>
      </c>
      <c r="L160" s="33" t="s">
        <v>66</v>
      </c>
      <c r="M160" s="33"/>
      <c r="N160" s="32">
        <v>90</v>
      </c>
      <c r="O160" s="29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0" s="197"/>
      <c r="Q160" s="197"/>
      <c r="R160" s="197"/>
      <c r="S160" s="195"/>
      <c r="T160" s="34"/>
      <c r="U160" s="34"/>
      <c r="V160" s="35" t="s">
        <v>67</v>
      </c>
      <c r="W160" s="190">
        <v>0</v>
      </c>
      <c r="X160" s="191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hidden="1" x14ac:dyDescent="0.2">
      <c r="A161" s="200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2"/>
      <c r="O161" s="207" t="s">
        <v>68</v>
      </c>
      <c r="P161" s="208"/>
      <c r="Q161" s="208"/>
      <c r="R161" s="208"/>
      <c r="S161" s="208"/>
      <c r="T161" s="208"/>
      <c r="U161" s="209"/>
      <c r="V161" s="37" t="s">
        <v>67</v>
      </c>
      <c r="W161" s="192">
        <f>IFERROR(SUM(W159:W160),"0")</f>
        <v>0</v>
      </c>
      <c r="X161" s="192">
        <f>IFERROR(SUM(X159:X160),"0")</f>
        <v>0</v>
      </c>
      <c r="Y161" s="192">
        <f>IFERROR(IF(Y159="",0,Y159),"0")+IFERROR(IF(Y160="",0,Y160),"0")</f>
        <v>0</v>
      </c>
      <c r="Z161" s="193"/>
      <c r="AA161" s="193"/>
    </row>
    <row r="162" spans="1:54" hidden="1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2"/>
      <c r="O162" s="207" t="s">
        <v>68</v>
      </c>
      <c r="P162" s="208"/>
      <c r="Q162" s="208"/>
      <c r="R162" s="208"/>
      <c r="S162" s="208"/>
      <c r="T162" s="208"/>
      <c r="U162" s="209"/>
      <c r="V162" s="37" t="s">
        <v>69</v>
      </c>
      <c r="W162" s="192">
        <f>IFERROR(SUMPRODUCT(W159:W160*H159:H160),"0")</f>
        <v>0</v>
      </c>
      <c r="X162" s="192">
        <f>IFERROR(SUMPRODUCT(X159:X160*H159:H160),"0")</f>
        <v>0</v>
      </c>
      <c r="Y162" s="37"/>
      <c r="Z162" s="193"/>
      <c r="AA162" s="193"/>
    </row>
    <row r="163" spans="1:54" ht="27.75" hidden="1" customHeight="1" x14ac:dyDescent="0.2">
      <c r="A163" s="257" t="s">
        <v>223</v>
      </c>
      <c r="B163" s="258"/>
      <c r="C163" s="258"/>
      <c r="D163" s="258"/>
      <c r="E163" s="258"/>
      <c r="F163" s="258"/>
      <c r="G163" s="258"/>
      <c r="H163" s="258"/>
      <c r="I163" s="258"/>
      <c r="J163" s="258"/>
      <c r="K163" s="258"/>
      <c r="L163" s="258"/>
      <c r="M163" s="258"/>
      <c r="N163" s="258"/>
      <c r="O163" s="258"/>
      <c r="P163" s="258"/>
      <c r="Q163" s="258"/>
      <c r="R163" s="258"/>
      <c r="S163" s="258"/>
      <c r="T163" s="258"/>
      <c r="U163" s="258"/>
      <c r="V163" s="258"/>
      <c r="W163" s="258"/>
      <c r="X163" s="258"/>
      <c r="Y163" s="258"/>
      <c r="Z163" s="48"/>
      <c r="AA163" s="48"/>
    </row>
    <row r="164" spans="1:54" ht="16.5" hidden="1" customHeight="1" x14ac:dyDescent="0.25">
      <c r="A164" s="205" t="s">
        <v>224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185"/>
      <c r="AA164" s="185"/>
    </row>
    <row r="165" spans="1:54" ht="14.25" hidden="1" customHeight="1" x14ac:dyDescent="0.25">
      <c r="A165" s="215" t="s">
        <v>72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186"/>
      <c r="AA165" s="186"/>
    </row>
    <row r="166" spans="1:54" ht="16.5" customHeight="1" x14ac:dyDescent="0.25">
      <c r="A166" s="54" t="s">
        <v>225</v>
      </c>
      <c r="B166" s="54" t="s">
        <v>226</v>
      </c>
      <c r="C166" s="31">
        <v>4301132048</v>
      </c>
      <c r="D166" s="199">
        <v>4607111035721</v>
      </c>
      <c r="E166" s="19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75</v>
      </c>
      <c r="L166" s="33" t="s">
        <v>66</v>
      </c>
      <c r="M166" s="33"/>
      <c r="N166" s="32">
        <v>180</v>
      </c>
      <c r="O166" s="30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6" s="197"/>
      <c r="Q166" s="197"/>
      <c r="R166" s="197"/>
      <c r="S166" s="195"/>
      <c r="T166" s="34"/>
      <c r="U166" s="34"/>
      <c r="V166" s="35" t="s">
        <v>67</v>
      </c>
      <c r="W166" s="190">
        <v>50</v>
      </c>
      <c r="X166" s="191">
        <f>IFERROR(IF(W166="","",W166),"")</f>
        <v>50</v>
      </c>
      <c r="Y166" s="36">
        <f>IFERROR(IF(W166="","",W166*0.01788),"")</f>
        <v>0.89400000000000002</v>
      </c>
      <c r="Z166" s="56"/>
      <c r="AA166" s="57"/>
      <c r="AE166" s="61"/>
      <c r="BB166" s="126" t="s">
        <v>76</v>
      </c>
    </row>
    <row r="167" spans="1:54" ht="27" customHeight="1" x14ac:dyDescent="0.25">
      <c r="A167" s="54" t="s">
        <v>227</v>
      </c>
      <c r="B167" s="54" t="s">
        <v>228</v>
      </c>
      <c r="C167" s="31">
        <v>4301132100</v>
      </c>
      <c r="D167" s="199">
        <v>4607111035691</v>
      </c>
      <c r="E167" s="19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75</v>
      </c>
      <c r="L167" s="33" t="s">
        <v>66</v>
      </c>
      <c r="M167" s="33"/>
      <c r="N167" s="32">
        <v>365</v>
      </c>
      <c r="O167" s="313" t="s">
        <v>229</v>
      </c>
      <c r="P167" s="197"/>
      <c r="Q167" s="197"/>
      <c r="R167" s="197"/>
      <c r="S167" s="195"/>
      <c r="T167" s="34"/>
      <c r="U167" s="34"/>
      <c r="V167" s="35" t="s">
        <v>67</v>
      </c>
      <c r="W167" s="190">
        <v>70</v>
      </c>
      <c r="X167" s="191">
        <f>IFERROR(IF(W167="","",W167),"")</f>
        <v>70</v>
      </c>
      <c r="Y167" s="36">
        <f>IFERROR(IF(W167="","",W167*0.01788),"")</f>
        <v>1.2516</v>
      </c>
      <c r="Z167" s="56"/>
      <c r="AA167" s="57"/>
      <c r="AE167" s="61"/>
      <c r="BB167" s="127" t="s">
        <v>76</v>
      </c>
    </row>
    <row r="168" spans="1:54" x14ac:dyDescent="0.2">
      <c r="A168" s="200"/>
      <c r="B168" s="201"/>
      <c r="C168" s="201"/>
      <c r="D168" s="201"/>
      <c r="E168" s="201"/>
      <c r="F168" s="201"/>
      <c r="G168" s="201"/>
      <c r="H168" s="201"/>
      <c r="I168" s="201"/>
      <c r="J168" s="201"/>
      <c r="K168" s="201"/>
      <c r="L168" s="201"/>
      <c r="M168" s="201"/>
      <c r="N168" s="202"/>
      <c r="O168" s="207" t="s">
        <v>68</v>
      </c>
      <c r="P168" s="208"/>
      <c r="Q168" s="208"/>
      <c r="R168" s="208"/>
      <c r="S168" s="208"/>
      <c r="T168" s="208"/>
      <c r="U168" s="209"/>
      <c r="V168" s="37" t="s">
        <v>67</v>
      </c>
      <c r="W168" s="192">
        <f>IFERROR(SUM(W166:W167),"0")</f>
        <v>120</v>
      </c>
      <c r="X168" s="192">
        <f>IFERROR(SUM(X166:X167),"0")</f>
        <v>120</v>
      </c>
      <c r="Y168" s="192">
        <f>IFERROR(IF(Y166="",0,Y166),"0")+IFERROR(IF(Y167="",0,Y167),"0")</f>
        <v>2.1456</v>
      </c>
      <c r="Z168" s="193"/>
      <c r="AA168" s="193"/>
    </row>
    <row r="169" spans="1:54" x14ac:dyDescent="0.2">
      <c r="A169" s="201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2"/>
      <c r="O169" s="207" t="s">
        <v>68</v>
      </c>
      <c r="P169" s="208"/>
      <c r="Q169" s="208"/>
      <c r="R169" s="208"/>
      <c r="S169" s="208"/>
      <c r="T169" s="208"/>
      <c r="U169" s="209"/>
      <c r="V169" s="37" t="s">
        <v>69</v>
      </c>
      <c r="W169" s="192">
        <f>IFERROR(SUMPRODUCT(W166:W167*H166:H167),"0")</f>
        <v>360</v>
      </c>
      <c r="X169" s="192">
        <f>IFERROR(SUMPRODUCT(X166:X167*H166:H167),"0")</f>
        <v>360</v>
      </c>
      <c r="Y169" s="37"/>
      <c r="Z169" s="193"/>
      <c r="AA169" s="193"/>
    </row>
    <row r="170" spans="1:54" ht="16.5" hidden="1" customHeight="1" x14ac:dyDescent="0.25">
      <c r="A170" s="205" t="s">
        <v>230</v>
      </c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1"/>
      <c r="Z170" s="185"/>
      <c r="AA170" s="185"/>
    </row>
    <row r="171" spans="1:54" ht="14.25" hidden="1" customHeight="1" x14ac:dyDescent="0.25">
      <c r="A171" s="215" t="s">
        <v>230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186"/>
      <c r="AA171" s="186"/>
    </row>
    <row r="172" spans="1:54" ht="27" hidden="1" customHeight="1" x14ac:dyDescent="0.25">
      <c r="A172" s="54" t="s">
        <v>231</v>
      </c>
      <c r="B172" s="54" t="s">
        <v>232</v>
      </c>
      <c r="C172" s="31">
        <v>4301133002</v>
      </c>
      <c r="D172" s="199">
        <v>4607111035783</v>
      </c>
      <c r="E172" s="195"/>
      <c r="F172" s="189">
        <v>0.2</v>
      </c>
      <c r="G172" s="32">
        <v>8</v>
      </c>
      <c r="H172" s="189">
        <v>1.6</v>
      </c>
      <c r="I172" s="189">
        <v>2.12</v>
      </c>
      <c r="J172" s="32">
        <v>72</v>
      </c>
      <c r="K172" s="32" t="s">
        <v>194</v>
      </c>
      <c r="L172" s="33" t="s">
        <v>66</v>
      </c>
      <c r="M172" s="33"/>
      <c r="N172" s="32">
        <v>180</v>
      </c>
      <c r="O172" s="27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2" s="197"/>
      <c r="Q172" s="197"/>
      <c r="R172" s="197"/>
      <c r="S172" s="195"/>
      <c r="T172" s="34"/>
      <c r="U172" s="34"/>
      <c r="V172" s="35" t="s">
        <v>67</v>
      </c>
      <c r="W172" s="190">
        <v>0</v>
      </c>
      <c r="X172" s="191">
        <f>IFERROR(IF(W172="","",W172),"")</f>
        <v>0</v>
      </c>
      <c r="Y172" s="36">
        <f>IFERROR(IF(W172="","",W172*0.01157),"")</f>
        <v>0</v>
      </c>
      <c r="Z172" s="56"/>
      <c r="AA172" s="57"/>
      <c r="AE172" s="61"/>
      <c r="BB172" s="128" t="s">
        <v>76</v>
      </c>
    </row>
    <row r="173" spans="1:54" hidden="1" x14ac:dyDescent="0.2">
      <c r="A173" s="200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2"/>
      <c r="O173" s="207" t="s">
        <v>68</v>
      </c>
      <c r="P173" s="208"/>
      <c r="Q173" s="208"/>
      <c r="R173" s="208"/>
      <c r="S173" s="208"/>
      <c r="T173" s="208"/>
      <c r="U173" s="209"/>
      <c r="V173" s="37" t="s">
        <v>67</v>
      </c>
      <c r="W173" s="192">
        <f>IFERROR(SUM(W172:W172),"0")</f>
        <v>0</v>
      </c>
      <c r="X173" s="192">
        <f>IFERROR(SUM(X172:X172),"0")</f>
        <v>0</v>
      </c>
      <c r="Y173" s="192">
        <f>IFERROR(IF(Y172="",0,Y172),"0")</f>
        <v>0</v>
      </c>
      <c r="Z173" s="193"/>
      <c r="AA173" s="193"/>
    </row>
    <row r="174" spans="1:54" hidden="1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2"/>
      <c r="O174" s="207" t="s">
        <v>68</v>
      </c>
      <c r="P174" s="208"/>
      <c r="Q174" s="208"/>
      <c r="R174" s="208"/>
      <c r="S174" s="208"/>
      <c r="T174" s="208"/>
      <c r="U174" s="209"/>
      <c r="V174" s="37" t="s">
        <v>69</v>
      </c>
      <c r="W174" s="192">
        <f>IFERROR(SUMPRODUCT(W172:W172*H172:H172),"0")</f>
        <v>0</v>
      </c>
      <c r="X174" s="192">
        <f>IFERROR(SUMPRODUCT(X172:X172*H172:H172),"0")</f>
        <v>0</v>
      </c>
      <c r="Y174" s="37"/>
      <c r="Z174" s="193"/>
      <c r="AA174" s="193"/>
    </row>
    <row r="175" spans="1:54" ht="16.5" hidden="1" customHeight="1" x14ac:dyDescent="0.25">
      <c r="A175" s="205" t="s">
        <v>223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185"/>
      <c r="AA175" s="185"/>
    </row>
    <row r="176" spans="1:54" ht="14.25" hidden="1" customHeight="1" x14ac:dyDescent="0.25">
      <c r="A176" s="215" t="s">
        <v>233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186"/>
      <c r="AA176" s="186"/>
    </row>
    <row r="177" spans="1:54" ht="27" hidden="1" customHeight="1" x14ac:dyDescent="0.25">
      <c r="A177" s="54" t="s">
        <v>234</v>
      </c>
      <c r="B177" s="54" t="s">
        <v>235</v>
      </c>
      <c r="C177" s="31">
        <v>4301051319</v>
      </c>
      <c r="D177" s="199">
        <v>4680115881204</v>
      </c>
      <c r="E177" s="195"/>
      <c r="F177" s="189">
        <v>0.33</v>
      </c>
      <c r="G177" s="32">
        <v>6</v>
      </c>
      <c r="H177" s="189">
        <v>1.98</v>
      </c>
      <c r="I177" s="189">
        <v>2.246</v>
      </c>
      <c r="J177" s="32">
        <v>156</v>
      </c>
      <c r="K177" s="32" t="s">
        <v>65</v>
      </c>
      <c r="L177" s="33" t="s">
        <v>236</v>
      </c>
      <c r="M177" s="33"/>
      <c r="N177" s="32">
        <v>365</v>
      </c>
      <c r="O177" s="35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7" s="197"/>
      <c r="Q177" s="197"/>
      <c r="R177" s="197"/>
      <c r="S177" s="195"/>
      <c r="T177" s="34"/>
      <c r="U177" s="34"/>
      <c r="V177" s="35" t="s">
        <v>67</v>
      </c>
      <c r="W177" s="190">
        <v>0</v>
      </c>
      <c r="X177" s="191">
        <f>IFERROR(IF(W177="","",W177),"")</f>
        <v>0</v>
      </c>
      <c r="Y177" s="36">
        <f>IFERROR(IF(W177="","",W177*0.00753),"")</f>
        <v>0</v>
      </c>
      <c r="Z177" s="56"/>
      <c r="AA177" s="57"/>
      <c r="AE177" s="61"/>
      <c r="BB177" s="129" t="s">
        <v>237</v>
      </c>
    </row>
    <row r="178" spans="1:54" hidden="1" x14ac:dyDescent="0.2">
      <c r="A178" s="200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2"/>
      <c r="O178" s="207" t="s">
        <v>68</v>
      </c>
      <c r="P178" s="208"/>
      <c r="Q178" s="208"/>
      <c r="R178" s="208"/>
      <c r="S178" s="208"/>
      <c r="T178" s="208"/>
      <c r="U178" s="209"/>
      <c r="V178" s="37" t="s">
        <v>67</v>
      </c>
      <c r="W178" s="192">
        <f>IFERROR(SUM(W177:W177),"0")</f>
        <v>0</v>
      </c>
      <c r="X178" s="192">
        <f>IFERROR(SUM(X177:X177),"0")</f>
        <v>0</v>
      </c>
      <c r="Y178" s="192">
        <f>IFERROR(IF(Y177="",0,Y177),"0")</f>
        <v>0</v>
      </c>
      <c r="Z178" s="193"/>
      <c r="AA178" s="193"/>
    </row>
    <row r="179" spans="1:54" hidden="1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2"/>
      <c r="O179" s="207" t="s">
        <v>68</v>
      </c>
      <c r="P179" s="208"/>
      <c r="Q179" s="208"/>
      <c r="R179" s="208"/>
      <c r="S179" s="208"/>
      <c r="T179" s="208"/>
      <c r="U179" s="209"/>
      <c r="V179" s="37" t="s">
        <v>69</v>
      </c>
      <c r="W179" s="192">
        <f>IFERROR(SUMPRODUCT(W177:W177*H177:H177),"0")</f>
        <v>0</v>
      </c>
      <c r="X179" s="192">
        <f>IFERROR(SUMPRODUCT(X177:X177*H177:H177),"0")</f>
        <v>0</v>
      </c>
      <c r="Y179" s="37"/>
      <c r="Z179" s="193"/>
      <c r="AA179" s="193"/>
    </row>
    <row r="180" spans="1:54" ht="16.5" hidden="1" customHeight="1" x14ac:dyDescent="0.25">
      <c r="A180" s="205" t="s">
        <v>238</v>
      </c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X180" s="201"/>
      <c r="Y180" s="201"/>
      <c r="Z180" s="185"/>
      <c r="AA180" s="185"/>
    </row>
    <row r="181" spans="1:54" ht="14.25" hidden="1" customHeight="1" x14ac:dyDescent="0.25">
      <c r="A181" s="215" t="s">
        <v>72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186"/>
      <c r="AA181" s="186"/>
    </row>
    <row r="182" spans="1:54" ht="27" customHeight="1" x14ac:dyDescent="0.25">
      <c r="A182" s="54" t="s">
        <v>239</v>
      </c>
      <c r="B182" s="54" t="s">
        <v>240</v>
      </c>
      <c r="C182" s="31">
        <v>4301132079</v>
      </c>
      <c r="D182" s="199">
        <v>4607111038487</v>
      </c>
      <c r="E182" s="195"/>
      <c r="F182" s="189">
        <v>0.25</v>
      </c>
      <c r="G182" s="32">
        <v>12</v>
      </c>
      <c r="H182" s="189">
        <v>3</v>
      </c>
      <c r="I182" s="189">
        <v>3.7360000000000002</v>
      </c>
      <c r="J182" s="32">
        <v>70</v>
      </c>
      <c r="K182" s="32" t="s">
        <v>75</v>
      </c>
      <c r="L182" s="33" t="s">
        <v>66</v>
      </c>
      <c r="M182" s="33"/>
      <c r="N182" s="32">
        <v>180</v>
      </c>
      <c r="O182" s="31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2" s="197"/>
      <c r="Q182" s="197"/>
      <c r="R182" s="197"/>
      <c r="S182" s="195"/>
      <c r="T182" s="34"/>
      <c r="U182" s="34"/>
      <c r="V182" s="35" t="s">
        <v>67</v>
      </c>
      <c r="W182" s="190">
        <v>20</v>
      </c>
      <c r="X182" s="191">
        <f>IFERROR(IF(W182="","",W182),"")</f>
        <v>20</v>
      </c>
      <c r="Y182" s="36">
        <f>IFERROR(IF(W182="","",W182*0.01788),"")</f>
        <v>0.35760000000000003</v>
      </c>
      <c r="Z182" s="56"/>
      <c r="AA182" s="57"/>
      <c r="AE182" s="61"/>
      <c r="BB182" s="130" t="s">
        <v>76</v>
      </c>
    </row>
    <row r="183" spans="1:54" x14ac:dyDescent="0.2">
      <c r="A183" s="200"/>
      <c r="B183" s="201"/>
      <c r="C183" s="201"/>
      <c r="D183" s="201"/>
      <c r="E183" s="201"/>
      <c r="F183" s="201"/>
      <c r="G183" s="201"/>
      <c r="H183" s="201"/>
      <c r="I183" s="201"/>
      <c r="J183" s="201"/>
      <c r="K183" s="201"/>
      <c r="L183" s="201"/>
      <c r="M183" s="201"/>
      <c r="N183" s="202"/>
      <c r="O183" s="207" t="s">
        <v>68</v>
      </c>
      <c r="P183" s="208"/>
      <c r="Q183" s="208"/>
      <c r="R183" s="208"/>
      <c r="S183" s="208"/>
      <c r="T183" s="208"/>
      <c r="U183" s="209"/>
      <c r="V183" s="37" t="s">
        <v>67</v>
      </c>
      <c r="W183" s="192">
        <f>IFERROR(SUM(W182:W182),"0")</f>
        <v>20</v>
      </c>
      <c r="X183" s="192">
        <f>IFERROR(SUM(X182:X182),"0")</f>
        <v>20</v>
      </c>
      <c r="Y183" s="192">
        <f>IFERROR(IF(Y182="",0,Y182),"0")</f>
        <v>0.35760000000000003</v>
      </c>
      <c r="Z183" s="193"/>
      <c r="AA183" s="193"/>
    </row>
    <row r="184" spans="1:54" x14ac:dyDescent="0.2">
      <c r="A184" s="201"/>
      <c r="B184" s="201"/>
      <c r="C184" s="201"/>
      <c r="D184" s="201"/>
      <c r="E184" s="201"/>
      <c r="F184" s="201"/>
      <c r="G184" s="201"/>
      <c r="H184" s="201"/>
      <c r="I184" s="201"/>
      <c r="J184" s="201"/>
      <c r="K184" s="201"/>
      <c r="L184" s="201"/>
      <c r="M184" s="201"/>
      <c r="N184" s="202"/>
      <c r="O184" s="207" t="s">
        <v>68</v>
      </c>
      <c r="P184" s="208"/>
      <c r="Q184" s="208"/>
      <c r="R184" s="208"/>
      <c r="S184" s="208"/>
      <c r="T184" s="208"/>
      <c r="U184" s="209"/>
      <c r="V184" s="37" t="s">
        <v>69</v>
      </c>
      <c r="W184" s="192">
        <f>IFERROR(SUMPRODUCT(W182:W182*H182:H182),"0")</f>
        <v>60</v>
      </c>
      <c r="X184" s="192">
        <f>IFERROR(SUMPRODUCT(X182:X182*H182:H182),"0")</f>
        <v>60</v>
      </c>
      <c r="Y184" s="37"/>
      <c r="Z184" s="193"/>
      <c r="AA184" s="193"/>
    </row>
    <row r="185" spans="1:54" ht="27.75" hidden="1" customHeight="1" x14ac:dyDescent="0.2">
      <c r="A185" s="257" t="s">
        <v>241</v>
      </c>
      <c r="B185" s="258"/>
      <c r="C185" s="258"/>
      <c r="D185" s="258"/>
      <c r="E185" s="258"/>
      <c r="F185" s="258"/>
      <c r="G185" s="258"/>
      <c r="H185" s="258"/>
      <c r="I185" s="258"/>
      <c r="J185" s="258"/>
      <c r="K185" s="258"/>
      <c r="L185" s="258"/>
      <c r="M185" s="258"/>
      <c r="N185" s="258"/>
      <c r="O185" s="258"/>
      <c r="P185" s="258"/>
      <c r="Q185" s="258"/>
      <c r="R185" s="258"/>
      <c r="S185" s="258"/>
      <c r="T185" s="258"/>
      <c r="U185" s="258"/>
      <c r="V185" s="258"/>
      <c r="W185" s="258"/>
      <c r="X185" s="258"/>
      <c r="Y185" s="258"/>
      <c r="Z185" s="48"/>
      <c r="AA185" s="48"/>
    </row>
    <row r="186" spans="1:54" ht="16.5" hidden="1" customHeight="1" x14ac:dyDescent="0.25">
      <c r="A186" s="205" t="s">
        <v>242</v>
      </c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185"/>
      <c r="AA186" s="185"/>
    </row>
    <row r="187" spans="1:54" ht="14.25" hidden="1" customHeight="1" x14ac:dyDescent="0.25">
      <c r="A187" s="215" t="s">
        <v>62</v>
      </c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201"/>
      <c r="W187" s="201"/>
      <c r="X187" s="201"/>
      <c r="Y187" s="201"/>
      <c r="Z187" s="186"/>
      <c r="AA187" s="186"/>
    </row>
    <row r="188" spans="1:54" ht="16.5" hidden="1" customHeight="1" x14ac:dyDescent="0.25">
      <c r="A188" s="54" t="s">
        <v>243</v>
      </c>
      <c r="B188" s="54" t="s">
        <v>244</v>
      </c>
      <c r="C188" s="31">
        <v>4301070913</v>
      </c>
      <c r="D188" s="199">
        <v>4607111036957</v>
      </c>
      <c r="E188" s="195"/>
      <c r="F188" s="189">
        <v>0.4</v>
      </c>
      <c r="G188" s="32">
        <v>8</v>
      </c>
      <c r="H188" s="189">
        <v>3.2</v>
      </c>
      <c r="I188" s="189">
        <v>3.44</v>
      </c>
      <c r="J188" s="32">
        <v>144</v>
      </c>
      <c r="K188" s="32" t="s">
        <v>65</v>
      </c>
      <c r="L188" s="33" t="s">
        <v>66</v>
      </c>
      <c r="M188" s="33"/>
      <c r="N188" s="32">
        <v>180</v>
      </c>
      <c r="O188" s="318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8" s="197"/>
      <c r="Q188" s="197"/>
      <c r="R188" s="197"/>
      <c r="S188" s="195"/>
      <c r="T188" s="34"/>
      <c r="U188" s="34"/>
      <c r="V188" s="35" t="s">
        <v>67</v>
      </c>
      <c r="W188" s="190">
        <v>0</v>
      </c>
      <c r="X188" s="191">
        <f>IFERROR(IF(W188="","",W188),"")</f>
        <v>0</v>
      </c>
      <c r="Y188" s="36">
        <f>IFERROR(IF(W188="","",W188*0.00866),"")</f>
        <v>0</v>
      </c>
      <c r="Z188" s="56"/>
      <c r="AA188" s="57"/>
      <c r="AE188" s="61"/>
      <c r="BB188" s="131" t="s">
        <v>1</v>
      </c>
    </row>
    <row r="189" spans="1:54" ht="16.5" hidden="1" customHeight="1" x14ac:dyDescent="0.25">
      <c r="A189" s="54" t="s">
        <v>245</v>
      </c>
      <c r="B189" s="54" t="s">
        <v>246</v>
      </c>
      <c r="C189" s="31">
        <v>4301070912</v>
      </c>
      <c r="D189" s="199">
        <v>4607111037213</v>
      </c>
      <c r="E189" s="195"/>
      <c r="F189" s="189">
        <v>0.4</v>
      </c>
      <c r="G189" s="32">
        <v>8</v>
      </c>
      <c r="H189" s="189">
        <v>3.2</v>
      </c>
      <c r="I189" s="189">
        <v>3.44</v>
      </c>
      <c r="J189" s="32">
        <v>144</v>
      </c>
      <c r="K189" s="32" t="s">
        <v>65</v>
      </c>
      <c r="L189" s="33" t="s">
        <v>66</v>
      </c>
      <c r="M189" s="33"/>
      <c r="N189" s="32">
        <v>180</v>
      </c>
      <c r="O189" s="35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9" s="197"/>
      <c r="Q189" s="197"/>
      <c r="R189" s="197"/>
      <c r="S189" s="195"/>
      <c r="T189" s="34"/>
      <c r="U189" s="34"/>
      <c r="V189" s="35" t="s">
        <v>67</v>
      </c>
      <c r="W189" s="190">
        <v>0</v>
      </c>
      <c r="X189" s="191">
        <f>IFERROR(IF(W189="","",W189),"")</f>
        <v>0</v>
      </c>
      <c r="Y189" s="36">
        <f>IFERROR(IF(W189="","",W189*0.00866),"")</f>
        <v>0</v>
      </c>
      <c r="Z189" s="56"/>
      <c r="AA189" s="57"/>
      <c r="AE189" s="61"/>
      <c r="BB189" s="132" t="s">
        <v>1</v>
      </c>
    </row>
    <row r="190" spans="1:54" hidden="1" x14ac:dyDescent="0.2">
      <c r="A190" s="200"/>
      <c r="B190" s="201"/>
      <c r="C190" s="201"/>
      <c r="D190" s="201"/>
      <c r="E190" s="201"/>
      <c r="F190" s="201"/>
      <c r="G190" s="201"/>
      <c r="H190" s="201"/>
      <c r="I190" s="201"/>
      <c r="J190" s="201"/>
      <c r="K190" s="201"/>
      <c r="L190" s="201"/>
      <c r="M190" s="201"/>
      <c r="N190" s="202"/>
      <c r="O190" s="207" t="s">
        <v>68</v>
      </c>
      <c r="P190" s="208"/>
      <c r="Q190" s="208"/>
      <c r="R190" s="208"/>
      <c r="S190" s="208"/>
      <c r="T190" s="208"/>
      <c r="U190" s="209"/>
      <c r="V190" s="37" t="s">
        <v>67</v>
      </c>
      <c r="W190" s="192">
        <f>IFERROR(SUM(W188:W189),"0")</f>
        <v>0</v>
      </c>
      <c r="X190" s="192">
        <f>IFERROR(SUM(X188:X189),"0")</f>
        <v>0</v>
      </c>
      <c r="Y190" s="192">
        <f>IFERROR(IF(Y188="",0,Y188),"0")+IFERROR(IF(Y189="",0,Y189),"0")</f>
        <v>0</v>
      </c>
      <c r="Z190" s="193"/>
      <c r="AA190" s="193"/>
    </row>
    <row r="191" spans="1:54" hidden="1" x14ac:dyDescent="0.2">
      <c r="A191" s="201"/>
      <c r="B191" s="201"/>
      <c r="C191" s="201"/>
      <c r="D191" s="201"/>
      <c r="E191" s="201"/>
      <c r="F191" s="201"/>
      <c r="G191" s="201"/>
      <c r="H191" s="201"/>
      <c r="I191" s="201"/>
      <c r="J191" s="201"/>
      <c r="K191" s="201"/>
      <c r="L191" s="201"/>
      <c r="M191" s="201"/>
      <c r="N191" s="202"/>
      <c r="O191" s="207" t="s">
        <v>68</v>
      </c>
      <c r="P191" s="208"/>
      <c r="Q191" s="208"/>
      <c r="R191" s="208"/>
      <c r="S191" s="208"/>
      <c r="T191" s="208"/>
      <c r="U191" s="209"/>
      <c r="V191" s="37" t="s">
        <v>69</v>
      </c>
      <c r="W191" s="192">
        <f>IFERROR(SUMPRODUCT(W188:W189*H188:H189),"0")</f>
        <v>0</v>
      </c>
      <c r="X191" s="192">
        <f>IFERROR(SUMPRODUCT(X188:X189*H188:H189),"0")</f>
        <v>0</v>
      </c>
      <c r="Y191" s="37"/>
      <c r="Z191" s="193"/>
      <c r="AA191" s="193"/>
    </row>
    <row r="192" spans="1:54" ht="16.5" hidden="1" customHeight="1" x14ac:dyDescent="0.25">
      <c r="A192" s="205" t="s">
        <v>247</v>
      </c>
      <c r="B192" s="201"/>
      <c r="C192" s="201"/>
      <c r="D192" s="201"/>
      <c r="E192" s="201"/>
      <c r="F192" s="201"/>
      <c r="G192" s="201"/>
      <c r="H192" s="201"/>
      <c r="I192" s="201"/>
      <c r="J192" s="201"/>
      <c r="K192" s="201"/>
      <c r="L192" s="201"/>
      <c r="M192" s="201"/>
      <c r="N192" s="201"/>
      <c r="O192" s="201"/>
      <c r="P192" s="201"/>
      <c r="Q192" s="201"/>
      <c r="R192" s="201"/>
      <c r="S192" s="201"/>
      <c r="T192" s="201"/>
      <c r="U192" s="201"/>
      <c r="V192" s="201"/>
      <c r="W192" s="201"/>
      <c r="X192" s="201"/>
      <c r="Y192" s="201"/>
      <c r="Z192" s="185"/>
      <c r="AA192" s="185"/>
    </row>
    <row r="193" spans="1:54" ht="14.25" hidden="1" customHeight="1" x14ac:dyDescent="0.25">
      <c r="A193" s="215" t="s">
        <v>62</v>
      </c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X193" s="201"/>
      <c r="Y193" s="201"/>
      <c r="Z193" s="186"/>
      <c r="AA193" s="186"/>
    </row>
    <row r="194" spans="1:54" ht="16.5" customHeight="1" x14ac:dyDescent="0.25">
      <c r="A194" s="54" t="s">
        <v>248</v>
      </c>
      <c r="B194" s="54" t="s">
        <v>249</v>
      </c>
      <c r="C194" s="31">
        <v>4301070948</v>
      </c>
      <c r="D194" s="199">
        <v>4607111037022</v>
      </c>
      <c r="E194" s="195"/>
      <c r="F194" s="189">
        <v>0.7</v>
      </c>
      <c r="G194" s="32">
        <v>8</v>
      </c>
      <c r="H194" s="189">
        <v>5.6</v>
      </c>
      <c r="I194" s="189">
        <v>5.87</v>
      </c>
      <c r="J194" s="32">
        <v>84</v>
      </c>
      <c r="K194" s="32" t="s">
        <v>65</v>
      </c>
      <c r="L194" s="33" t="s">
        <v>66</v>
      </c>
      <c r="M194" s="33"/>
      <c r="N194" s="32">
        <v>180</v>
      </c>
      <c r="O194" s="31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197"/>
      <c r="Q194" s="197"/>
      <c r="R194" s="197"/>
      <c r="S194" s="195"/>
      <c r="T194" s="34"/>
      <c r="U194" s="34"/>
      <c r="V194" s="35" t="s">
        <v>67</v>
      </c>
      <c r="W194" s="190">
        <v>60</v>
      </c>
      <c r="X194" s="191">
        <f>IFERROR(IF(W194="","",W194),"")</f>
        <v>60</v>
      </c>
      <c r="Y194" s="36">
        <f>IFERROR(IF(W194="","",W194*0.0155),"")</f>
        <v>0.92999999999999994</v>
      </c>
      <c r="Z194" s="56"/>
      <c r="AA194" s="57"/>
      <c r="AE194" s="61"/>
      <c r="BB194" s="133" t="s">
        <v>1</v>
      </c>
    </row>
    <row r="195" spans="1:54" ht="27" hidden="1" customHeight="1" x14ac:dyDescent="0.25">
      <c r="A195" s="54" t="s">
        <v>250</v>
      </c>
      <c r="B195" s="54" t="s">
        <v>251</v>
      </c>
      <c r="C195" s="31">
        <v>4301070990</v>
      </c>
      <c r="D195" s="199">
        <v>4607111038494</v>
      </c>
      <c r="E195" s="19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65</v>
      </c>
      <c r="L195" s="33" t="s">
        <v>66</v>
      </c>
      <c r="M195" s="33"/>
      <c r="N195" s="32">
        <v>180</v>
      </c>
      <c r="O195" s="22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197"/>
      <c r="Q195" s="197"/>
      <c r="R195" s="197"/>
      <c r="S195" s="195"/>
      <c r="T195" s="34"/>
      <c r="U195" s="34"/>
      <c r="V195" s="35" t="s">
        <v>67</v>
      </c>
      <c r="W195" s="190">
        <v>0</v>
      </c>
      <c r="X195" s="191">
        <f>IFERROR(IF(W195="","",W195),"")</f>
        <v>0</v>
      </c>
      <c r="Y195" s="36">
        <f>IFERROR(IF(W195="","",W195*0.0155),"")</f>
        <v>0</v>
      </c>
      <c r="Z195" s="56"/>
      <c r="AA195" s="57"/>
      <c r="AE195" s="61"/>
      <c r="BB195" s="134" t="s">
        <v>1</v>
      </c>
    </row>
    <row r="196" spans="1:54" ht="27" customHeight="1" x14ac:dyDescent="0.25">
      <c r="A196" s="54" t="s">
        <v>252</v>
      </c>
      <c r="B196" s="54" t="s">
        <v>253</v>
      </c>
      <c r="C196" s="31">
        <v>4301070966</v>
      </c>
      <c r="D196" s="199">
        <v>4607111038135</v>
      </c>
      <c r="E196" s="195"/>
      <c r="F196" s="189">
        <v>0.7</v>
      </c>
      <c r="G196" s="32">
        <v>8</v>
      </c>
      <c r="H196" s="189">
        <v>5.6</v>
      </c>
      <c r="I196" s="189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39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197"/>
      <c r="Q196" s="197"/>
      <c r="R196" s="197"/>
      <c r="S196" s="195"/>
      <c r="T196" s="34"/>
      <c r="U196" s="34"/>
      <c r="V196" s="35" t="s">
        <v>67</v>
      </c>
      <c r="W196" s="190">
        <v>5</v>
      </c>
      <c r="X196" s="191">
        <f>IFERROR(IF(W196="","",W196),"")</f>
        <v>5</v>
      </c>
      <c r="Y196" s="36">
        <f>IFERROR(IF(W196="","",W196*0.0155),"")</f>
        <v>7.7499999999999999E-2</v>
      </c>
      <c r="Z196" s="56"/>
      <c r="AA196" s="57"/>
      <c r="AE196" s="61"/>
      <c r="BB196" s="135" t="s">
        <v>1</v>
      </c>
    </row>
    <row r="197" spans="1:54" x14ac:dyDescent="0.2">
      <c r="A197" s="200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2"/>
      <c r="O197" s="207" t="s">
        <v>68</v>
      </c>
      <c r="P197" s="208"/>
      <c r="Q197" s="208"/>
      <c r="R197" s="208"/>
      <c r="S197" s="208"/>
      <c r="T197" s="208"/>
      <c r="U197" s="209"/>
      <c r="V197" s="37" t="s">
        <v>67</v>
      </c>
      <c r="W197" s="192">
        <f>IFERROR(SUM(W194:W196),"0")</f>
        <v>65</v>
      </c>
      <c r="X197" s="192">
        <f>IFERROR(SUM(X194:X196),"0")</f>
        <v>65</v>
      </c>
      <c r="Y197" s="192">
        <f>IFERROR(IF(Y194="",0,Y194),"0")+IFERROR(IF(Y195="",0,Y195),"0")+IFERROR(IF(Y196="",0,Y196),"0")</f>
        <v>1.0074999999999998</v>
      </c>
      <c r="Z197" s="193"/>
      <c r="AA197" s="193"/>
    </row>
    <row r="198" spans="1:54" x14ac:dyDescent="0.2">
      <c r="A198" s="201"/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2"/>
      <c r="O198" s="207" t="s">
        <v>68</v>
      </c>
      <c r="P198" s="208"/>
      <c r="Q198" s="208"/>
      <c r="R198" s="208"/>
      <c r="S198" s="208"/>
      <c r="T198" s="208"/>
      <c r="U198" s="209"/>
      <c r="V198" s="37" t="s">
        <v>69</v>
      </c>
      <c r="W198" s="192">
        <f>IFERROR(SUMPRODUCT(W194:W196*H194:H196),"0")</f>
        <v>364</v>
      </c>
      <c r="X198" s="192">
        <f>IFERROR(SUMPRODUCT(X194:X196*H194:H196),"0")</f>
        <v>364</v>
      </c>
      <c r="Y198" s="37"/>
      <c r="Z198" s="193"/>
      <c r="AA198" s="193"/>
    </row>
    <row r="199" spans="1:54" ht="16.5" hidden="1" customHeight="1" x14ac:dyDescent="0.25">
      <c r="A199" s="205" t="s">
        <v>254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185"/>
      <c r="AA199" s="185"/>
    </row>
    <row r="200" spans="1:54" ht="14.25" hidden="1" customHeight="1" x14ac:dyDescent="0.25">
      <c r="A200" s="215" t="s">
        <v>62</v>
      </c>
      <c r="B200" s="201"/>
      <c r="C200" s="20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01"/>
      <c r="O200" s="201"/>
      <c r="P200" s="201"/>
      <c r="Q200" s="201"/>
      <c r="R200" s="201"/>
      <c r="S200" s="201"/>
      <c r="T200" s="201"/>
      <c r="U200" s="201"/>
      <c r="V200" s="201"/>
      <c r="W200" s="201"/>
      <c r="X200" s="201"/>
      <c r="Y200" s="201"/>
      <c r="Z200" s="186"/>
      <c r="AA200" s="186"/>
    </row>
    <row r="201" spans="1:54" ht="27" hidden="1" customHeight="1" x14ac:dyDescent="0.25">
      <c r="A201" s="54" t="s">
        <v>255</v>
      </c>
      <c r="B201" s="54" t="s">
        <v>256</v>
      </c>
      <c r="C201" s="31">
        <v>4301070996</v>
      </c>
      <c r="D201" s="199">
        <v>4607111038654</v>
      </c>
      <c r="E201" s="195"/>
      <c r="F201" s="189">
        <v>0.4</v>
      </c>
      <c r="G201" s="32">
        <v>16</v>
      </c>
      <c r="H201" s="189">
        <v>6.4</v>
      </c>
      <c r="I201" s="189">
        <v>6.63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2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197"/>
      <c r="Q201" s="197"/>
      <c r="R201" s="197"/>
      <c r="S201" s="195"/>
      <c r="T201" s="34"/>
      <c r="U201" s="34"/>
      <c r="V201" s="35" t="s">
        <v>67</v>
      </c>
      <c r="W201" s="190">
        <v>0</v>
      </c>
      <c r="X201" s="191">
        <f t="shared" ref="X201:X206" si="4">IFERROR(IF(W201="","",W201),"")</f>
        <v>0</v>
      </c>
      <c r="Y201" s="36">
        <f t="shared" ref="Y201:Y206" si="5">IFERROR(IF(W201="","",W201*0.0155),"")</f>
        <v>0</v>
      </c>
      <c r="Z201" s="56"/>
      <c r="AA201" s="57"/>
      <c r="AE201" s="61"/>
      <c r="BB201" s="136" t="s">
        <v>1</v>
      </c>
    </row>
    <row r="202" spans="1:54" ht="27" hidden="1" customHeight="1" x14ac:dyDescent="0.25">
      <c r="A202" s="54" t="s">
        <v>257</v>
      </c>
      <c r="B202" s="54" t="s">
        <v>258</v>
      </c>
      <c r="C202" s="31">
        <v>4301070997</v>
      </c>
      <c r="D202" s="199">
        <v>4607111038586</v>
      </c>
      <c r="E202" s="195"/>
      <c r="F202" s="189">
        <v>0.7</v>
      </c>
      <c r="G202" s="32">
        <v>8</v>
      </c>
      <c r="H202" s="189">
        <v>5.6</v>
      </c>
      <c r="I202" s="189">
        <v>5.83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0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197"/>
      <c r="Q202" s="197"/>
      <c r="R202" s="197"/>
      <c r="S202" s="195"/>
      <c r="T202" s="34"/>
      <c r="U202" s="34"/>
      <c r="V202" s="35" t="s">
        <v>67</v>
      </c>
      <c r="W202" s="190">
        <v>0</v>
      </c>
      <c r="X202" s="191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hidden="1" customHeight="1" x14ac:dyDescent="0.25">
      <c r="A203" s="54" t="s">
        <v>259</v>
      </c>
      <c r="B203" s="54" t="s">
        <v>260</v>
      </c>
      <c r="C203" s="31">
        <v>4301070962</v>
      </c>
      <c r="D203" s="199">
        <v>4607111038609</v>
      </c>
      <c r="E203" s="195"/>
      <c r="F203" s="189">
        <v>0.4</v>
      </c>
      <c r="G203" s="32">
        <v>16</v>
      </c>
      <c r="H203" s="189">
        <v>6.4</v>
      </c>
      <c r="I203" s="189">
        <v>6.71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197"/>
      <c r="Q203" s="197"/>
      <c r="R203" s="197"/>
      <c r="S203" s="195"/>
      <c r="T203" s="34"/>
      <c r="U203" s="34"/>
      <c r="V203" s="35" t="s">
        <v>67</v>
      </c>
      <c r="W203" s="190">
        <v>0</v>
      </c>
      <c r="X203" s="191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ht="27" hidden="1" customHeight="1" x14ac:dyDescent="0.25">
      <c r="A204" s="54" t="s">
        <v>261</v>
      </c>
      <c r="B204" s="54" t="s">
        <v>262</v>
      </c>
      <c r="C204" s="31">
        <v>4301070963</v>
      </c>
      <c r="D204" s="199">
        <v>4607111038630</v>
      </c>
      <c r="E204" s="195"/>
      <c r="F204" s="189">
        <v>0.7</v>
      </c>
      <c r="G204" s="32">
        <v>8</v>
      </c>
      <c r="H204" s="189">
        <v>5.6</v>
      </c>
      <c r="I204" s="189">
        <v>5.87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4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197"/>
      <c r="Q204" s="197"/>
      <c r="R204" s="197"/>
      <c r="S204" s="195"/>
      <c r="T204" s="34"/>
      <c r="U204" s="34"/>
      <c r="V204" s="35" t="s">
        <v>67</v>
      </c>
      <c r="W204" s="190">
        <v>0</v>
      </c>
      <c r="X204" s="191">
        <f t="shared" si="4"/>
        <v>0</v>
      </c>
      <c r="Y204" s="36">
        <f t="shared" si="5"/>
        <v>0</v>
      </c>
      <c r="Z204" s="56"/>
      <c r="AA204" s="57"/>
      <c r="AE204" s="61"/>
      <c r="BB204" s="139" t="s">
        <v>1</v>
      </c>
    </row>
    <row r="205" spans="1:54" ht="27" hidden="1" customHeight="1" x14ac:dyDescent="0.25">
      <c r="A205" s="54" t="s">
        <v>263</v>
      </c>
      <c r="B205" s="54" t="s">
        <v>264</v>
      </c>
      <c r="C205" s="31">
        <v>4301070959</v>
      </c>
      <c r="D205" s="199">
        <v>4607111038616</v>
      </c>
      <c r="E205" s="195"/>
      <c r="F205" s="189">
        <v>0.4</v>
      </c>
      <c r="G205" s="32">
        <v>16</v>
      </c>
      <c r="H205" s="189">
        <v>6.4</v>
      </c>
      <c r="I205" s="189">
        <v>6.71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31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197"/>
      <c r="Q205" s="197"/>
      <c r="R205" s="197"/>
      <c r="S205" s="195"/>
      <c r="T205" s="34"/>
      <c r="U205" s="34"/>
      <c r="V205" s="35" t="s">
        <v>67</v>
      </c>
      <c r="W205" s="190">
        <v>0</v>
      </c>
      <c r="X205" s="191">
        <f t="shared" si="4"/>
        <v>0</v>
      </c>
      <c r="Y205" s="36">
        <f t="shared" si="5"/>
        <v>0</v>
      </c>
      <c r="Z205" s="56"/>
      <c r="AA205" s="57"/>
      <c r="AE205" s="61"/>
      <c r="BB205" s="140" t="s">
        <v>1</v>
      </c>
    </row>
    <row r="206" spans="1:54" ht="27" hidden="1" customHeight="1" x14ac:dyDescent="0.25">
      <c r="A206" s="54" t="s">
        <v>265</v>
      </c>
      <c r="B206" s="54" t="s">
        <v>266</v>
      </c>
      <c r="C206" s="31">
        <v>4301070960</v>
      </c>
      <c r="D206" s="199">
        <v>4607111038623</v>
      </c>
      <c r="E206" s="195"/>
      <c r="F206" s="189">
        <v>0.7</v>
      </c>
      <c r="G206" s="32">
        <v>8</v>
      </c>
      <c r="H206" s="189">
        <v>5.6</v>
      </c>
      <c r="I206" s="189">
        <v>5.87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8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197"/>
      <c r="Q206" s="197"/>
      <c r="R206" s="197"/>
      <c r="S206" s="195"/>
      <c r="T206" s="34"/>
      <c r="U206" s="34"/>
      <c r="V206" s="35" t="s">
        <v>67</v>
      </c>
      <c r="W206" s="190">
        <v>0</v>
      </c>
      <c r="X206" s="191">
        <f t="shared" si="4"/>
        <v>0</v>
      </c>
      <c r="Y206" s="36">
        <f t="shared" si="5"/>
        <v>0</v>
      </c>
      <c r="Z206" s="56"/>
      <c r="AA206" s="57"/>
      <c r="AE206" s="61"/>
      <c r="BB206" s="141" t="s">
        <v>1</v>
      </c>
    </row>
    <row r="207" spans="1:54" hidden="1" x14ac:dyDescent="0.2">
      <c r="A207" s="200"/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2"/>
      <c r="O207" s="207" t="s">
        <v>68</v>
      </c>
      <c r="P207" s="208"/>
      <c r="Q207" s="208"/>
      <c r="R207" s="208"/>
      <c r="S207" s="208"/>
      <c r="T207" s="208"/>
      <c r="U207" s="209"/>
      <c r="V207" s="37" t="s">
        <v>67</v>
      </c>
      <c r="W207" s="192">
        <f>IFERROR(SUM(W201:W206),"0")</f>
        <v>0</v>
      </c>
      <c r="X207" s="192">
        <f>IFERROR(SUM(X201:X206),"0")</f>
        <v>0</v>
      </c>
      <c r="Y207" s="192">
        <f>IFERROR(IF(Y201="",0,Y201),"0")+IFERROR(IF(Y202="",0,Y202),"0")+IFERROR(IF(Y203="",0,Y203),"0")+IFERROR(IF(Y204="",0,Y204),"0")+IFERROR(IF(Y205="",0,Y205),"0")+IFERROR(IF(Y206="",0,Y206),"0")</f>
        <v>0</v>
      </c>
      <c r="Z207" s="193"/>
      <c r="AA207" s="193"/>
    </row>
    <row r="208" spans="1:54" hidden="1" x14ac:dyDescent="0.2">
      <c r="A208" s="201"/>
      <c r="B208" s="201"/>
      <c r="C208" s="201"/>
      <c r="D208" s="201"/>
      <c r="E208" s="201"/>
      <c r="F208" s="201"/>
      <c r="G208" s="201"/>
      <c r="H208" s="201"/>
      <c r="I208" s="201"/>
      <c r="J208" s="201"/>
      <c r="K208" s="201"/>
      <c r="L208" s="201"/>
      <c r="M208" s="201"/>
      <c r="N208" s="202"/>
      <c r="O208" s="207" t="s">
        <v>68</v>
      </c>
      <c r="P208" s="208"/>
      <c r="Q208" s="208"/>
      <c r="R208" s="208"/>
      <c r="S208" s="208"/>
      <c r="T208" s="208"/>
      <c r="U208" s="209"/>
      <c r="V208" s="37" t="s">
        <v>69</v>
      </c>
      <c r="W208" s="192">
        <f>IFERROR(SUMPRODUCT(W201:W206*H201:H206),"0")</f>
        <v>0</v>
      </c>
      <c r="X208" s="192">
        <f>IFERROR(SUMPRODUCT(X201:X206*H201:H206),"0")</f>
        <v>0</v>
      </c>
      <c r="Y208" s="37"/>
      <c r="Z208" s="193"/>
      <c r="AA208" s="193"/>
    </row>
    <row r="209" spans="1:54" ht="16.5" hidden="1" customHeight="1" x14ac:dyDescent="0.25">
      <c r="A209" s="205" t="s">
        <v>267</v>
      </c>
      <c r="B209" s="201"/>
      <c r="C209" s="201"/>
      <c r="D209" s="201"/>
      <c r="E209" s="201"/>
      <c r="F209" s="201"/>
      <c r="G209" s="201"/>
      <c r="H209" s="201"/>
      <c r="I209" s="201"/>
      <c r="J209" s="201"/>
      <c r="K209" s="201"/>
      <c r="L209" s="201"/>
      <c r="M209" s="201"/>
      <c r="N209" s="201"/>
      <c r="O209" s="201"/>
      <c r="P209" s="201"/>
      <c r="Q209" s="201"/>
      <c r="R209" s="201"/>
      <c r="S209" s="201"/>
      <c r="T209" s="201"/>
      <c r="U209" s="201"/>
      <c r="V209" s="201"/>
      <c r="W209" s="201"/>
      <c r="X209" s="201"/>
      <c r="Y209" s="201"/>
      <c r="Z209" s="185"/>
      <c r="AA209" s="185"/>
    </row>
    <row r="210" spans="1:54" ht="14.25" hidden="1" customHeight="1" x14ac:dyDescent="0.25">
      <c r="A210" s="215" t="s">
        <v>62</v>
      </c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01"/>
      <c r="P210" s="201"/>
      <c r="Q210" s="201"/>
      <c r="R210" s="201"/>
      <c r="S210" s="201"/>
      <c r="T210" s="201"/>
      <c r="U210" s="201"/>
      <c r="V210" s="201"/>
      <c r="W210" s="201"/>
      <c r="X210" s="201"/>
      <c r="Y210" s="201"/>
      <c r="Z210" s="186"/>
      <c r="AA210" s="186"/>
    </row>
    <row r="211" spans="1:54" ht="27" hidden="1" customHeight="1" x14ac:dyDescent="0.25">
      <c r="A211" s="54" t="s">
        <v>268</v>
      </c>
      <c r="B211" s="54" t="s">
        <v>269</v>
      </c>
      <c r="C211" s="31">
        <v>4301070915</v>
      </c>
      <c r="D211" s="199">
        <v>4607111035882</v>
      </c>
      <c r="E211" s="195"/>
      <c r="F211" s="189">
        <v>0.43</v>
      </c>
      <c r="G211" s="32">
        <v>16</v>
      </c>
      <c r="H211" s="189">
        <v>6.88</v>
      </c>
      <c r="I211" s="189">
        <v>7.19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3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197"/>
      <c r="Q211" s="197"/>
      <c r="R211" s="197"/>
      <c r="S211" s="195"/>
      <c r="T211" s="34"/>
      <c r="U211" s="34"/>
      <c r="V211" s="35" t="s">
        <v>67</v>
      </c>
      <c r="W211" s="190">
        <v>0</v>
      </c>
      <c r="X211" s="191">
        <f>IFERROR(IF(W211="","",W211),"")</f>
        <v>0</v>
      </c>
      <c r="Y211" s="36">
        <f>IFERROR(IF(W211="","",W211*0.0155),"")</f>
        <v>0</v>
      </c>
      <c r="Z211" s="56"/>
      <c r="AA211" s="57"/>
      <c r="AE211" s="61"/>
      <c r="BB211" s="142" t="s">
        <v>1</v>
      </c>
    </row>
    <row r="212" spans="1:54" ht="27" hidden="1" customHeight="1" x14ac:dyDescent="0.25">
      <c r="A212" s="54" t="s">
        <v>270</v>
      </c>
      <c r="B212" s="54" t="s">
        <v>271</v>
      </c>
      <c r="C212" s="31">
        <v>4301070921</v>
      </c>
      <c r="D212" s="199">
        <v>4607111035905</v>
      </c>
      <c r="E212" s="195"/>
      <c r="F212" s="189">
        <v>0.9</v>
      </c>
      <c r="G212" s="32">
        <v>8</v>
      </c>
      <c r="H212" s="189">
        <v>7.2</v>
      </c>
      <c r="I212" s="189">
        <v>7.47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197"/>
      <c r="Q212" s="197"/>
      <c r="R212" s="197"/>
      <c r="S212" s="195"/>
      <c r="T212" s="34"/>
      <c r="U212" s="34"/>
      <c r="V212" s="35" t="s">
        <v>67</v>
      </c>
      <c r="W212" s="190">
        <v>0</v>
      </c>
      <c r="X212" s="191">
        <f>IFERROR(IF(W212="","",W212),"")</f>
        <v>0</v>
      </c>
      <c r="Y212" s="36">
        <f>IFERROR(IF(W212="","",W212*0.0155),"")</f>
        <v>0</v>
      </c>
      <c r="Z212" s="56"/>
      <c r="AA212" s="57"/>
      <c r="AE212" s="61"/>
      <c r="BB212" s="143" t="s">
        <v>1</v>
      </c>
    </row>
    <row r="213" spans="1:54" ht="27" hidden="1" customHeight="1" x14ac:dyDescent="0.25">
      <c r="A213" s="54" t="s">
        <v>272</v>
      </c>
      <c r="B213" s="54" t="s">
        <v>273</v>
      </c>
      <c r="C213" s="31">
        <v>4301070917</v>
      </c>
      <c r="D213" s="199">
        <v>4607111035912</v>
      </c>
      <c r="E213" s="195"/>
      <c r="F213" s="189">
        <v>0.43</v>
      </c>
      <c r="G213" s="32">
        <v>16</v>
      </c>
      <c r="H213" s="189">
        <v>6.88</v>
      </c>
      <c r="I213" s="189">
        <v>7.19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1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197"/>
      <c r="Q213" s="197"/>
      <c r="R213" s="197"/>
      <c r="S213" s="195"/>
      <c r="T213" s="34"/>
      <c r="U213" s="34"/>
      <c r="V213" s="35" t="s">
        <v>67</v>
      </c>
      <c r="W213" s="190">
        <v>0</v>
      </c>
      <c r="X213" s="191">
        <f>IFERROR(IF(W213="","",W213),"")</f>
        <v>0</v>
      </c>
      <c r="Y213" s="36">
        <f>IFERROR(IF(W213="","",W213*0.0155),"")</f>
        <v>0</v>
      </c>
      <c r="Z213" s="56"/>
      <c r="AA213" s="57"/>
      <c r="AE213" s="61"/>
      <c r="BB213" s="144" t="s">
        <v>1</v>
      </c>
    </row>
    <row r="214" spans="1:54" ht="27" customHeight="1" x14ac:dyDescent="0.25">
      <c r="A214" s="54" t="s">
        <v>274</v>
      </c>
      <c r="B214" s="54" t="s">
        <v>275</v>
      </c>
      <c r="C214" s="31">
        <v>4301070920</v>
      </c>
      <c r="D214" s="199">
        <v>4607111035929</v>
      </c>
      <c r="E214" s="195"/>
      <c r="F214" s="189">
        <v>0.9</v>
      </c>
      <c r="G214" s="32">
        <v>8</v>
      </c>
      <c r="H214" s="189">
        <v>7.2</v>
      </c>
      <c r="I214" s="189">
        <v>7.47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34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197"/>
      <c r="Q214" s="197"/>
      <c r="R214" s="197"/>
      <c r="S214" s="195"/>
      <c r="T214" s="34"/>
      <c r="U214" s="34"/>
      <c r="V214" s="35" t="s">
        <v>67</v>
      </c>
      <c r="W214" s="190">
        <v>25</v>
      </c>
      <c r="X214" s="191">
        <f>IFERROR(IF(W214="","",W214),"")</f>
        <v>25</v>
      </c>
      <c r="Y214" s="36">
        <f>IFERROR(IF(W214="","",W214*0.0155),"")</f>
        <v>0.38750000000000001</v>
      </c>
      <c r="Z214" s="56"/>
      <c r="AA214" s="57"/>
      <c r="AE214" s="61"/>
      <c r="BB214" s="145" t="s">
        <v>1</v>
      </c>
    </row>
    <row r="215" spans="1:54" x14ac:dyDescent="0.2">
      <c r="A215" s="200"/>
      <c r="B215" s="201"/>
      <c r="C215" s="201"/>
      <c r="D215" s="201"/>
      <c r="E215" s="201"/>
      <c r="F215" s="201"/>
      <c r="G215" s="201"/>
      <c r="H215" s="201"/>
      <c r="I215" s="201"/>
      <c r="J215" s="201"/>
      <c r="K215" s="201"/>
      <c r="L215" s="201"/>
      <c r="M215" s="201"/>
      <c r="N215" s="202"/>
      <c r="O215" s="207" t="s">
        <v>68</v>
      </c>
      <c r="P215" s="208"/>
      <c r="Q215" s="208"/>
      <c r="R215" s="208"/>
      <c r="S215" s="208"/>
      <c r="T215" s="208"/>
      <c r="U215" s="209"/>
      <c r="V215" s="37" t="s">
        <v>67</v>
      </c>
      <c r="W215" s="192">
        <f>IFERROR(SUM(W211:W214),"0")</f>
        <v>25</v>
      </c>
      <c r="X215" s="192">
        <f>IFERROR(SUM(X211:X214),"0")</f>
        <v>25</v>
      </c>
      <c r="Y215" s="192">
        <f>IFERROR(IF(Y211="",0,Y211),"0")+IFERROR(IF(Y212="",0,Y212),"0")+IFERROR(IF(Y213="",0,Y213),"0")+IFERROR(IF(Y214="",0,Y214),"0")</f>
        <v>0.38750000000000001</v>
      </c>
      <c r="Z215" s="193"/>
      <c r="AA215" s="193"/>
    </row>
    <row r="216" spans="1:54" x14ac:dyDescent="0.2">
      <c r="A216" s="201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2"/>
      <c r="O216" s="207" t="s">
        <v>68</v>
      </c>
      <c r="P216" s="208"/>
      <c r="Q216" s="208"/>
      <c r="R216" s="208"/>
      <c r="S216" s="208"/>
      <c r="T216" s="208"/>
      <c r="U216" s="209"/>
      <c r="V216" s="37" t="s">
        <v>69</v>
      </c>
      <c r="W216" s="192">
        <f>IFERROR(SUMPRODUCT(W211:W214*H211:H214),"0")</f>
        <v>180</v>
      </c>
      <c r="X216" s="192">
        <f>IFERROR(SUMPRODUCT(X211:X214*H211:H214),"0")</f>
        <v>180</v>
      </c>
      <c r="Y216" s="37"/>
      <c r="Z216" s="193"/>
      <c r="AA216" s="193"/>
    </row>
    <row r="217" spans="1:54" ht="16.5" hidden="1" customHeight="1" x14ac:dyDescent="0.25">
      <c r="A217" s="205" t="s">
        <v>276</v>
      </c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01"/>
      <c r="P217" s="201"/>
      <c r="Q217" s="201"/>
      <c r="R217" s="201"/>
      <c r="S217" s="201"/>
      <c r="T217" s="201"/>
      <c r="U217" s="201"/>
      <c r="V217" s="201"/>
      <c r="W217" s="201"/>
      <c r="X217" s="201"/>
      <c r="Y217" s="201"/>
      <c r="Z217" s="185"/>
      <c r="AA217" s="185"/>
    </row>
    <row r="218" spans="1:54" ht="14.25" hidden="1" customHeight="1" x14ac:dyDescent="0.25">
      <c r="A218" s="215" t="s">
        <v>233</v>
      </c>
      <c r="B218" s="201"/>
      <c r="C218" s="201"/>
      <c r="D218" s="201"/>
      <c r="E218" s="201"/>
      <c r="F218" s="201"/>
      <c r="G218" s="201"/>
      <c r="H218" s="201"/>
      <c r="I218" s="201"/>
      <c r="J218" s="201"/>
      <c r="K218" s="201"/>
      <c r="L218" s="201"/>
      <c r="M218" s="201"/>
      <c r="N218" s="201"/>
      <c r="O218" s="201"/>
      <c r="P218" s="201"/>
      <c r="Q218" s="201"/>
      <c r="R218" s="201"/>
      <c r="S218" s="201"/>
      <c r="T218" s="201"/>
      <c r="U218" s="201"/>
      <c r="V218" s="201"/>
      <c r="W218" s="201"/>
      <c r="X218" s="201"/>
      <c r="Y218" s="201"/>
      <c r="Z218" s="186"/>
      <c r="AA218" s="186"/>
    </row>
    <row r="219" spans="1:54" ht="27" hidden="1" customHeight="1" x14ac:dyDescent="0.25">
      <c r="A219" s="54" t="s">
        <v>277</v>
      </c>
      <c r="B219" s="54" t="s">
        <v>278</v>
      </c>
      <c r="C219" s="31">
        <v>4301051320</v>
      </c>
      <c r="D219" s="199">
        <v>4680115881334</v>
      </c>
      <c r="E219" s="195"/>
      <c r="F219" s="189">
        <v>0.33</v>
      </c>
      <c r="G219" s="32">
        <v>6</v>
      </c>
      <c r="H219" s="189">
        <v>1.98</v>
      </c>
      <c r="I219" s="189">
        <v>2.27</v>
      </c>
      <c r="J219" s="32">
        <v>156</v>
      </c>
      <c r="K219" s="32" t="s">
        <v>65</v>
      </c>
      <c r="L219" s="33" t="s">
        <v>236</v>
      </c>
      <c r="M219" s="33"/>
      <c r="N219" s="32">
        <v>365</v>
      </c>
      <c r="O219" s="30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197"/>
      <c r="Q219" s="197"/>
      <c r="R219" s="197"/>
      <c r="S219" s="195"/>
      <c r="T219" s="34"/>
      <c r="U219" s="34"/>
      <c r="V219" s="35" t="s">
        <v>67</v>
      </c>
      <c r="W219" s="190">
        <v>0</v>
      </c>
      <c r="X219" s="191">
        <f>IFERROR(IF(W219="","",W219),"")</f>
        <v>0</v>
      </c>
      <c r="Y219" s="36">
        <f>IFERROR(IF(W219="","",W219*0.00753),"")</f>
        <v>0</v>
      </c>
      <c r="Z219" s="56"/>
      <c r="AA219" s="57"/>
      <c r="AE219" s="61"/>
      <c r="BB219" s="146" t="s">
        <v>237</v>
      </c>
    </row>
    <row r="220" spans="1:54" hidden="1" x14ac:dyDescent="0.2">
      <c r="A220" s="200"/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2"/>
      <c r="O220" s="207" t="s">
        <v>68</v>
      </c>
      <c r="P220" s="208"/>
      <c r="Q220" s="208"/>
      <c r="R220" s="208"/>
      <c r="S220" s="208"/>
      <c r="T220" s="208"/>
      <c r="U220" s="209"/>
      <c r="V220" s="37" t="s">
        <v>67</v>
      </c>
      <c r="W220" s="192">
        <f>IFERROR(SUM(W219:W219),"0")</f>
        <v>0</v>
      </c>
      <c r="X220" s="192">
        <f>IFERROR(SUM(X219:X219),"0")</f>
        <v>0</v>
      </c>
      <c r="Y220" s="192">
        <f>IFERROR(IF(Y219="",0,Y219),"0")</f>
        <v>0</v>
      </c>
      <c r="Z220" s="193"/>
      <c r="AA220" s="193"/>
    </row>
    <row r="221" spans="1:54" hidden="1" x14ac:dyDescent="0.2">
      <c r="A221" s="201"/>
      <c r="B221" s="201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2"/>
      <c r="O221" s="207" t="s">
        <v>68</v>
      </c>
      <c r="P221" s="208"/>
      <c r="Q221" s="208"/>
      <c r="R221" s="208"/>
      <c r="S221" s="208"/>
      <c r="T221" s="208"/>
      <c r="U221" s="209"/>
      <c r="V221" s="37" t="s">
        <v>69</v>
      </c>
      <c r="W221" s="192">
        <f>IFERROR(SUMPRODUCT(W219:W219*H219:H219),"0")</f>
        <v>0</v>
      </c>
      <c r="X221" s="192">
        <f>IFERROR(SUMPRODUCT(X219:X219*H219:H219),"0")</f>
        <v>0</v>
      </c>
      <c r="Y221" s="37"/>
      <c r="Z221" s="193"/>
      <c r="AA221" s="193"/>
    </row>
    <row r="222" spans="1:54" ht="16.5" hidden="1" customHeight="1" x14ac:dyDescent="0.25">
      <c r="A222" s="205" t="s">
        <v>279</v>
      </c>
      <c r="B222" s="201"/>
      <c r="C222" s="201"/>
      <c r="D222" s="201"/>
      <c r="E222" s="201"/>
      <c r="F222" s="201"/>
      <c r="G222" s="201"/>
      <c r="H222" s="201"/>
      <c r="I222" s="201"/>
      <c r="J222" s="201"/>
      <c r="K222" s="201"/>
      <c r="L222" s="201"/>
      <c r="M222" s="201"/>
      <c r="N222" s="201"/>
      <c r="O222" s="201"/>
      <c r="P222" s="201"/>
      <c r="Q222" s="201"/>
      <c r="R222" s="201"/>
      <c r="S222" s="201"/>
      <c r="T222" s="201"/>
      <c r="U222" s="201"/>
      <c r="V222" s="201"/>
      <c r="W222" s="201"/>
      <c r="X222" s="201"/>
      <c r="Y222" s="201"/>
      <c r="Z222" s="185"/>
      <c r="AA222" s="185"/>
    </row>
    <row r="223" spans="1:54" ht="14.25" hidden="1" customHeight="1" x14ac:dyDescent="0.25">
      <c r="A223" s="215" t="s">
        <v>62</v>
      </c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  <c r="X223" s="201"/>
      <c r="Y223" s="201"/>
      <c r="Z223" s="186"/>
      <c r="AA223" s="186"/>
    </row>
    <row r="224" spans="1:54" ht="16.5" hidden="1" customHeight="1" x14ac:dyDescent="0.25">
      <c r="A224" s="54" t="s">
        <v>280</v>
      </c>
      <c r="B224" s="54" t="s">
        <v>281</v>
      </c>
      <c r="C224" s="31">
        <v>4301070874</v>
      </c>
      <c r="D224" s="199">
        <v>4607111035332</v>
      </c>
      <c r="E224" s="195"/>
      <c r="F224" s="189">
        <v>0.43</v>
      </c>
      <c r="G224" s="32">
        <v>16</v>
      </c>
      <c r="H224" s="189">
        <v>6.88</v>
      </c>
      <c r="I224" s="189">
        <v>7.2060000000000004</v>
      </c>
      <c r="J224" s="32">
        <v>84</v>
      </c>
      <c r="K224" s="32" t="s">
        <v>65</v>
      </c>
      <c r="L224" s="33" t="s">
        <v>66</v>
      </c>
      <c r="M224" s="33"/>
      <c r="N224" s="32">
        <v>180</v>
      </c>
      <c r="O224" s="21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4" s="197"/>
      <c r="Q224" s="197"/>
      <c r="R224" s="197"/>
      <c r="S224" s="195"/>
      <c r="T224" s="34"/>
      <c r="U224" s="34"/>
      <c r="V224" s="35" t="s">
        <v>67</v>
      </c>
      <c r="W224" s="190">
        <v>0</v>
      </c>
      <c r="X224" s="191">
        <f>IFERROR(IF(W224="","",W224),"")</f>
        <v>0</v>
      </c>
      <c r="Y224" s="36">
        <f>IFERROR(IF(W224="","",W224*0.0155),"")</f>
        <v>0</v>
      </c>
      <c r="Z224" s="56"/>
      <c r="AA224" s="57"/>
      <c r="AE224" s="61"/>
      <c r="BB224" s="147" t="s">
        <v>1</v>
      </c>
    </row>
    <row r="225" spans="1:54" ht="16.5" hidden="1" customHeight="1" x14ac:dyDescent="0.25">
      <c r="A225" s="54" t="s">
        <v>282</v>
      </c>
      <c r="B225" s="54" t="s">
        <v>283</v>
      </c>
      <c r="C225" s="31">
        <v>4301071000</v>
      </c>
      <c r="D225" s="199">
        <v>4607111038708</v>
      </c>
      <c r="E225" s="195"/>
      <c r="F225" s="189">
        <v>0.8</v>
      </c>
      <c r="G225" s="32">
        <v>8</v>
      </c>
      <c r="H225" s="189">
        <v>6.4</v>
      </c>
      <c r="I225" s="189">
        <v>6.67</v>
      </c>
      <c r="J225" s="32">
        <v>84</v>
      </c>
      <c r="K225" s="32" t="s">
        <v>65</v>
      </c>
      <c r="L225" s="33" t="s">
        <v>66</v>
      </c>
      <c r="M225" s="33"/>
      <c r="N225" s="32">
        <v>180</v>
      </c>
      <c r="O225" s="35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197"/>
      <c r="Q225" s="197"/>
      <c r="R225" s="197"/>
      <c r="S225" s="195"/>
      <c r="T225" s="34"/>
      <c r="U225" s="34"/>
      <c r="V225" s="35" t="s">
        <v>67</v>
      </c>
      <c r="W225" s="190">
        <v>0</v>
      </c>
      <c r="X225" s="191">
        <f>IFERROR(IF(W225="","",W225),"")</f>
        <v>0</v>
      </c>
      <c r="Y225" s="36">
        <f>IFERROR(IF(W225="","",W225*0.0155),"")</f>
        <v>0</v>
      </c>
      <c r="Z225" s="56"/>
      <c r="AA225" s="57"/>
      <c r="AE225" s="61"/>
      <c r="BB225" s="148" t="s">
        <v>1</v>
      </c>
    </row>
    <row r="226" spans="1:54" hidden="1" x14ac:dyDescent="0.2">
      <c r="A226" s="200"/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2"/>
      <c r="O226" s="207" t="s">
        <v>68</v>
      </c>
      <c r="P226" s="208"/>
      <c r="Q226" s="208"/>
      <c r="R226" s="208"/>
      <c r="S226" s="208"/>
      <c r="T226" s="208"/>
      <c r="U226" s="209"/>
      <c r="V226" s="37" t="s">
        <v>67</v>
      </c>
      <c r="W226" s="192">
        <f>IFERROR(SUM(W224:W225),"0")</f>
        <v>0</v>
      </c>
      <c r="X226" s="192">
        <f>IFERROR(SUM(X224:X225),"0")</f>
        <v>0</v>
      </c>
      <c r="Y226" s="192">
        <f>IFERROR(IF(Y224="",0,Y224),"0")+IFERROR(IF(Y225="",0,Y225),"0")</f>
        <v>0</v>
      </c>
      <c r="Z226" s="193"/>
      <c r="AA226" s="193"/>
    </row>
    <row r="227" spans="1:54" hidden="1" x14ac:dyDescent="0.2">
      <c r="A227" s="201"/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2"/>
      <c r="O227" s="207" t="s">
        <v>68</v>
      </c>
      <c r="P227" s="208"/>
      <c r="Q227" s="208"/>
      <c r="R227" s="208"/>
      <c r="S227" s="208"/>
      <c r="T227" s="208"/>
      <c r="U227" s="209"/>
      <c r="V227" s="37" t="s">
        <v>69</v>
      </c>
      <c r="W227" s="192">
        <f>IFERROR(SUMPRODUCT(W224:W225*H224:H225),"0")</f>
        <v>0</v>
      </c>
      <c r="X227" s="192">
        <f>IFERROR(SUMPRODUCT(X224:X225*H224:H225),"0")</f>
        <v>0</v>
      </c>
      <c r="Y227" s="37"/>
      <c r="Z227" s="193"/>
      <c r="AA227" s="193"/>
    </row>
    <row r="228" spans="1:54" ht="27.75" hidden="1" customHeight="1" x14ac:dyDescent="0.2">
      <c r="A228" s="257" t="s">
        <v>284</v>
      </c>
      <c r="B228" s="258"/>
      <c r="C228" s="258"/>
      <c r="D228" s="258"/>
      <c r="E228" s="258"/>
      <c r="F228" s="258"/>
      <c r="G228" s="258"/>
      <c r="H228" s="258"/>
      <c r="I228" s="258"/>
      <c r="J228" s="258"/>
      <c r="K228" s="258"/>
      <c r="L228" s="258"/>
      <c r="M228" s="258"/>
      <c r="N228" s="258"/>
      <c r="O228" s="258"/>
      <c r="P228" s="258"/>
      <c r="Q228" s="258"/>
      <c r="R228" s="258"/>
      <c r="S228" s="258"/>
      <c r="T228" s="258"/>
      <c r="U228" s="258"/>
      <c r="V228" s="258"/>
      <c r="W228" s="258"/>
      <c r="X228" s="258"/>
      <c r="Y228" s="258"/>
      <c r="Z228" s="48"/>
      <c r="AA228" s="48"/>
    </row>
    <row r="229" spans="1:54" ht="16.5" hidden="1" customHeight="1" x14ac:dyDescent="0.25">
      <c r="A229" s="205" t="s">
        <v>285</v>
      </c>
      <c r="B229" s="201"/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185"/>
      <c r="AA229" s="185"/>
    </row>
    <row r="230" spans="1:54" ht="14.25" hidden="1" customHeight="1" x14ac:dyDescent="0.25">
      <c r="A230" s="215" t="s">
        <v>62</v>
      </c>
      <c r="B230" s="201"/>
      <c r="C230" s="201"/>
      <c r="D230" s="201"/>
      <c r="E230" s="201"/>
      <c r="F230" s="201"/>
      <c r="G230" s="201"/>
      <c r="H230" s="201"/>
      <c r="I230" s="201"/>
      <c r="J230" s="201"/>
      <c r="K230" s="201"/>
      <c r="L230" s="201"/>
      <c r="M230" s="201"/>
      <c r="N230" s="201"/>
      <c r="O230" s="201"/>
      <c r="P230" s="201"/>
      <c r="Q230" s="201"/>
      <c r="R230" s="201"/>
      <c r="S230" s="201"/>
      <c r="T230" s="201"/>
      <c r="U230" s="201"/>
      <c r="V230" s="201"/>
      <c r="W230" s="201"/>
      <c r="X230" s="201"/>
      <c r="Y230" s="201"/>
      <c r="Z230" s="186"/>
      <c r="AA230" s="186"/>
    </row>
    <row r="231" spans="1:54" ht="27" hidden="1" customHeight="1" x14ac:dyDescent="0.25">
      <c r="A231" s="54" t="s">
        <v>286</v>
      </c>
      <c r="B231" s="54" t="s">
        <v>287</v>
      </c>
      <c r="C231" s="31">
        <v>4301070941</v>
      </c>
      <c r="D231" s="199">
        <v>4607111036162</v>
      </c>
      <c r="E231" s="195"/>
      <c r="F231" s="189">
        <v>0.8</v>
      </c>
      <c r="G231" s="32">
        <v>8</v>
      </c>
      <c r="H231" s="189">
        <v>6.4</v>
      </c>
      <c r="I231" s="189">
        <v>6.6811999999999996</v>
      </c>
      <c r="J231" s="32">
        <v>84</v>
      </c>
      <c r="K231" s="32" t="s">
        <v>65</v>
      </c>
      <c r="L231" s="33" t="s">
        <v>66</v>
      </c>
      <c r="M231" s="33"/>
      <c r="N231" s="32">
        <v>90</v>
      </c>
      <c r="O231" s="37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1" s="197"/>
      <c r="Q231" s="197"/>
      <c r="R231" s="197"/>
      <c r="S231" s="195"/>
      <c r="T231" s="34"/>
      <c r="U231" s="34"/>
      <c r="V231" s="35" t="s">
        <v>67</v>
      </c>
      <c r="W231" s="190">
        <v>0</v>
      </c>
      <c r="X231" s="191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49" t="s">
        <v>1</v>
      </c>
    </row>
    <row r="232" spans="1:54" hidden="1" x14ac:dyDescent="0.2">
      <c r="A232" s="200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2"/>
      <c r="O232" s="207" t="s">
        <v>68</v>
      </c>
      <c r="P232" s="208"/>
      <c r="Q232" s="208"/>
      <c r="R232" s="208"/>
      <c r="S232" s="208"/>
      <c r="T232" s="208"/>
      <c r="U232" s="209"/>
      <c r="V232" s="37" t="s">
        <v>67</v>
      </c>
      <c r="W232" s="192">
        <f>IFERROR(SUM(W231:W231),"0")</f>
        <v>0</v>
      </c>
      <c r="X232" s="192">
        <f>IFERROR(SUM(X231:X231),"0")</f>
        <v>0</v>
      </c>
      <c r="Y232" s="192">
        <f>IFERROR(IF(Y231="",0,Y231),"0")</f>
        <v>0</v>
      </c>
      <c r="Z232" s="193"/>
      <c r="AA232" s="193"/>
    </row>
    <row r="233" spans="1:54" hidden="1" x14ac:dyDescent="0.2">
      <c r="A233" s="201"/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2"/>
      <c r="O233" s="207" t="s">
        <v>68</v>
      </c>
      <c r="P233" s="208"/>
      <c r="Q233" s="208"/>
      <c r="R233" s="208"/>
      <c r="S233" s="208"/>
      <c r="T233" s="208"/>
      <c r="U233" s="209"/>
      <c r="V233" s="37" t="s">
        <v>69</v>
      </c>
      <c r="W233" s="192">
        <f>IFERROR(SUMPRODUCT(W231:W231*H231:H231),"0")</f>
        <v>0</v>
      </c>
      <c r="X233" s="192">
        <f>IFERROR(SUMPRODUCT(X231:X231*H231:H231),"0")</f>
        <v>0</v>
      </c>
      <c r="Y233" s="37"/>
      <c r="Z233" s="193"/>
      <c r="AA233" s="193"/>
    </row>
    <row r="234" spans="1:54" ht="27.75" hidden="1" customHeight="1" x14ac:dyDescent="0.2">
      <c r="A234" s="257" t="s">
        <v>288</v>
      </c>
      <c r="B234" s="258"/>
      <c r="C234" s="258"/>
      <c r="D234" s="258"/>
      <c r="E234" s="258"/>
      <c r="F234" s="258"/>
      <c r="G234" s="258"/>
      <c r="H234" s="258"/>
      <c r="I234" s="258"/>
      <c r="J234" s="258"/>
      <c r="K234" s="258"/>
      <c r="L234" s="258"/>
      <c r="M234" s="258"/>
      <c r="N234" s="258"/>
      <c r="O234" s="258"/>
      <c r="P234" s="258"/>
      <c r="Q234" s="258"/>
      <c r="R234" s="258"/>
      <c r="S234" s="258"/>
      <c r="T234" s="258"/>
      <c r="U234" s="258"/>
      <c r="V234" s="258"/>
      <c r="W234" s="258"/>
      <c r="X234" s="258"/>
      <c r="Y234" s="258"/>
      <c r="Z234" s="48"/>
      <c r="AA234" s="48"/>
    </row>
    <row r="235" spans="1:54" ht="16.5" hidden="1" customHeight="1" x14ac:dyDescent="0.25">
      <c r="A235" s="205" t="s">
        <v>289</v>
      </c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185"/>
      <c r="AA235" s="185"/>
    </row>
    <row r="236" spans="1:54" ht="14.25" hidden="1" customHeight="1" x14ac:dyDescent="0.25">
      <c r="A236" s="215" t="s">
        <v>62</v>
      </c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01"/>
      <c r="P236" s="201"/>
      <c r="Q236" s="201"/>
      <c r="R236" s="201"/>
      <c r="S236" s="201"/>
      <c r="T236" s="201"/>
      <c r="U236" s="201"/>
      <c r="V236" s="201"/>
      <c r="W236" s="201"/>
      <c r="X236" s="201"/>
      <c r="Y236" s="201"/>
      <c r="Z236" s="186"/>
      <c r="AA236" s="186"/>
    </row>
    <row r="237" spans="1:54" ht="27" customHeight="1" x14ac:dyDescent="0.25">
      <c r="A237" s="54" t="s">
        <v>290</v>
      </c>
      <c r="B237" s="54" t="s">
        <v>291</v>
      </c>
      <c r="C237" s="31">
        <v>4301070965</v>
      </c>
      <c r="D237" s="199">
        <v>4607111035899</v>
      </c>
      <c r="E237" s="195"/>
      <c r="F237" s="189">
        <v>1</v>
      </c>
      <c r="G237" s="32">
        <v>5</v>
      </c>
      <c r="H237" s="189">
        <v>5</v>
      </c>
      <c r="I237" s="189">
        <v>5.2619999999999996</v>
      </c>
      <c r="J237" s="32">
        <v>84</v>
      </c>
      <c r="K237" s="32" t="s">
        <v>65</v>
      </c>
      <c r="L237" s="33" t="s">
        <v>66</v>
      </c>
      <c r="M237" s="33"/>
      <c r="N237" s="32">
        <v>180</v>
      </c>
      <c r="O237" s="29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7" s="197"/>
      <c r="Q237" s="197"/>
      <c r="R237" s="197"/>
      <c r="S237" s="195"/>
      <c r="T237" s="34"/>
      <c r="U237" s="34"/>
      <c r="V237" s="35" t="s">
        <v>67</v>
      </c>
      <c r="W237" s="190">
        <v>40</v>
      </c>
      <c r="X237" s="191">
        <f>IFERROR(IF(W237="","",W237),"")</f>
        <v>40</v>
      </c>
      <c r="Y237" s="36">
        <f>IFERROR(IF(W237="","",W237*0.0155),"")</f>
        <v>0.62</v>
      </c>
      <c r="Z237" s="56"/>
      <c r="AA237" s="57"/>
      <c r="AE237" s="61"/>
      <c r="BB237" s="150" t="s">
        <v>1</v>
      </c>
    </row>
    <row r="238" spans="1:54" x14ac:dyDescent="0.2">
      <c r="A238" s="200"/>
      <c r="B238" s="201"/>
      <c r="C238" s="201"/>
      <c r="D238" s="201"/>
      <c r="E238" s="201"/>
      <c r="F238" s="201"/>
      <c r="G238" s="201"/>
      <c r="H238" s="201"/>
      <c r="I238" s="201"/>
      <c r="J238" s="201"/>
      <c r="K238" s="201"/>
      <c r="L238" s="201"/>
      <c r="M238" s="201"/>
      <c r="N238" s="202"/>
      <c r="O238" s="207" t="s">
        <v>68</v>
      </c>
      <c r="P238" s="208"/>
      <c r="Q238" s="208"/>
      <c r="R238" s="208"/>
      <c r="S238" s="208"/>
      <c r="T238" s="208"/>
      <c r="U238" s="209"/>
      <c r="V238" s="37" t="s">
        <v>67</v>
      </c>
      <c r="W238" s="192">
        <f>IFERROR(SUM(W237:W237),"0")</f>
        <v>40</v>
      </c>
      <c r="X238" s="192">
        <f>IFERROR(SUM(X237:X237),"0")</f>
        <v>40</v>
      </c>
      <c r="Y238" s="192">
        <f>IFERROR(IF(Y237="",0,Y237),"0")</f>
        <v>0.62</v>
      </c>
      <c r="Z238" s="193"/>
      <c r="AA238" s="193"/>
    </row>
    <row r="239" spans="1:54" x14ac:dyDescent="0.2">
      <c r="A239" s="201"/>
      <c r="B239" s="201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2"/>
      <c r="O239" s="207" t="s">
        <v>68</v>
      </c>
      <c r="P239" s="208"/>
      <c r="Q239" s="208"/>
      <c r="R239" s="208"/>
      <c r="S239" s="208"/>
      <c r="T239" s="208"/>
      <c r="U239" s="209"/>
      <c r="V239" s="37" t="s">
        <v>69</v>
      </c>
      <c r="W239" s="192">
        <f>IFERROR(SUMPRODUCT(W237:W237*H237:H237),"0")</f>
        <v>200</v>
      </c>
      <c r="X239" s="192">
        <f>IFERROR(SUMPRODUCT(X237:X237*H237:H237),"0")</f>
        <v>200</v>
      </c>
      <c r="Y239" s="37"/>
      <c r="Z239" s="193"/>
      <c r="AA239" s="193"/>
    </row>
    <row r="240" spans="1:54" ht="16.5" hidden="1" customHeight="1" x14ac:dyDescent="0.25">
      <c r="A240" s="205" t="s">
        <v>292</v>
      </c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01"/>
      <c r="P240" s="201"/>
      <c r="Q240" s="201"/>
      <c r="R240" s="201"/>
      <c r="S240" s="201"/>
      <c r="T240" s="201"/>
      <c r="U240" s="201"/>
      <c r="V240" s="201"/>
      <c r="W240" s="201"/>
      <c r="X240" s="201"/>
      <c r="Y240" s="201"/>
      <c r="Z240" s="185"/>
      <c r="AA240" s="185"/>
    </row>
    <row r="241" spans="1:54" ht="14.25" hidden="1" customHeight="1" x14ac:dyDescent="0.25">
      <c r="A241" s="215" t="s">
        <v>62</v>
      </c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01"/>
      <c r="P241" s="201"/>
      <c r="Q241" s="201"/>
      <c r="R241" s="201"/>
      <c r="S241" s="201"/>
      <c r="T241" s="201"/>
      <c r="U241" s="201"/>
      <c r="V241" s="201"/>
      <c r="W241" s="201"/>
      <c r="X241" s="201"/>
      <c r="Y241" s="201"/>
      <c r="Z241" s="186"/>
      <c r="AA241" s="186"/>
    </row>
    <row r="242" spans="1:54" ht="27" hidden="1" customHeight="1" x14ac:dyDescent="0.25">
      <c r="A242" s="54" t="s">
        <v>293</v>
      </c>
      <c r="B242" s="54" t="s">
        <v>294</v>
      </c>
      <c r="C242" s="31">
        <v>4301070870</v>
      </c>
      <c r="D242" s="199">
        <v>4607111036711</v>
      </c>
      <c r="E242" s="195"/>
      <c r="F242" s="189">
        <v>0.8</v>
      </c>
      <c r="G242" s="32">
        <v>8</v>
      </c>
      <c r="H242" s="189">
        <v>6.4</v>
      </c>
      <c r="I242" s="189">
        <v>6.67</v>
      </c>
      <c r="J242" s="32">
        <v>84</v>
      </c>
      <c r="K242" s="32" t="s">
        <v>65</v>
      </c>
      <c r="L242" s="33" t="s">
        <v>66</v>
      </c>
      <c r="M242" s="33"/>
      <c r="N242" s="32">
        <v>90</v>
      </c>
      <c r="O242" s="29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2" s="197"/>
      <c r="Q242" s="197"/>
      <c r="R242" s="197"/>
      <c r="S242" s="195"/>
      <c r="T242" s="34"/>
      <c r="U242" s="34"/>
      <c r="V242" s="35" t="s">
        <v>67</v>
      </c>
      <c r="W242" s="190">
        <v>0</v>
      </c>
      <c r="X242" s="191">
        <f>IFERROR(IF(W242="","",W242),"")</f>
        <v>0</v>
      </c>
      <c r="Y242" s="36">
        <f>IFERROR(IF(W242="","",W242*0.0155),"")</f>
        <v>0</v>
      </c>
      <c r="Z242" s="56"/>
      <c r="AA242" s="57"/>
      <c r="AE242" s="61"/>
      <c r="BB242" s="151" t="s">
        <v>1</v>
      </c>
    </row>
    <row r="243" spans="1:54" hidden="1" x14ac:dyDescent="0.2">
      <c r="A243" s="200"/>
      <c r="B243" s="201"/>
      <c r="C243" s="201"/>
      <c r="D243" s="201"/>
      <c r="E243" s="201"/>
      <c r="F243" s="201"/>
      <c r="G243" s="201"/>
      <c r="H243" s="201"/>
      <c r="I243" s="201"/>
      <c r="J243" s="201"/>
      <c r="K243" s="201"/>
      <c r="L243" s="201"/>
      <c r="M243" s="201"/>
      <c r="N243" s="202"/>
      <c r="O243" s="207" t="s">
        <v>68</v>
      </c>
      <c r="P243" s="208"/>
      <c r="Q243" s="208"/>
      <c r="R243" s="208"/>
      <c r="S243" s="208"/>
      <c r="T243" s="208"/>
      <c r="U243" s="209"/>
      <c r="V243" s="37" t="s">
        <v>67</v>
      </c>
      <c r="W243" s="192">
        <f>IFERROR(SUM(W242:W242),"0")</f>
        <v>0</v>
      </c>
      <c r="X243" s="192">
        <f>IFERROR(SUM(X242:X242),"0")</f>
        <v>0</v>
      </c>
      <c r="Y243" s="192">
        <f>IFERROR(IF(Y242="",0,Y242),"0")</f>
        <v>0</v>
      </c>
      <c r="Z243" s="193"/>
      <c r="AA243" s="193"/>
    </row>
    <row r="244" spans="1:54" hidden="1" x14ac:dyDescent="0.2">
      <c r="A244" s="201"/>
      <c r="B244" s="201"/>
      <c r="C244" s="201"/>
      <c r="D244" s="201"/>
      <c r="E244" s="201"/>
      <c r="F244" s="201"/>
      <c r="G244" s="201"/>
      <c r="H244" s="201"/>
      <c r="I244" s="201"/>
      <c r="J244" s="201"/>
      <c r="K244" s="201"/>
      <c r="L244" s="201"/>
      <c r="M244" s="201"/>
      <c r="N244" s="202"/>
      <c r="O244" s="207" t="s">
        <v>68</v>
      </c>
      <c r="P244" s="208"/>
      <c r="Q244" s="208"/>
      <c r="R244" s="208"/>
      <c r="S244" s="208"/>
      <c r="T244" s="208"/>
      <c r="U244" s="209"/>
      <c r="V244" s="37" t="s">
        <v>69</v>
      </c>
      <c r="W244" s="192">
        <f>IFERROR(SUMPRODUCT(W242:W242*H242:H242),"0")</f>
        <v>0</v>
      </c>
      <c r="X244" s="192">
        <f>IFERROR(SUMPRODUCT(X242:X242*H242:H242),"0")</f>
        <v>0</v>
      </c>
      <c r="Y244" s="37"/>
      <c r="Z244" s="193"/>
      <c r="AA244" s="193"/>
    </row>
    <row r="245" spans="1:54" ht="27.75" hidden="1" customHeight="1" x14ac:dyDescent="0.2">
      <c r="A245" s="257" t="s">
        <v>295</v>
      </c>
      <c r="B245" s="258"/>
      <c r="C245" s="258"/>
      <c r="D245" s="258"/>
      <c r="E245" s="258"/>
      <c r="F245" s="258"/>
      <c r="G245" s="258"/>
      <c r="H245" s="258"/>
      <c r="I245" s="258"/>
      <c r="J245" s="258"/>
      <c r="K245" s="258"/>
      <c r="L245" s="258"/>
      <c r="M245" s="258"/>
      <c r="N245" s="258"/>
      <c r="O245" s="258"/>
      <c r="P245" s="258"/>
      <c r="Q245" s="258"/>
      <c r="R245" s="258"/>
      <c r="S245" s="258"/>
      <c r="T245" s="258"/>
      <c r="U245" s="258"/>
      <c r="V245" s="258"/>
      <c r="W245" s="258"/>
      <c r="X245" s="258"/>
      <c r="Y245" s="258"/>
      <c r="Z245" s="48"/>
      <c r="AA245" s="48"/>
    </row>
    <row r="246" spans="1:54" ht="16.5" hidden="1" customHeight="1" x14ac:dyDescent="0.25">
      <c r="A246" s="205" t="s">
        <v>296</v>
      </c>
      <c r="B246" s="201"/>
      <c r="C246" s="201"/>
      <c r="D246" s="201"/>
      <c r="E246" s="201"/>
      <c r="F246" s="201"/>
      <c r="G246" s="201"/>
      <c r="H246" s="201"/>
      <c r="I246" s="201"/>
      <c r="J246" s="201"/>
      <c r="K246" s="201"/>
      <c r="L246" s="201"/>
      <c r="M246" s="201"/>
      <c r="N246" s="201"/>
      <c r="O246" s="201"/>
      <c r="P246" s="201"/>
      <c r="Q246" s="201"/>
      <c r="R246" s="201"/>
      <c r="S246" s="201"/>
      <c r="T246" s="201"/>
      <c r="U246" s="201"/>
      <c r="V246" s="201"/>
      <c r="W246" s="201"/>
      <c r="X246" s="201"/>
      <c r="Y246" s="201"/>
      <c r="Z246" s="185"/>
      <c r="AA246" s="185"/>
    </row>
    <row r="247" spans="1:54" ht="14.25" hidden="1" customHeight="1" x14ac:dyDescent="0.25">
      <c r="A247" s="215" t="s">
        <v>62</v>
      </c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01"/>
      <c r="P247" s="201"/>
      <c r="Q247" s="201"/>
      <c r="R247" s="201"/>
      <c r="S247" s="201"/>
      <c r="T247" s="201"/>
      <c r="U247" s="201"/>
      <c r="V247" s="201"/>
      <c r="W247" s="201"/>
      <c r="X247" s="201"/>
      <c r="Y247" s="201"/>
      <c r="Z247" s="186"/>
      <c r="AA247" s="186"/>
    </row>
    <row r="248" spans="1:54" ht="27" hidden="1" customHeight="1" x14ac:dyDescent="0.25">
      <c r="A248" s="54" t="s">
        <v>297</v>
      </c>
      <c r="B248" s="54" t="s">
        <v>298</v>
      </c>
      <c r="C248" s="31">
        <v>4301071014</v>
      </c>
      <c r="D248" s="199">
        <v>4640242181264</v>
      </c>
      <c r="E248" s="195"/>
      <c r="F248" s="189">
        <v>0.7</v>
      </c>
      <c r="G248" s="32">
        <v>10</v>
      </c>
      <c r="H248" s="189">
        <v>7</v>
      </c>
      <c r="I248" s="189">
        <v>7.28</v>
      </c>
      <c r="J248" s="32">
        <v>84</v>
      </c>
      <c r="K248" s="32" t="s">
        <v>65</v>
      </c>
      <c r="L248" s="33" t="s">
        <v>66</v>
      </c>
      <c r="M248" s="33"/>
      <c r="N248" s="32">
        <v>180</v>
      </c>
      <c r="O248" s="355" t="s">
        <v>299</v>
      </c>
      <c r="P248" s="197"/>
      <c r="Q248" s="197"/>
      <c r="R248" s="197"/>
      <c r="S248" s="195"/>
      <c r="T248" s="34"/>
      <c r="U248" s="34"/>
      <c r="V248" s="35" t="s">
        <v>67</v>
      </c>
      <c r="W248" s="190">
        <v>0</v>
      </c>
      <c r="X248" s="191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2" t="s">
        <v>1</v>
      </c>
    </row>
    <row r="249" spans="1:54" ht="27" hidden="1" customHeight="1" x14ac:dyDescent="0.25">
      <c r="A249" s="54" t="s">
        <v>300</v>
      </c>
      <c r="B249" s="54" t="s">
        <v>301</v>
      </c>
      <c r="C249" s="31">
        <v>4301071021</v>
      </c>
      <c r="D249" s="199">
        <v>4640242181325</v>
      </c>
      <c r="E249" s="195"/>
      <c r="F249" s="189">
        <v>0.7</v>
      </c>
      <c r="G249" s="32">
        <v>10</v>
      </c>
      <c r="H249" s="189">
        <v>7</v>
      </c>
      <c r="I249" s="189">
        <v>7.28</v>
      </c>
      <c r="J249" s="32">
        <v>84</v>
      </c>
      <c r="K249" s="32" t="s">
        <v>65</v>
      </c>
      <c r="L249" s="33" t="s">
        <v>66</v>
      </c>
      <c r="M249" s="33"/>
      <c r="N249" s="32">
        <v>180</v>
      </c>
      <c r="O249" s="377" t="s">
        <v>302</v>
      </c>
      <c r="P249" s="197"/>
      <c r="Q249" s="197"/>
      <c r="R249" s="197"/>
      <c r="S249" s="195"/>
      <c r="T249" s="34"/>
      <c r="U249" s="34"/>
      <c r="V249" s="35" t="s">
        <v>67</v>
      </c>
      <c r="W249" s="190">
        <v>0</v>
      </c>
      <c r="X249" s="191">
        <f>IFERROR(IF(W249="","",W249),"")</f>
        <v>0</v>
      </c>
      <c r="Y249" s="36">
        <f>IFERROR(IF(W249="","",W249*0.0155),"")</f>
        <v>0</v>
      </c>
      <c r="Z249" s="56"/>
      <c r="AA249" s="57"/>
      <c r="AE249" s="61"/>
      <c r="BB249" s="153" t="s">
        <v>1</v>
      </c>
    </row>
    <row r="250" spans="1:54" hidden="1" x14ac:dyDescent="0.2">
      <c r="A250" s="200"/>
      <c r="B250" s="201"/>
      <c r="C250" s="201"/>
      <c r="D250" s="201"/>
      <c r="E250" s="201"/>
      <c r="F250" s="201"/>
      <c r="G250" s="201"/>
      <c r="H250" s="201"/>
      <c r="I250" s="201"/>
      <c r="J250" s="201"/>
      <c r="K250" s="201"/>
      <c r="L250" s="201"/>
      <c r="M250" s="201"/>
      <c r="N250" s="202"/>
      <c r="O250" s="207" t="s">
        <v>68</v>
      </c>
      <c r="P250" s="208"/>
      <c r="Q250" s="208"/>
      <c r="R250" s="208"/>
      <c r="S250" s="208"/>
      <c r="T250" s="208"/>
      <c r="U250" s="209"/>
      <c r="V250" s="37" t="s">
        <v>67</v>
      </c>
      <c r="W250" s="192">
        <f>IFERROR(SUM(W248:W249),"0")</f>
        <v>0</v>
      </c>
      <c r="X250" s="192">
        <f>IFERROR(SUM(X248:X249),"0")</f>
        <v>0</v>
      </c>
      <c r="Y250" s="192">
        <f>IFERROR(IF(Y248="",0,Y248),"0")+IFERROR(IF(Y249="",0,Y249),"0")</f>
        <v>0</v>
      </c>
      <c r="Z250" s="193"/>
      <c r="AA250" s="193"/>
    </row>
    <row r="251" spans="1:54" hidden="1" x14ac:dyDescent="0.2">
      <c r="A251" s="201"/>
      <c r="B251" s="201"/>
      <c r="C251" s="201"/>
      <c r="D251" s="201"/>
      <c r="E251" s="201"/>
      <c r="F251" s="201"/>
      <c r="G251" s="201"/>
      <c r="H251" s="201"/>
      <c r="I251" s="201"/>
      <c r="J251" s="201"/>
      <c r="K251" s="201"/>
      <c r="L251" s="201"/>
      <c r="M251" s="201"/>
      <c r="N251" s="202"/>
      <c r="O251" s="207" t="s">
        <v>68</v>
      </c>
      <c r="P251" s="208"/>
      <c r="Q251" s="208"/>
      <c r="R251" s="208"/>
      <c r="S251" s="208"/>
      <c r="T251" s="208"/>
      <c r="U251" s="209"/>
      <c r="V251" s="37" t="s">
        <v>69</v>
      </c>
      <c r="W251" s="192">
        <f>IFERROR(SUMPRODUCT(W248:W249*H248:H249),"0")</f>
        <v>0</v>
      </c>
      <c r="X251" s="192">
        <f>IFERROR(SUMPRODUCT(X248:X249*H248:H249),"0")</f>
        <v>0</v>
      </c>
      <c r="Y251" s="37"/>
      <c r="Z251" s="193"/>
      <c r="AA251" s="193"/>
    </row>
    <row r="252" spans="1:54" ht="16.5" hidden="1" customHeight="1" x14ac:dyDescent="0.25">
      <c r="A252" s="205" t="s">
        <v>303</v>
      </c>
      <c r="B252" s="201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185"/>
      <c r="AA252" s="185"/>
    </row>
    <row r="253" spans="1:54" ht="14.25" hidden="1" customHeight="1" x14ac:dyDescent="0.25">
      <c r="A253" s="215" t="s">
        <v>126</v>
      </c>
      <c r="B253" s="201"/>
      <c r="C253" s="201"/>
      <c r="D253" s="201"/>
      <c r="E253" s="201"/>
      <c r="F253" s="201"/>
      <c r="G253" s="201"/>
      <c r="H253" s="201"/>
      <c r="I253" s="201"/>
      <c r="J253" s="201"/>
      <c r="K253" s="201"/>
      <c r="L253" s="201"/>
      <c r="M253" s="201"/>
      <c r="N253" s="201"/>
      <c r="O253" s="201"/>
      <c r="P253" s="201"/>
      <c r="Q253" s="201"/>
      <c r="R253" s="201"/>
      <c r="S253" s="201"/>
      <c r="T253" s="201"/>
      <c r="U253" s="201"/>
      <c r="V253" s="201"/>
      <c r="W253" s="201"/>
      <c r="X253" s="201"/>
      <c r="Y253" s="201"/>
      <c r="Z253" s="186"/>
      <c r="AA253" s="186"/>
    </row>
    <row r="254" spans="1:54" ht="27" hidden="1" customHeight="1" x14ac:dyDescent="0.25">
      <c r="A254" s="54" t="s">
        <v>304</v>
      </c>
      <c r="B254" s="54" t="s">
        <v>305</v>
      </c>
      <c r="C254" s="31">
        <v>4301131019</v>
      </c>
      <c r="D254" s="199">
        <v>4640242180427</v>
      </c>
      <c r="E254" s="195"/>
      <c r="F254" s="189">
        <v>1.8</v>
      </c>
      <c r="G254" s="32">
        <v>1</v>
      </c>
      <c r="H254" s="189">
        <v>1.8</v>
      </c>
      <c r="I254" s="189">
        <v>1.915</v>
      </c>
      <c r="J254" s="32">
        <v>234</v>
      </c>
      <c r="K254" s="32" t="s">
        <v>118</v>
      </c>
      <c r="L254" s="33" t="s">
        <v>66</v>
      </c>
      <c r="M254" s="33"/>
      <c r="N254" s="32">
        <v>180</v>
      </c>
      <c r="O254" s="326" t="s">
        <v>306</v>
      </c>
      <c r="P254" s="197"/>
      <c r="Q254" s="197"/>
      <c r="R254" s="197"/>
      <c r="S254" s="195"/>
      <c r="T254" s="34"/>
      <c r="U254" s="34"/>
      <c r="V254" s="35" t="s">
        <v>67</v>
      </c>
      <c r="W254" s="190">
        <v>0</v>
      </c>
      <c r="X254" s="191">
        <f>IFERROR(IF(W254="","",W254),"")</f>
        <v>0</v>
      </c>
      <c r="Y254" s="36">
        <f>IFERROR(IF(W254="","",W254*0.00502),"")</f>
        <v>0</v>
      </c>
      <c r="Z254" s="56"/>
      <c r="AA254" s="57"/>
      <c r="AE254" s="61"/>
      <c r="BB254" s="154" t="s">
        <v>76</v>
      </c>
    </row>
    <row r="255" spans="1:54" hidden="1" x14ac:dyDescent="0.2">
      <c r="A255" s="200"/>
      <c r="B255" s="201"/>
      <c r="C255" s="201"/>
      <c r="D255" s="201"/>
      <c r="E255" s="201"/>
      <c r="F255" s="201"/>
      <c r="G255" s="201"/>
      <c r="H255" s="201"/>
      <c r="I255" s="201"/>
      <c r="J255" s="201"/>
      <c r="K255" s="201"/>
      <c r="L255" s="201"/>
      <c r="M255" s="201"/>
      <c r="N255" s="202"/>
      <c r="O255" s="207" t="s">
        <v>68</v>
      </c>
      <c r="P255" s="208"/>
      <c r="Q255" s="208"/>
      <c r="R255" s="208"/>
      <c r="S255" s="208"/>
      <c r="T255" s="208"/>
      <c r="U255" s="209"/>
      <c r="V255" s="37" t="s">
        <v>67</v>
      </c>
      <c r="W255" s="192">
        <f>IFERROR(SUM(W254:W254),"0")</f>
        <v>0</v>
      </c>
      <c r="X255" s="192">
        <f>IFERROR(SUM(X254:X254),"0")</f>
        <v>0</v>
      </c>
      <c r="Y255" s="192">
        <f>IFERROR(IF(Y254="",0,Y254),"0")</f>
        <v>0</v>
      </c>
      <c r="Z255" s="193"/>
      <c r="AA255" s="193"/>
    </row>
    <row r="256" spans="1:54" hidden="1" x14ac:dyDescent="0.2">
      <c r="A256" s="201"/>
      <c r="B256" s="201"/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2"/>
      <c r="O256" s="207" t="s">
        <v>68</v>
      </c>
      <c r="P256" s="208"/>
      <c r="Q256" s="208"/>
      <c r="R256" s="208"/>
      <c r="S256" s="208"/>
      <c r="T256" s="208"/>
      <c r="U256" s="209"/>
      <c r="V256" s="37" t="s">
        <v>69</v>
      </c>
      <c r="W256" s="192">
        <f>IFERROR(SUMPRODUCT(W254:W254*H254:H254),"0")</f>
        <v>0</v>
      </c>
      <c r="X256" s="192">
        <f>IFERROR(SUMPRODUCT(X254:X254*H254:H254),"0")</f>
        <v>0</v>
      </c>
      <c r="Y256" s="37"/>
      <c r="Z256" s="193"/>
      <c r="AA256" s="193"/>
    </row>
    <row r="257" spans="1:54" ht="14.25" hidden="1" customHeight="1" x14ac:dyDescent="0.25">
      <c r="A257" s="215" t="s">
        <v>72</v>
      </c>
      <c r="B257" s="201"/>
      <c r="C257" s="201"/>
      <c r="D257" s="201"/>
      <c r="E257" s="201"/>
      <c r="F257" s="201"/>
      <c r="G257" s="201"/>
      <c r="H257" s="201"/>
      <c r="I257" s="201"/>
      <c r="J257" s="201"/>
      <c r="K257" s="201"/>
      <c r="L257" s="201"/>
      <c r="M257" s="201"/>
      <c r="N257" s="201"/>
      <c r="O257" s="201"/>
      <c r="P257" s="201"/>
      <c r="Q257" s="201"/>
      <c r="R257" s="201"/>
      <c r="S257" s="201"/>
      <c r="T257" s="201"/>
      <c r="U257" s="201"/>
      <c r="V257" s="201"/>
      <c r="W257" s="201"/>
      <c r="X257" s="201"/>
      <c r="Y257" s="201"/>
      <c r="Z257" s="186"/>
      <c r="AA257" s="186"/>
    </row>
    <row r="258" spans="1:54" ht="27" customHeight="1" x14ac:dyDescent="0.25">
      <c r="A258" s="54" t="s">
        <v>307</v>
      </c>
      <c r="B258" s="54" t="s">
        <v>308</v>
      </c>
      <c r="C258" s="31">
        <v>4301132080</v>
      </c>
      <c r="D258" s="199">
        <v>4640242180397</v>
      </c>
      <c r="E258" s="195"/>
      <c r="F258" s="189">
        <v>1</v>
      </c>
      <c r="G258" s="32">
        <v>6</v>
      </c>
      <c r="H258" s="189">
        <v>6</v>
      </c>
      <c r="I258" s="189">
        <v>6.26</v>
      </c>
      <c r="J258" s="32">
        <v>84</v>
      </c>
      <c r="K258" s="32" t="s">
        <v>65</v>
      </c>
      <c r="L258" s="33" t="s">
        <v>66</v>
      </c>
      <c r="M258" s="33"/>
      <c r="N258" s="32">
        <v>180</v>
      </c>
      <c r="O258" s="307" t="s">
        <v>309</v>
      </c>
      <c r="P258" s="197"/>
      <c r="Q258" s="197"/>
      <c r="R258" s="197"/>
      <c r="S258" s="195"/>
      <c r="T258" s="34"/>
      <c r="U258" s="34"/>
      <c r="V258" s="35" t="s">
        <v>67</v>
      </c>
      <c r="W258" s="190">
        <v>20</v>
      </c>
      <c r="X258" s="191">
        <f>IFERROR(IF(W258="","",W258),"")</f>
        <v>20</v>
      </c>
      <c r="Y258" s="36">
        <f>IFERROR(IF(W258="","",W258*0.0155),"")</f>
        <v>0.31</v>
      </c>
      <c r="Z258" s="56"/>
      <c r="AA258" s="57"/>
      <c r="AE258" s="61"/>
      <c r="BB258" s="155" t="s">
        <v>76</v>
      </c>
    </row>
    <row r="259" spans="1:54" ht="27" hidden="1" customHeight="1" x14ac:dyDescent="0.25">
      <c r="A259" s="54" t="s">
        <v>310</v>
      </c>
      <c r="B259" s="54" t="s">
        <v>311</v>
      </c>
      <c r="C259" s="31">
        <v>4301132104</v>
      </c>
      <c r="D259" s="199">
        <v>4640242181219</v>
      </c>
      <c r="E259" s="195"/>
      <c r="F259" s="189">
        <v>0.3</v>
      </c>
      <c r="G259" s="32">
        <v>9</v>
      </c>
      <c r="H259" s="189">
        <v>2.7</v>
      </c>
      <c r="I259" s="189">
        <v>2.8450000000000002</v>
      </c>
      <c r="J259" s="32">
        <v>234</v>
      </c>
      <c r="K259" s="32" t="s">
        <v>118</v>
      </c>
      <c r="L259" s="33" t="s">
        <v>66</v>
      </c>
      <c r="M259" s="33"/>
      <c r="N259" s="32">
        <v>180</v>
      </c>
      <c r="O259" s="266" t="s">
        <v>312</v>
      </c>
      <c r="P259" s="197"/>
      <c r="Q259" s="197"/>
      <c r="R259" s="197"/>
      <c r="S259" s="195"/>
      <c r="T259" s="34"/>
      <c r="U259" s="34"/>
      <c r="V259" s="35" t="s">
        <v>67</v>
      </c>
      <c r="W259" s="190">
        <v>0</v>
      </c>
      <c r="X259" s="191">
        <f>IFERROR(IF(W259="","",W259),"")</f>
        <v>0</v>
      </c>
      <c r="Y259" s="36">
        <f>IFERROR(IF(W259="","",W259*0.00502),"")</f>
        <v>0</v>
      </c>
      <c r="Z259" s="56"/>
      <c r="AA259" s="57"/>
      <c r="AE259" s="61"/>
      <c r="BB259" s="156" t="s">
        <v>76</v>
      </c>
    </row>
    <row r="260" spans="1:54" x14ac:dyDescent="0.2">
      <c r="A260" s="200"/>
      <c r="B260" s="201"/>
      <c r="C260" s="201"/>
      <c r="D260" s="201"/>
      <c r="E260" s="201"/>
      <c r="F260" s="201"/>
      <c r="G260" s="201"/>
      <c r="H260" s="201"/>
      <c r="I260" s="201"/>
      <c r="J260" s="201"/>
      <c r="K260" s="201"/>
      <c r="L260" s="201"/>
      <c r="M260" s="201"/>
      <c r="N260" s="202"/>
      <c r="O260" s="207" t="s">
        <v>68</v>
      </c>
      <c r="P260" s="208"/>
      <c r="Q260" s="208"/>
      <c r="R260" s="208"/>
      <c r="S260" s="208"/>
      <c r="T260" s="208"/>
      <c r="U260" s="209"/>
      <c r="V260" s="37" t="s">
        <v>67</v>
      </c>
      <c r="W260" s="192">
        <f>IFERROR(SUM(W258:W259),"0")</f>
        <v>20</v>
      </c>
      <c r="X260" s="192">
        <f>IFERROR(SUM(X258:X259),"0")</f>
        <v>20</v>
      </c>
      <c r="Y260" s="192">
        <f>IFERROR(IF(Y258="",0,Y258),"0")+IFERROR(IF(Y259="",0,Y259),"0")</f>
        <v>0.31</v>
      </c>
      <c r="Z260" s="193"/>
      <c r="AA260" s="193"/>
    </row>
    <row r="261" spans="1:54" x14ac:dyDescent="0.2">
      <c r="A261" s="201"/>
      <c r="B261" s="201"/>
      <c r="C261" s="201"/>
      <c r="D261" s="201"/>
      <c r="E261" s="201"/>
      <c r="F261" s="201"/>
      <c r="G261" s="201"/>
      <c r="H261" s="201"/>
      <c r="I261" s="201"/>
      <c r="J261" s="201"/>
      <c r="K261" s="201"/>
      <c r="L261" s="201"/>
      <c r="M261" s="201"/>
      <c r="N261" s="202"/>
      <c r="O261" s="207" t="s">
        <v>68</v>
      </c>
      <c r="P261" s="208"/>
      <c r="Q261" s="208"/>
      <c r="R261" s="208"/>
      <c r="S261" s="208"/>
      <c r="T261" s="208"/>
      <c r="U261" s="209"/>
      <c r="V261" s="37" t="s">
        <v>69</v>
      </c>
      <c r="W261" s="192">
        <f>IFERROR(SUMPRODUCT(W258:W259*H258:H259),"0")</f>
        <v>120</v>
      </c>
      <c r="X261" s="192">
        <f>IFERROR(SUMPRODUCT(X258:X259*H258:H259),"0")</f>
        <v>120</v>
      </c>
      <c r="Y261" s="37"/>
      <c r="Z261" s="193"/>
      <c r="AA261" s="193"/>
    </row>
    <row r="262" spans="1:54" ht="14.25" hidden="1" customHeight="1" x14ac:dyDescent="0.25">
      <c r="A262" s="215" t="s">
        <v>144</v>
      </c>
      <c r="B262" s="201"/>
      <c r="C262" s="201"/>
      <c r="D262" s="201"/>
      <c r="E262" s="201"/>
      <c r="F262" s="201"/>
      <c r="G262" s="201"/>
      <c r="H262" s="201"/>
      <c r="I262" s="201"/>
      <c r="J262" s="201"/>
      <c r="K262" s="201"/>
      <c r="L262" s="201"/>
      <c r="M262" s="201"/>
      <c r="N262" s="201"/>
      <c r="O262" s="201"/>
      <c r="P262" s="201"/>
      <c r="Q262" s="201"/>
      <c r="R262" s="201"/>
      <c r="S262" s="201"/>
      <c r="T262" s="201"/>
      <c r="U262" s="201"/>
      <c r="V262" s="201"/>
      <c r="W262" s="201"/>
      <c r="X262" s="201"/>
      <c r="Y262" s="201"/>
      <c r="Z262" s="186"/>
      <c r="AA262" s="186"/>
    </row>
    <row r="263" spans="1:54" ht="27" customHeight="1" x14ac:dyDescent="0.25">
      <c r="A263" s="54" t="s">
        <v>313</v>
      </c>
      <c r="B263" s="54" t="s">
        <v>314</v>
      </c>
      <c r="C263" s="31">
        <v>4301136028</v>
      </c>
      <c r="D263" s="199">
        <v>4640242180304</v>
      </c>
      <c r="E263" s="195"/>
      <c r="F263" s="189">
        <v>2.7</v>
      </c>
      <c r="G263" s="32">
        <v>1</v>
      </c>
      <c r="H263" s="189">
        <v>2.7</v>
      </c>
      <c r="I263" s="189">
        <v>2.8906000000000001</v>
      </c>
      <c r="J263" s="32">
        <v>126</v>
      </c>
      <c r="K263" s="32" t="s">
        <v>75</v>
      </c>
      <c r="L263" s="33" t="s">
        <v>66</v>
      </c>
      <c r="M263" s="33"/>
      <c r="N263" s="32">
        <v>180</v>
      </c>
      <c r="O263" s="246" t="s">
        <v>315</v>
      </c>
      <c r="P263" s="197"/>
      <c r="Q263" s="197"/>
      <c r="R263" s="197"/>
      <c r="S263" s="195"/>
      <c r="T263" s="34"/>
      <c r="U263" s="34"/>
      <c r="V263" s="35" t="s">
        <v>67</v>
      </c>
      <c r="W263" s="190">
        <v>11</v>
      </c>
      <c r="X263" s="191">
        <f>IFERROR(IF(W263="","",W263),"")</f>
        <v>11</v>
      </c>
      <c r="Y263" s="36">
        <f>IFERROR(IF(W263="","",W263*0.00936),"")</f>
        <v>0.10296</v>
      </c>
      <c r="Z263" s="56"/>
      <c r="AA263" s="57"/>
      <c r="AE263" s="61"/>
      <c r="BB263" s="157" t="s">
        <v>76</v>
      </c>
    </row>
    <row r="264" spans="1:54" ht="37.5" hidden="1" customHeight="1" x14ac:dyDescent="0.25">
      <c r="A264" s="54" t="s">
        <v>316</v>
      </c>
      <c r="B264" s="54" t="s">
        <v>317</v>
      </c>
      <c r="C264" s="31">
        <v>4301136027</v>
      </c>
      <c r="D264" s="199">
        <v>4640242180298</v>
      </c>
      <c r="E264" s="195"/>
      <c r="F264" s="189">
        <v>2.7</v>
      </c>
      <c r="G264" s="32">
        <v>1</v>
      </c>
      <c r="H264" s="189">
        <v>2.7</v>
      </c>
      <c r="I264" s="189">
        <v>2.8919999999999999</v>
      </c>
      <c r="J264" s="32">
        <v>126</v>
      </c>
      <c r="K264" s="32" t="s">
        <v>75</v>
      </c>
      <c r="L264" s="33" t="s">
        <v>66</v>
      </c>
      <c r="M264" s="33"/>
      <c r="N264" s="32">
        <v>180</v>
      </c>
      <c r="O264" s="380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4" s="197"/>
      <c r="Q264" s="197"/>
      <c r="R264" s="197"/>
      <c r="S264" s="195"/>
      <c r="T264" s="34"/>
      <c r="U264" s="34"/>
      <c r="V264" s="35" t="s">
        <v>67</v>
      </c>
      <c r="W264" s="190">
        <v>0</v>
      </c>
      <c r="X264" s="191">
        <f>IFERROR(IF(W264="","",W264),"")</f>
        <v>0</v>
      </c>
      <c r="Y264" s="36">
        <f>IFERROR(IF(W264="","",W264*0.00936),"")</f>
        <v>0</v>
      </c>
      <c r="Z264" s="56"/>
      <c r="AA264" s="57"/>
      <c r="AE264" s="61"/>
      <c r="BB264" s="158" t="s">
        <v>76</v>
      </c>
    </row>
    <row r="265" spans="1:54" ht="27" customHeight="1" x14ac:dyDescent="0.25">
      <c r="A265" s="54" t="s">
        <v>318</v>
      </c>
      <c r="B265" s="54" t="s">
        <v>319</v>
      </c>
      <c r="C265" s="31">
        <v>4301136026</v>
      </c>
      <c r="D265" s="199">
        <v>4640242180236</v>
      </c>
      <c r="E265" s="195"/>
      <c r="F265" s="189">
        <v>5</v>
      </c>
      <c r="G265" s="32">
        <v>1</v>
      </c>
      <c r="H265" s="189">
        <v>5</v>
      </c>
      <c r="I265" s="189">
        <v>5.2350000000000003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198" t="s">
        <v>320</v>
      </c>
      <c r="P265" s="197"/>
      <c r="Q265" s="197"/>
      <c r="R265" s="197"/>
      <c r="S265" s="195"/>
      <c r="T265" s="34"/>
      <c r="U265" s="34"/>
      <c r="V265" s="35" t="s">
        <v>67</v>
      </c>
      <c r="W265" s="190">
        <v>14</v>
      </c>
      <c r="X265" s="191">
        <f>IFERROR(IF(W265="","",W265),"")</f>
        <v>14</v>
      </c>
      <c r="Y265" s="36">
        <f>IFERROR(IF(W265="","",W265*0.0155),"")</f>
        <v>0.217</v>
      </c>
      <c r="Z265" s="56"/>
      <c r="AA265" s="57"/>
      <c r="AE265" s="61"/>
      <c r="BB265" s="159" t="s">
        <v>76</v>
      </c>
    </row>
    <row r="266" spans="1:54" ht="27" hidden="1" customHeight="1" x14ac:dyDescent="0.25">
      <c r="A266" s="54" t="s">
        <v>321</v>
      </c>
      <c r="B266" s="54" t="s">
        <v>322</v>
      </c>
      <c r="C266" s="31">
        <v>4301136029</v>
      </c>
      <c r="D266" s="199">
        <v>4640242180410</v>
      </c>
      <c r="E266" s="195"/>
      <c r="F266" s="189">
        <v>2.2400000000000002</v>
      </c>
      <c r="G266" s="32">
        <v>1</v>
      </c>
      <c r="H266" s="189">
        <v>2.2400000000000002</v>
      </c>
      <c r="I266" s="189">
        <v>2.4319999999999999</v>
      </c>
      <c r="J266" s="32">
        <v>126</v>
      </c>
      <c r="K266" s="32" t="s">
        <v>75</v>
      </c>
      <c r="L266" s="33" t="s">
        <v>66</v>
      </c>
      <c r="M266" s="33"/>
      <c r="N266" s="32">
        <v>180</v>
      </c>
      <c r="O266" s="26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6" s="197"/>
      <c r="Q266" s="197"/>
      <c r="R266" s="197"/>
      <c r="S266" s="195"/>
      <c r="T266" s="34"/>
      <c r="U266" s="34"/>
      <c r="V266" s="35" t="s">
        <v>67</v>
      </c>
      <c r="W266" s="190">
        <v>0</v>
      </c>
      <c r="X266" s="191">
        <f>IFERROR(IF(W266="","",W266),"")</f>
        <v>0</v>
      </c>
      <c r="Y266" s="36">
        <f>IFERROR(IF(W266="","",W266*0.00936),"")</f>
        <v>0</v>
      </c>
      <c r="Z266" s="56"/>
      <c r="AA266" s="57"/>
      <c r="AE266" s="61"/>
      <c r="BB266" s="160" t="s">
        <v>76</v>
      </c>
    </row>
    <row r="267" spans="1:54" x14ac:dyDescent="0.2">
      <c r="A267" s="200"/>
      <c r="B267" s="201"/>
      <c r="C267" s="201"/>
      <c r="D267" s="201"/>
      <c r="E267" s="201"/>
      <c r="F267" s="201"/>
      <c r="G267" s="201"/>
      <c r="H267" s="201"/>
      <c r="I267" s="201"/>
      <c r="J267" s="201"/>
      <c r="K267" s="201"/>
      <c r="L267" s="201"/>
      <c r="M267" s="201"/>
      <c r="N267" s="202"/>
      <c r="O267" s="207" t="s">
        <v>68</v>
      </c>
      <c r="P267" s="208"/>
      <c r="Q267" s="208"/>
      <c r="R267" s="208"/>
      <c r="S267" s="208"/>
      <c r="T267" s="208"/>
      <c r="U267" s="209"/>
      <c r="V267" s="37" t="s">
        <v>67</v>
      </c>
      <c r="W267" s="192">
        <f>IFERROR(SUM(W263:W266),"0")</f>
        <v>25</v>
      </c>
      <c r="X267" s="192">
        <f>IFERROR(SUM(X263:X266),"0")</f>
        <v>25</v>
      </c>
      <c r="Y267" s="192">
        <f>IFERROR(IF(Y263="",0,Y263),"0")+IFERROR(IF(Y264="",0,Y264),"0")+IFERROR(IF(Y265="",0,Y265),"0")+IFERROR(IF(Y266="",0,Y266),"0")</f>
        <v>0.31996000000000002</v>
      </c>
      <c r="Z267" s="193"/>
      <c r="AA267" s="193"/>
    </row>
    <row r="268" spans="1:54" x14ac:dyDescent="0.2">
      <c r="A268" s="201"/>
      <c r="B268" s="201"/>
      <c r="C268" s="201"/>
      <c r="D268" s="201"/>
      <c r="E268" s="201"/>
      <c r="F268" s="201"/>
      <c r="G268" s="201"/>
      <c r="H268" s="201"/>
      <c r="I268" s="201"/>
      <c r="J268" s="201"/>
      <c r="K268" s="201"/>
      <c r="L268" s="201"/>
      <c r="M268" s="201"/>
      <c r="N268" s="202"/>
      <c r="O268" s="207" t="s">
        <v>68</v>
      </c>
      <c r="P268" s="208"/>
      <c r="Q268" s="208"/>
      <c r="R268" s="208"/>
      <c r="S268" s="208"/>
      <c r="T268" s="208"/>
      <c r="U268" s="209"/>
      <c r="V268" s="37" t="s">
        <v>69</v>
      </c>
      <c r="W268" s="192">
        <f>IFERROR(SUMPRODUCT(W263:W266*H263:H266),"0")</f>
        <v>99.7</v>
      </c>
      <c r="X268" s="192">
        <f>IFERROR(SUMPRODUCT(X263:X266*H263:H266),"0")</f>
        <v>99.7</v>
      </c>
      <c r="Y268" s="37"/>
      <c r="Z268" s="193"/>
      <c r="AA268" s="193"/>
    </row>
    <row r="269" spans="1:54" ht="14.25" hidden="1" customHeight="1" x14ac:dyDescent="0.25">
      <c r="A269" s="215" t="s">
        <v>122</v>
      </c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186"/>
      <c r="AA269" s="186"/>
    </row>
    <row r="270" spans="1:54" ht="27" hidden="1" customHeight="1" x14ac:dyDescent="0.25">
      <c r="A270" s="54" t="s">
        <v>323</v>
      </c>
      <c r="B270" s="54" t="s">
        <v>324</v>
      </c>
      <c r="C270" s="31">
        <v>4301135304</v>
      </c>
      <c r="D270" s="199">
        <v>4640242181240</v>
      </c>
      <c r="E270" s="195"/>
      <c r="F270" s="189">
        <v>0.3</v>
      </c>
      <c r="G270" s="32">
        <v>9</v>
      </c>
      <c r="H270" s="189">
        <v>2.7</v>
      </c>
      <c r="I270" s="189">
        <v>2.8</v>
      </c>
      <c r="J270" s="32">
        <v>234</v>
      </c>
      <c r="K270" s="32" t="s">
        <v>118</v>
      </c>
      <c r="L270" s="33" t="s">
        <v>66</v>
      </c>
      <c r="M270" s="33"/>
      <c r="N270" s="32">
        <v>180</v>
      </c>
      <c r="O270" s="247" t="s">
        <v>325</v>
      </c>
      <c r="P270" s="197"/>
      <c r="Q270" s="197"/>
      <c r="R270" s="197"/>
      <c r="S270" s="195"/>
      <c r="T270" s="34"/>
      <c r="U270" s="34"/>
      <c r="V270" s="35" t="s">
        <v>67</v>
      </c>
      <c r="W270" s="190">
        <v>0</v>
      </c>
      <c r="X270" s="191">
        <f t="shared" ref="X270:X289" si="6">IFERROR(IF(W270="","",W270),"")</f>
        <v>0</v>
      </c>
      <c r="Y270" s="36">
        <f>IFERROR(IF(W270="","",W270*0.00502),"")</f>
        <v>0</v>
      </c>
      <c r="Z270" s="56"/>
      <c r="AA270" s="57" t="s">
        <v>326</v>
      </c>
      <c r="AE270" s="61"/>
      <c r="BB270" s="161" t="s">
        <v>76</v>
      </c>
    </row>
    <row r="271" spans="1:54" ht="27" hidden="1" customHeight="1" x14ac:dyDescent="0.25">
      <c r="A271" s="54" t="s">
        <v>327</v>
      </c>
      <c r="B271" s="54" t="s">
        <v>328</v>
      </c>
      <c r="C271" s="31">
        <v>4301135310</v>
      </c>
      <c r="D271" s="199">
        <v>4640242181318</v>
      </c>
      <c r="E271" s="195"/>
      <c r="F271" s="189">
        <v>0.3</v>
      </c>
      <c r="G271" s="32">
        <v>9</v>
      </c>
      <c r="H271" s="189">
        <v>2.7</v>
      </c>
      <c r="I271" s="189">
        <v>2.9079999999999999</v>
      </c>
      <c r="J271" s="32">
        <v>234</v>
      </c>
      <c r="K271" s="32" t="s">
        <v>118</v>
      </c>
      <c r="L271" s="33" t="s">
        <v>66</v>
      </c>
      <c r="M271" s="33"/>
      <c r="N271" s="32">
        <v>180</v>
      </c>
      <c r="O271" s="234" t="s">
        <v>329</v>
      </c>
      <c r="P271" s="197"/>
      <c r="Q271" s="197"/>
      <c r="R271" s="197"/>
      <c r="S271" s="195"/>
      <c r="T271" s="34"/>
      <c r="U271" s="34"/>
      <c r="V271" s="35" t="s">
        <v>67</v>
      </c>
      <c r="W271" s="190">
        <v>0</v>
      </c>
      <c r="X271" s="191">
        <f t="shared" si="6"/>
        <v>0</v>
      </c>
      <c r="Y271" s="36">
        <f>IFERROR(IF(W271="","",W271*0.00502),"")</f>
        <v>0</v>
      </c>
      <c r="Z271" s="56"/>
      <c r="AA271" s="57" t="s">
        <v>326</v>
      </c>
      <c r="AE271" s="61"/>
      <c r="BB271" s="162" t="s">
        <v>76</v>
      </c>
    </row>
    <row r="272" spans="1:54" ht="27" hidden="1" customHeight="1" x14ac:dyDescent="0.25">
      <c r="A272" s="54" t="s">
        <v>330</v>
      </c>
      <c r="B272" s="54" t="s">
        <v>331</v>
      </c>
      <c r="C272" s="31">
        <v>4301135309</v>
      </c>
      <c r="D272" s="199">
        <v>4640242181332</v>
      </c>
      <c r="E272" s="195"/>
      <c r="F272" s="189">
        <v>0.3</v>
      </c>
      <c r="G272" s="32">
        <v>9</v>
      </c>
      <c r="H272" s="189">
        <v>2.7</v>
      </c>
      <c r="I272" s="189">
        <v>2.9079999999999999</v>
      </c>
      <c r="J272" s="32">
        <v>234</v>
      </c>
      <c r="K272" s="32" t="s">
        <v>118</v>
      </c>
      <c r="L272" s="33" t="s">
        <v>66</v>
      </c>
      <c r="M272" s="33"/>
      <c r="N272" s="32">
        <v>180</v>
      </c>
      <c r="O272" s="374" t="s">
        <v>332</v>
      </c>
      <c r="P272" s="197"/>
      <c r="Q272" s="197"/>
      <c r="R272" s="197"/>
      <c r="S272" s="195"/>
      <c r="T272" s="34"/>
      <c r="U272" s="34"/>
      <c r="V272" s="35" t="s">
        <v>67</v>
      </c>
      <c r="W272" s="190">
        <v>0</v>
      </c>
      <c r="X272" s="191">
        <f t="shared" si="6"/>
        <v>0</v>
      </c>
      <c r="Y272" s="36">
        <f>IFERROR(IF(W272="","",W272*0.00502),"")</f>
        <v>0</v>
      </c>
      <c r="Z272" s="56"/>
      <c r="AA272" s="57" t="s">
        <v>326</v>
      </c>
      <c r="AE272" s="61"/>
      <c r="BB272" s="163" t="s">
        <v>76</v>
      </c>
    </row>
    <row r="273" spans="1:54" ht="27" hidden="1" customHeight="1" x14ac:dyDescent="0.25">
      <c r="A273" s="54" t="s">
        <v>333</v>
      </c>
      <c r="B273" s="54" t="s">
        <v>334</v>
      </c>
      <c r="C273" s="31">
        <v>4301135308</v>
      </c>
      <c r="D273" s="199">
        <v>4640242181349</v>
      </c>
      <c r="E273" s="195"/>
      <c r="F273" s="189">
        <v>0.3</v>
      </c>
      <c r="G273" s="32">
        <v>9</v>
      </c>
      <c r="H273" s="189">
        <v>2.7</v>
      </c>
      <c r="I273" s="189">
        <v>2.9079999999999999</v>
      </c>
      <c r="J273" s="32">
        <v>234</v>
      </c>
      <c r="K273" s="32" t="s">
        <v>118</v>
      </c>
      <c r="L273" s="33" t="s">
        <v>66</v>
      </c>
      <c r="M273" s="33"/>
      <c r="N273" s="32">
        <v>180</v>
      </c>
      <c r="O273" s="237" t="s">
        <v>335</v>
      </c>
      <c r="P273" s="197"/>
      <c r="Q273" s="197"/>
      <c r="R273" s="197"/>
      <c r="S273" s="195"/>
      <c r="T273" s="34"/>
      <c r="U273" s="34"/>
      <c r="V273" s="35" t="s">
        <v>67</v>
      </c>
      <c r="W273" s="190">
        <v>0</v>
      </c>
      <c r="X273" s="191">
        <f t="shared" si="6"/>
        <v>0</v>
      </c>
      <c r="Y273" s="36">
        <f>IFERROR(IF(W273="","",W273*0.00502),"")</f>
        <v>0</v>
      </c>
      <c r="Z273" s="56"/>
      <c r="AA273" s="57" t="s">
        <v>326</v>
      </c>
      <c r="AE273" s="61"/>
      <c r="BB273" s="164" t="s">
        <v>76</v>
      </c>
    </row>
    <row r="274" spans="1:54" ht="27" hidden="1" customHeight="1" x14ac:dyDescent="0.25">
      <c r="A274" s="54" t="s">
        <v>336</v>
      </c>
      <c r="B274" s="54" t="s">
        <v>337</v>
      </c>
      <c r="C274" s="31">
        <v>4301135307</v>
      </c>
      <c r="D274" s="199">
        <v>4640242181370</v>
      </c>
      <c r="E274" s="195"/>
      <c r="F274" s="189">
        <v>0.3</v>
      </c>
      <c r="G274" s="32">
        <v>9</v>
      </c>
      <c r="H274" s="189">
        <v>2.7</v>
      </c>
      <c r="I274" s="189">
        <v>2.9079999999999999</v>
      </c>
      <c r="J274" s="32">
        <v>234</v>
      </c>
      <c r="K274" s="32" t="s">
        <v>118</v>
      </c>
      <c r="L274" s="33" t="s">
        <v>66</v>
      </c>
      <c r="M274" s="33"/>
      <c r="N274" s="32">
        <v>180</v>
      </c>
      <c r="O274" s="376" t="s">
        <v>338</v>
      </c>
      <c r="P274" s="197"/>
      <c r="Q274" s="197"/>
      <c r="R274" s="197"/>
      <c r="S274" s="195"/>
      <c r="T274" s="34"/>
      <c r="U274" s="34"/>
      <c r="V274" s="35" t="s">
        <v>67</v>
      </c>
      <c r="W274" s="190">
        <v>0</v>
      </c>
      <c r="X274" s="191">
        <f t="shared" si="6"/>
        <v>0</v>
      </c>
      <c r="Y274" s="36">
        <f>IFERROR(IF(W274="","",W274*0.00502),"")</f>
        <v>0</v>
      </c>
      <c r="Z274" s="56"/>
      <c r="AA274" s="57" t="s">
        <v>326</v>
      </c>
      <c r="AE274" s="61"/>
      <c r="BB274" s="165" t="s">
        <v>76</v>
      </c>
    </row>
    <row r="275" spans="1:54" ht="27" customHeight="1" x14ac:dyDescent="0.25">
      <c r="A275" s="54" t="s">
        <v>339</v>
      </c>
      <c r="B275" s="54" t="s">
        <v>340</v>
      </c>
      <c r="C275" s="31">
        <v>4301135191</v>
      </c>
      <c r="D275" s="199">
        <v>4640242180373</v>
      </c>
      <c r="E275" s="195"/>
      <c r="F275" s="189">
        <v>3</v>
      </c>
      <c r="G275" s="32">
        <v>1</v>
      </c>
      <c r="H275" s="189">
        <v>3</v>
      </c>
      <c r="I275" s="189">
        <v>3.1920000000000002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396" t="s">
        <v>341</v>
      </c>
      <c r="P275" s="197"/>
      <c r="Q275" s="197"/>
      <c r="R275" s="197"/>
      <c r="S275" s="195"/>
      <c r="T275" s="34"/>
      <c r="U275" s="34"/>
      <c r="V275" s="35" t="s">
        <v>67</v>
      </c>
      <c r="W275" s="190">
        <v>40</v>
      </c>
      <c r="X275" s="191">
        <f t="shared" si="6"/>
        <v>40</v>
      </c>
      <c r="Y275" s="36">
        <f t="shared" ref="Y275:Y280" si="7">IFERROR(IF(W275="","",W275*0.00936),"")</f>
        <v>0.37440000000000001</v>
      </c>
      <c r="Z275" s="56"/>
      <c r="AA275" s="57"/>
      <c r="AE275" s="61"/>
      <c r="BB275" s="166" t="s">
        <v>76</v>
      </c>
    </row>
    <row r="276" spans="1:54" ht="27" hidden="1" customHeight="1" x14ac:dyDescent="0.25">
      <c r="A276" s="54" t="s">
        <v>342</v>
      </c>
      <c r="B276" s="54" t="s">
        <v>343</v>
      </c>
      <c r="C276" s="31">
        <v>4301135195</v>
      </c>
      <c r="D276" s="199">
        <v>4640242180366</v>
      </c>
      <c r="E276" s="195"/>
      <c r="F276" s="189">
        <v>3.7</v>
      </c>
      <c r="G276" s="32">
        <v>1</v>
      </c>
      <c r="H276" s="189">
        <v>3.7</v>
      </c>
      <c r="I276" s="189">
        <v>3.8919999999999999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43" t="s">
        <v>344</v>
      </c>
      <c r="P276" s="197"/>
      <c r="Q276" s="197"/>
      <c r="R276" s="197"/>
      <c r="S276" s="195"/>
      <c r="T276" s="34"/>
      <c r="U276" s="34"/>
      <c r="V276" s="35" t="s">
        <v>67</v>
      </c>
      <c r="W276" s="190">
        <v>0</v>
      </c>
      <c r="X276" s="191">
        <f t="shared" si="6"/>
        <v>0</v>
      </c>
      <c r="Y276" s="36">
        <f t="shared" si="7"/>
        <v>0</v>
      </c>
      <c r="Z276" s="56"/>
      <c r="AA276" s="57"/>
      <c r="AE276" s="61"/>
      <c r="BB276" s="167" t="s">
        <v>76</v>
      </c>
    </row>
    <row r="277" spans="1:54" ht="27" customHeight="1" x14ac:dyDescent="0.25">
      <c r="A277" s="54" t="s">
        <v>345</v>
      </c>
      <c r="B277" s="54" t="s">
        <v>346</v>
      </c>
      <c r="C277" s="31">
        <v>4301135188</v>
      </c>
      <c r="D277" s="199">
        <v>4640242180335</v>
      </c>
      <c r="E277" s="195"/>
      <c r="F277" s="189">
        <v>3.7</v>
      </c>
      <c r="G277" s="32">
        <v>1</v>
      </c>
      <c r="H277" s="189">
        <v>3.7</v>
      </c>
      <c r="I277" s="189">
        <v>3.8919999999999999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391" t="s">
        <v>347</v>
      </c>
      <c r="P277" s="197"/>
      <c r="Q277" s="197"/>
      <c r="R277" s="197"/>
      <c r="S277" s="195"/>
      <c r="T277" s="34"/>
      <c r="U277" s="34"/>
      <c r="V277" s="35" t="s">
        <v>67</v>
      </c>
      <c r="W277" s="190">
        <v>32</v>
      </c>
      <c r="X277" s="191">
        <f t="shared" si="6"/>
        <v>32</v>
      </c>
      <c r="Y277" s="36">
        <f t="shared" si="7"/>
        <v>0.29952000000000001</v>
      </c>
      <c r="Z277" s="56"/>
      <c r="AA277" s="57"/>
      <c r="AE277" s="61"/>
      <c r="BB277" s="168" t="s">
        <v>76</v>
      </c>
    </row>
    <row r="278" spans="1:54" ht="37.5" hidden="1" customHeight="1" x14ac:dyDescent="0.25">
      <c r="A278" s="54" t="s">
        <v>348</v>
      </c>
      <c r="B278" s="54" t="s">
        <v>349</v>
      </c>
      <c r="C278" s="31">
        <v>4301135189</v>
      </c>
      <c r="D278" s="199">
        <v>4640242180342</v>
      </c>
      <c r="E278" s="195"/>
      <c r="F278" s="189">
        <v>3.7</v>
      </c>
      <c r="G278" s="32">
        <v>1</v>
      </c>
      <c r="H278" s="189">
        <v>3.7</v>
      </c>
      <c r="I278" s="189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8" s="197"/>
      <c r="Q278" s="197"/>
      <c r="R278" s="197"/>
      <c r="S278" s="195"/>
      <c r="T278" s="34"/>
      <c r="U278" s="34"/>
      <c r="V278" s="35" t="s">
        <v>67</v>
      </c>
      <c r="W278" s="190">
        <v>0</v>
      </c>
      <c r="X278" s="191">
        <f t="shared" si="6"/>
        <v>0</v>
      </c>
      <c r="Y278" s="36">
        <f t="shared" si="7"/>
        <v>0</v>
      </c>
      <c r="Z278" s="56"/>
      <c r="AA278" s="57"/>
      <c r="AE278" s="61"/>
      <c r="BB278" s="169" t="s">
        <v>76</v>
      </c>
    </row>
    <row r="279" spans="1:54" ht="37.5" hidden="1" customHeight="1" x14ac:dyDescent="0.25">
      <c r="A279" s="54" t="s">
        <v>350</v>
      </c>
      <c r="B279" s="54" t="s">
        <v>351</v>
      </c>
      <c r="C279" s="31">
        <v>4301135190</v>
      </c>
      <c r="D279" s="199">
        <v>4640242180359</v>
      </c>
      <c r="E279" s="195"/>
      <c r="F279" s="189">
        <v>3.7</v>
      </c>
      <c r="G279" s="32">
        <v>1</v>
      </c>
      <c r="H279" s="189">
        <v>3.7</v>
      </c>
      <c r="I279" s="189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352</v>
      </c>
      <c r="P279" s="197"/>
      <c r="Q279" s="197"/>
      <c r="R279" s="197"/>
      <c r="S279" s="195"/>
      <c r="T279" s="34"/>
      <c r="U279" s="34"/>
      <c r="V279" s="35" t="s">
        <v>67</v>
      </c>
      <c r="W279" s="190">
        <v>0</v>
      </c>
      <c r="X279" s="191">
        <f t="shared" si="6"/>
        <v>0</v>
      </c>
      <c r="Y279" s="36">
        <f t="shared" si="7"/>
        <v>0</v>
      </c>
      <c r="Z279" s="56"/>
      <c r="AA279" s="57"/>
      <c r="AE279" s="61"/>
      <c r="BB279" s="170" t="s">
        <v>76</v>
      </c>
    </row>
    <row r="280" spans="1:54" ht="37.5" hidden="1" customHeight="1" x14ac:dyDescent="0.25">
      <c r="A280" s="54" t="s">
        <v>353</v>
      </c>
      <c r="B280" s="54" t="s">
        <v>354</v>
      </c>
      <c r="C280" s="31">
        <v>4301135187</v>
      </c>
      <c r="D280" s="199">
        <v>4640242180328</v>
      </c>
      <c r="E280" s="195"/>
      <c r="F280" s="189">
        <v>3.5</v>
      </c>
      <c r="G280" s="32">
        <v>1</v>
      </c>
      <c r="H280" s="189">
        <v>3.5</v>
      </c>
      <c r="I280" s="189">
        <v>3.6920000000000002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34" t="s">
        <v>355</v>
      </c>
      <c r="P280" s="197"/>
      <c r="Q280" s="197"/>
      <c r="R280" s="197"/>
      <c r="S280" s="195"/>
      <c r="T280" s="34"/>
      <c r="U280" s="34"/>
      <c r="V280" s="35" t="s">
        <v>67</v>
      </c>
      <c r="W280" s="190">
        <v>0</v>
      </c>
      <c r="X280" s="191">
        <f t="shared" si="6"/>
        <v>0</v>
      </c>
      <c r="Y280" s="36">
        <f t="shared" si="7"/>
        <v>0</v>
      </c>
      <c r="Z280" s="56"/>
      <c r="AA280" s="57"/>
      <c r="AE280" s="61"/>
      <c r="BB280" s="171" t="s">
        <v>76</v>
      </c>
    </row>
    <row r="281" spans="1:54" ht="27" hidden="1" customHeight="1" x14ac:dyDescent="0.25">
      <c r="A281" s="54" t="s">
        <v>356</v>
      </c>
      <c r="B281" s="54" t="s">
        <v>357</v>
      </c>
      <c r="C281" s="31">
        <v>4301135186</v>
      </c>
      <c r="D281" s="199">
        <v>4640242180311</v>
      </c>
      <c r="E281" s="195"/>
      <c r="F281" s="189">
        <v>5.5</v>
      </c>
      <c r="G281" s="32">
        <v>1</v>
      </c>
      <c r="H281" s="189">
        <v>5.5</v>
      </c>
      <c r="I281" s="189">
        <v>5.7350000000000003</v>
      </c>
      <c r="J281" s="32">
        <v>84</v>
      </c>
      <c r="K281" s="32" t="s">
        <v>65</v>
      </c>
      <c r="L281" s="33" t="s">
        <v>66</v>
      </c>
      <c r="M281" s="33"/>
      <c r="N281" s="32">
        <v>180</v>
      </c>
      <c r="O281" s="328" t="s">
        <v>358</v>
      </c>
      <c r="P281" s="197"/>
      <c r="Q281" s="197"/>
      <c r="R281" s="197"/>
      <c r="S281" s="195"/>
      <c r="T281" s="34"/>
      <c r="U281" s="34"/>
      <c r="V281" s="35" t="s">
        <v>67</v>
      </c>
      <c r="W281" s="190">
        <v>0</v>
      </c>
      <c r="X281" s="191">
        <f t="shared" si="6"/>
        <v>0</v>
      </c>
      <c r="Y281" s="36">
        <f>IFERROR(IF(W281="","",W281*0.0155),"")</f>
        <v>0</v>
      </c>
      <c r="Z281" s="56"/>
      <c r="AA281" s="57"/>
      <c r="AE281" s="61"/>
      <c r="BB281" s="172" t="s">
        <v>76</v>
      </c>
    </row>
    <row r="282" spans="1:54" ht="27" customHeight="1" x14ac:dyDescent="0.25">
      <c r="A282" s="54" t="s">
        <v>359</v>
      </c>
      <c r="B282" s="54" t="s">
        <v>360</v>
      </c>
      <c r="C282" s="31">
        <v>4301135194</v>
      </c>
      <c r="D282" s="199">
        <v>4640242180380</v>
      </c>
      <c r="E282" s="195"/>
      <c r="F282" s="189">
        <v>1.8</v>
      </c>
      <c r="G282" s="32">
        <v>1</v>
      </c>
      <c r="H282" s="189">
        <v>1.8</v>
      </c>
      <c r="I282" s="189">
        <v>1.9119999999999999</v>
      </c>
      <c r="J282" s="32">
        <v>234</v>
      </c>
      <c r="K282" s="32" t="s">
        <v>118</v>
      </c>
      <c r="L282" s="33" t="s">
        <v>66</v>
      </c>
      <c r="M282" s="33"/>
      <c r="N282" s="32">
        <v>180</v>
      </c>
      <c r="O282" s="329" t="s">
        <v>361</v>
      </c>
      <c r="P282" s="197"/>
      <c r="Q282" s="197"/>
      <c r="R282" s="197"/>
      <c r="S282" s="195"/>
      <c r="T282" s="34"/>
      <c r="U282" s="34"/>
      <c r="V282" s="35" t="s">
        <v>67</v>
      </c>
      <c r="W282" s="190">
        <v>22</v>
      </c>
      <c r="X282" s="191">
        <f t="shared" si="6"/>
        <v>22</v>
      </c>
      <c r="Y282" s="36">
        <f>IFERROR(IF(W282="","",W282*0.00502),"")</f>
        <v>0.11044000000000001</v>
      </c>
      <c r="Z282" s="56"/>
      <c r="AA282" s="57"/>
      <c r="AE282" s="61"/>
      <c r="BB282" s="173" t="s">
        <v>76</v>
      </c>
    </row>
    <row r="283" spans="1:54" ht="27" customHeight="1" x14ac:dyDescent="0.25">
      <c r="A283" s="54" t="s">
        <v>362</v>
      </c>
      <c r="B283" s="54" t="s">
        <v>363</v>
      </c>
      <c r="C283" s="31">
        <v>4301135192</v>
      </c>
      <c r="D283" s="199">
        <v>4640242180380</v>
      </c>
      <c r="E283" s="195"/>
      <c r="F283" s="189">
        <v>3.7</v>
      </c>
      <c r="G283" s="32">
        <v>1</v>
      </c>
      <c r="H283" s="189">
        <v>3.7</v>
      </c>
      <c r="I283" s="189">
        <v>3.8919999999999999</v>
      </c>
      <c r="J283" s="32">
        <v>126</v>
      </c>
      <c r="K283" s="32" t="s">
        <v>75</v>
      </c>
      <c r="L283" s="33" t="s">
        <v>66</v>
      </c>
      <c r="M283" s="33"/>
      <c r="N283" s="32">
        <v>180</v>
      </c>
      <c r="O283" s="348" t="s">
        <v>364</v>
      </c>
      <c r="P283" s="197"/>
      <c r="Q283" s="197"/>
      <c r="R283" s="197"/>
      <c r="S283" s="195"/>
      <c r="T283" s="34"/>
      <c r="U283" s="34"/>
      <c r="V283" s="35" t="s">
        <v>67</v>
      </c>
      <c r="W283" s="190">
        <v>22</v>
      </c>
      <c r="X283" s="191">
        <f t="shared" si="6"/>
        <v>22</v>
      </c>
      <c r="Y283" s="36">
        <f>IFERROR(IF(W283="","",W283*0.00936),"")</f>
        <v>0.20591999999999999</v>
      </c>
      <c r="Z283" s="56"/>
      <c r="AA283" s="57"/>
      <c r="AE283" s="61"/>
      <c r="BB283" s="174" t="s">
        <v>76</v>
      </c>
    </row>
    <row r="284" spans="1:54" ht="27" hidden="1" customHeight="1" x14ac:dyDescent="0.25">
      <c r="A284" s="54" t="s">
        <v>365</v>
      </c>
      <c r="B284" s="54" t="s">
        <v>366</v>
      </c>
      <c r="C284" s="31">
        <v>4301135193</v>
      </c>
      <c r="D284" s="199">
        <v>4640242180403</v>
      </c>
      <c r="E284" s="195"/>
      <c r="F284" s="189">
        <v>3</v>
      </c>
      <c r="G284" s="32">
        <v>1</v>
      </c>
      <c r="H284" s="189">
        <v>3</v>
      </c>
      <c r="I284" s="189">
        <v>3.1920000000000002</v>
      </c>
      <c r="J284" s="32">
        <v>126</v>
      </c>
      <c r="K284" s="32" t="s">
        <v>75</v>
      </c>
      <c r="L284" s="33" t="s">
        <v>66</v>
      </c>
      <c r="M284" s="33"/>
      <c r="N284" s="32">
        <v>180</v>
      </c>
      <c r="O284" s="279" t="s">
        <v>367</v>
      </c>
      <c r="P284" s="197"/>
      <c r="Q284" s="197"/>
      <c r="R284" s="197"/>
      <c r="S284" s="195"/>
      <c r="T284" s="34"/>
      <c r="U284" s="34"/>
      <c r="V284" s="35" t="s">
        <v>67</v>
      </c>
      <c r="W284" s="190">
        <v>0</v>
      </c>
      <c r="X284" s="191">
        <f t="shared" si="6"/>
        <v>0</v>
      </c>
      <c r="Y284" s="36">
        <f>IFERROR(IF(W284="","",W284*0.00936),"")</f>
        <v>0</v>
      </c>
      <c r="Z284" s="56"/>
      <c r="AA284" s="57"/>
      <c r="AE284" s="61"/>
      <c r="BB284" s="175" t="s">
        <v>76</v>
      </c>
    </row>
    <row r="285" spans="1:54" ht="27" hidden="1" customHeight="1" x14ac:dyDescent="0.25">
      <c r="A285" s="54" t="s">
        <v>368</v>
      </c>
      <c r="B285" s="54" t="s">
        <v>369</v>
      </c>
      <c r="C285" s="31">
        <v>4301135306</v>
      </c>
      <c r="D285" s="199">
        <v>4640242181578</v>
      </c>
      <c r="E285" s="195"/>
      <c r="F285" s="189">
        <v>0.3</v>
      </c>
      <c r="G285" s="32">
        <v>9</v>
      </c>
      <c r="H285" s="189">
        <v>2.7</v>
      </c>
      <c r="I285" s="189">
        <v>2.8450000000000002</v>
      </c>
      <c r="J285" s="32">
        <v>234</v>
      </c>
      <c r="K285" s="32" t="s">
        <v>118</v>
      </c>
      <c r="L285" s="33" t="s">
        <v>66</v>
      </c>
      <c r="M285" s="33"/>
      <c r="N285" s="32">
        <v>180</v>
      </c>
      <c r="O285" s="353" t="s">
        <v>370</v>
      </c>
      <c r="P285" s="197"/>
      <c r="Q285" s="197"/>
      <c r="R285" s="197"/>
      <c r="S285" s="195"/>
      <c r="T285" s="34"/>
      <c r="U285" s="34"/>
      <c r="V285" s="35" t="s">
        <v>67</v>
      </c>
      <c r="W285" s="190">
        <v>0</v>
      </c>
      <c r="X285" s="191">
        <f t="shared" si="6"/>
        <v>0</v>
      </c>
      <c r="Y285" s="36">
        <f>IFERROR(IF(W285="","",W285*0.00502),"")</f>
        <v>0</v>
      </c>
      <c r="Z285" s="56"/>
      <c r="AA285" s="57"/>
      <c r="AE285" s="61"/>
      <c r="BB285" s="176" t="s">
        <v>76</v>
      </c>
    </row>
    <row r="286" spans="1:54" ht="27" hidden="1" customHeight="1" x14ac:dyDescent="0.25">
      <c r="A286" s="54" t="s">
        <v>371</v>
      </c>
      <c r="B286" s="54" t="s">
        <v>372</v>
      </c>
      <c r="C286" s="31">
        <v>4301135305</v>
      </c>
      <c r="D286" s="199">
        <v>4640242181394</v>
      </c>
      <c r="E286" s="195"/>
      <c r="F286" s="189">
        <v>0.3</v>
      </c>
      <c r="G286" s="32">
        <v>9</v>
      </c>
      <c r="H286" s="189">
        <v>2.7</v>
      </c>
      <c r="I286" s="189">
        <v>2.8450000000000002</v>
      </c>
      <c r="J286" s="32">
        <v>234</v>
      </c>
      <c r="K286" s="32" t="s">
        <v>118</v>
      </c>
      <c r="L286" s="33" t="s">
        <v>66</v>
      </c>
      <c r="M286" s="33"/>
      <c r="N286" s="32">
        <v>180</v>
      </c>
      <c r="O286" s="245" t="s">
        <v>373</v>
      </c>
      <c r="P286" s="197"/>
      <c r="Q286" s="197"/>
      <c r="R286" s="197"/>
      <c r="S286" s="195"/>
      <c r="T286" s="34"/>
      <c r="U286" s="34"/>
      <c r="V286" s="35" t="s">
        <v>67</v>
      </c>
      <c r="W286" s="190">
        <v>0</v>
      </c>
      <c r="X286" s="191">
        <f t="shared" si="6"/>
        <v>0</v>
      </c>
      <c r="Y286" s="36">
        <f>IFERROR(IF(W286="","",W286*0.00502),"")</f>
        <v>0</v>
      </c>
      <c r="Z286" s="56"/>
      <c r="AA286" s="57"/>
      <c r="AE286" s="61"/>
      <c r="BB286" s="177" t="s">
        <v>76</v>
      </c>
    </row>
    <row r="287" spans="1:54" ht="27" hidden="1" customHeight="1" x14ac:dyDescent="0.25">
      <c r="A287" s="54" t="s">
        <v>374</v>
      </c>
      <c r="B287" s="54" t="s">
        <v>375</v>
      </c>
      <c r="C287" s="31">
        <v>4301135153</v>
      </c>
      <c r="D287" s="199">
        <v>4607111037480</v>
      </c>
      <c r="E287" s="195"/>
      <c r="F287" s="189">
        <v>1</v>
      </c>
      <c r="G287" s="32">
        <v>4</v>
      </c>
      <c r="H287" s="189">
        <v>4</v>
      </c>
      <c r="I287" s="189">
        <v>4.2724000000000002</v>
      </c>
      <c r="J287" s="32">
        <v>84</v>
      </c>
      <c r="K287" s="32" t="s">
        <v>65</v>
      </c>
      <c r="L287" s="33" t="s">
        <v>66</v>
      </c>
      <c r="M287" s="33"/>
      <c r="N287" s="32">
        <v>180</v>
      </c>
      <c r="O287" s="291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7" s="197"/>
      <c r="Q287" s="197"/>
      <c r="R287" s="197"/>
      <c r="S287" s="195"/>
      <c r="T287" s="34"/>
      <c r="U287" s="34"/>
      <c r="V287" s="35" t="s">
        <v>67</v>
      </c>
      <c r="W287" s="190">
        <v>0</v>
      </c>
      <c r="X287" s="191">
        <f t="shared" si="6"/>
        <v>0</v>
      </c>
      <c r="Y287" s="36">
        <f>IFERROR(IF(W287="","",W287*0.0155),"")</f>
        <v>0</v>
      </c>
      <c r="Z287" s="56"/>
      <c r="AA287" s="57"/>
      <c r="AE287" s="61"/>
      <c r="BB287" s="178" t="s">
        <v>76</v>
      </c>
    </row>
    <row r="288" spans="1:54" ht="27" hidden="1" customHeight="1" x14ac:dyDescent="0.25">
      <c r="A288" s="54" t="s">
        <v>376</v>
      </c>
      <c r="B288" s="54" t="s">
        <v>377</v>
      </c>
      <c r="C288" s="31">
        <v>4301135152</v>
      </c>
      <c r="D288" s="199">
        <v>4607111037473</v>
      </c>
      <c r="E288" s="195"/>
      <c r="F288" s="189">
        <v>1</v>
      </c>
      <c r="G288" s="32">
        <v>4</v>
      </c>
      <c r="H288" s="189">
        <v>4</v>
      </c>
      <c r="I288" s="189">
        <v>4.2300000000000004</v>
      </c>
      <c r="J288" s="32">
        <v>84</v>
      </c>
      <c r="K288" s="32" t="s">
        <v>65</v>
      </c>
      <c r="L288" s="33" t="s">
        <v>66</v>
      </c>
      <c r="M288" s="33"/>
      <c r="N288" s="32">
        <v>180</v>
      </c>
      <c r="O288" s="34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8" s="197"/>
      <c r="Q288" s="197"/>
      <c r="R288" s="197"/>
      <c r="S288" s="195"/>
      <c r="T288" s="34"/>
      <c r="U288" s="34"/>
      <c r="V288" s="35" t="s">
        <v>67</v>
      </c>
      <c r="W288" s="190">
        <v>0</v>
      </c>
      <c r="X288" s="191">
        <f t="shared" si="6"/>
        <v>0</v>
      </c>
      <c r="Y288" s="36">
        <f>IFERROR(IF(W288="","",W288*0.0155),"")</f>
        <v>0</v>
      </c>
      <c r="Z288" s="56"/>
      <c r="AA288" s="57"/>
      <c r="AE288" s="61"/>
      <c r="BB288" s="179" t="s">
        <v>76</v>
      </c>
    </row>
    <row r="289" spans="1:54" ht="27" hidden="1" customHeight="1" x14ac:dyDescent="0.25">
      <c r="A289" s="54" t="s">
        <v>378</v>
      </c>
      <c r="B289" s="54" t="s">
        <v>379</v>
      </c>
      <c r="C289" s="31">
        <v>4301135198</v>
      </c>
      <c r="D289" s="199">
        <v>4640242180663</v>
      </c>
      <c r="E289" s="195"/>
      <c r="F289" s="189">
        <v>0.9</v>
      </c>
      <c r="G289" s="32">
        <v>4</v>
      </c>
      <c r="H289" s="189">
        <v>3.6</v>
      </c>
      <c r="I289" s="189">
        <v>3.83</v>
      </c>
      <c r="J289" s="32">
        <v>84</v>
      </c>
      <c r="K289" s="32" t="s">
        <v>65</v>
      </c>
      <c r="L289" s="33" t="s">
        <v>66</v>
      </c>
      <c r="M289" s="33"/>
      <c r="N289" s="32">
        <v>180</v>
      </c>
      <c r="O289" s="296" t="s">
        <v>380</v>
      </c>
      <c r="P289" s="197"/>
      <c r="Q289" s="197"/>
      <c r="R289" s="197"/>
      <c r="S289" s="195"/>
      <c r="T289" s="34"/>
      <c r="U289" s="34"/>
      <c r="V289" s="35" t="s">
        <v>67</v>
      </c>
      <c r="W289" s="190">
        <v>0</v>
      </c>
      <c r="X289" s="191">
        <f t="shared" si="6"/>
        <v>0</v>
      </c>
      <c r="Y289" s="36">
        <f>IFERROR(IF(W289="","",W289*0.0155),"")</f>
        <v>0</v>
      </c>
      <c r="Z289" s="56"/>
      <c r="AA289" s="57"/>
      <c r="AE289" s="61"/>
      <c r="BB289" s="180" t="s">
        <v>76</v>
      </c>
    </row>
    <row r="290" spans="1:54" x14ac:dyDescent="0.2">
      <c r="A290" s="200"/>
      <c r="B290" s="201"/>
      <c r="C290" s="201"/>
      <c r="D290" s="201"/>
      <c r="E290" s="201"/>
      <c r="F290" s="201"/>
      <c r="G290" s="201"/>
      <c r="H290" s="201"/>
      <c r="I290" s="201"/>
      <c r="J290" s="201"/>
      <c r="K290" s="201"/>
      <c r="L290" s="201"/>
      <c r="M290" s="201"/>
      <c r="N290" s="202"/>
      <c r="O290" s="207" t="s">
        <v>68</v>
      </c>
      <c r="P290" s="208"/>
      <c r="Q290" s="208"/>
      <c r="R290" s="208"/>
      <c r="S290" s="208"/>
      <c r="T290" s="208"/>
      <c r="U290" s="209"/>
      <c r="V290" s="37" t="s">
        <v>67</v>
      </c>
      <c r="W290" s="192">
        <f>IFERROR(SUM(W270:W289),"0")</f>
        <v>116</v>
      </c>
      <c r="X290" s="192">
        <f>IFERROR(SUM(X270:X289),"0")</f>
        <v>116</v>
      </c>
      <c r="Y290" s="192">
        <f>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</f>
        <v>0.99028000000000005</v>
      </c>
      <c r="Z290" s="193"/>
      <c r="AA290" s="193"/>
    </row>
    <row r="291" spans="1:54" x14ac:dyDescent="0.2">
      <c r="A291" s="201"/>
      <c r="B291" s="201"/>
      <c r="C291" s="201"/>
      <c r="D291" s="201"/>
      <c r="E291" s="201"/>
      <c r="F291" s="201"/>
      <c r="G291" s="201"/>
      <c r="H291" s="201"/>
      <c r="I291" s="201"/>
      <c r="J291" s="201"/>
      <c r="K291" s="201"/>
      <c r="L291" s="201"/>
      <c r="M291" s="201"/>
      <c r="N291" s="202"/>
      <c r="O291" s="207" t="s">
        <v>68</v>
      </c>
      <c r="P291" s="208"/>
      <c r="Q291" s="208"/>
      <c r="R291" s="208"/>
      <c r="S291" s="208"/>
      <c r="T291" s="208"/>
      <c r="U291" s="209"/>
      <c r="V291" s="37" t="s">
        <v>69</v>
      </c>
      <c r="W291" s="192">
        <f>IFERROR(SUMPRODUCT(W270:W289*H270:H289),"0")</f>
        <v>359.4</v>
      </c>
      <c r="X291" s="192">
        <f>IFERROR(SUMPRODUCT(X270:X289*H270:H289),"0")</f>
        <v>359.4</v>
      </c>
      <c r="Y291" s="37"/>
      <c r="Z291" s="193"/>
      <c r="AA291" s="193"/>
    </row>
    <row r="292" spans="1:54" ht="15" customHeight="1" x14ac:dyDescent="0.2">
      <c r="A292" s="333"/>
      <c r="B292" s="201"/>
      <c r="C292" s="201"/>
      <c r="D292" s="201"/>
      <c r="E292" s="201"/>
      <c r="F292" s="201"/>
      <c r="G292" s="201"/>
      <c r="H292" s="201"/>
      <c r="I292" s="201"/>
      <c r="J292" s="201"/>
      <c r="K292" s="201"/>
      <c r="L292" s="201"/>
      <c r="M292" s="201"/>
      <c r="N292" s="227"/>
      <c r="O292" s="230" t="s">
        <v>381</v>
      </c>
      <c r="P292" s="231"/>
      <c r="Q292" s="231"/>
      <c r="R292" s="231"/>
      <c r="S292" s="231"/>
      <c r="T292" s="231"/>
      <c r="U292" s="232"/>
      <c r="V292" s="37" t="s">
        <v>69</v>
      </c>
      <c r="W292" s="192">
        <f>IFERROR(W24+W33+W41+W48+W58+W64+W69+W75+W85+W92+W101+W109+W114+W122+W127+W133+W138+W144+W149+W157+W162+W169+W174+W179+W184+W191+W198+W208+W216+W221+W227+W233+W239+W244+W251+W256+W261+W268+W291,"0")</f>
        <v>5848.0999999999995</v>
      </c>
      <c r="X292" s="192">
        <f>IFERROR(X24+X33+X41+X48+X58+X64+X69+X75+X85+X92+X101+X109+X114+X122+X127+X133+X138+X144+X149+X157+X162+X169+X174+X179+X184+X191+X198+X208+X216+X221+X227+X233+X239+X244+X251+X256+X261+X268+X291,"0")</f>
        <v>5848.0999999999995</v>
      </c>
      <c r="Y292" s="37"/>
      <c r="Z292" s="193"/>
      <c r="AA292" s="193"/>
    </row>
    <row r="293" spans="1:54" x14ac:dyDescent="0.2">
      <c r="A293" s="201"/>
      <c r="B293" s="201"/>
      <c r="C293" s="201"/>
      <c r="D293" s="201"/>
      <c r="E293" s="201"/>
      <c r="F293" s="201"/>
      <c r="G293" s="201"/>
      <c r="H293" s="201"/>
      <c r="I293" s="201"/>
      <c r="J293" s="201"/>
      <c r="K293" s="201"/>
      <c r="L293" s="201"/>
      <c r="M293" s="201"/>
      <c r="N293" s="227"/>
      <c r="O293" s="230" t="s">
        <v>382</v>
      </c>
      <c r="P293" s="231"/>
      <c r="Q293" s="231"/>
      <c r="R293" s="231"/>
      <c r="S293" s="231"/>
      <c r="T293" s="231"/>
      <c r="U293" s="232"/>
      <c r="V293" s="37" t="s">
        <v>69</v>
      </c>
      <c r="W293" s="192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99*I99,"0")+IFERROR(W104*I104,"0")+IFERROR(W105*I105,"0")+IFERROR(W106*I106,"0")+IFERROR(W107*I107,"0")+IFERROR(W112*I112,"0")+IFERROR(W117*I117,"0")+IFERROR(W118*I118,"0")+IFERROR(W119*I119,"0")+IFERROR(W120*I120,"0")+IFERROR(W125*I125,"0")+IFERROR(W130*I130,"0")+IFERROR(W131*I131,"0")+IFERROR(W136*I136,"0")+IFERROR(W142*I142,"0")+IFERROR(W147*I147,"0")+IFERROR(W152*I152,"0")+IFERROR(W153*I153,"0")+IFERROR(W154*I154,"0")+IFERROR(W155*I155,"0")+IFERROR(W159*I159,"0")+IFERROR(W160*I160,"0")+IFERROR(W166*I166,"0")+IFERROR(W167*I167,"0")+IFERROR(W172*I172,"0")+IFERROR(W177*I177,"0")+IFERROR(W182*I182,"0")+IFERROR(W188*I188,"0")+IFERROR(W189*I189,"0")+IFERROR(W194*I194,"0")+IFERROR(W195*I195,"0")+IFERROR(W196*I196,"0")+IFERROR(W201*I201,"0")+IFERROR(W202*I202,"0")+IFERROR(W203*I203,"0")+IFERROR(W204*I204,"0")+IFERROR(W205*I205,"0")+IFERROR(W206*I206,"0")+IFERROR(W211*I211,"0")+IFERROR(W212*I212,"0")+IFERROR(W213*I213,"0")+IFERROR(W214*I214,"0")+IFERROR(W219*I219,"0")+IFERROR(W224*I224,"0")+IFERROR(W225*I225,"0")+IFERROR(W231*I231,"0")+IFERROR(W237*I237,"0")+IFERROR(W242*I242,"0")+IFERROR(W248*I248,"0")+IFERROR(W249*I249,"0")+IFERROR(W254*I254,"0")+IFERROR(W258*I258,"0")+IFERROR(W259*I259,"0")+IFERROR(W263*I263,"0")+IFERROR(W264*I264,"0")+IFERROR(W265*I265,"0")+IFERROR(W266*I266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,"0")</f>
        <v>6359.8695999999991</v>
      </c>
      <c r="X293" s="192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99*I99,"0")+IFERROR(X104*I104,"0")+IFERROR(X105*I105,"0")+IFERROR(X106*I106,"0")+IFERROR(X107*I107,"0")+IFERROR(X112*I112,"0")+IFERROR(X117*I117,"0")+IFERROR(X118*I118,"0")+IFERROR(X119*I119,"0")+IFERROR(X120*I120,"0")+IFERROR(X125*I125,"0")+IFERROR(X130*I130,"0")+IFERROR(X131*I131,"0")+IFERROR(X136*I136,"0")+IFERROR(X142*I142,"0")+IFERROR(X147*I147,"0")+IFERROR(X152*I152,"0")+IFERROR(X153*I153,"0")+IFERROR(X154*I154,"0")+IFERROR(X155*I155,"0")+IFERROR(X159*I159,"0")+IFERROR(X160*I160,"0")+IFERROR(X166*I166,"0")+IFERROR(X167*I167,"0")+IFERROR(X172*I172,"0")+IFERROR(X177*I177,"0")+IFERROR(X182*I182,"0")+IFERROR(X188*I188,"0")+IFERROR(X189*I189,"0")+IFERROR(X194*I194,"0")+IFERROR(X195*I195,"0")+IFERROR(X196*I196,"0")+IFERROR(X201*I201,"0")+IFERROR(X202*I202,"0")+IFERROR(X203*I203,"0")+IFERROR(X204*I204,"0")+IFERROR(X205*I205,"0")+IFERROR(X206*I206,"0")+IFERROR(X211*I211,"0")+IFERROR(X212*I212,"0")+IFERROR(X213*I213,"0")+IFERROR(X214*I214,"0")+IFERROR(X219*I219,"0")+IFERROR(X224*I224,"0")+IFERROR(X225*I225,"0")+IFERROR(X231*I231,"0")+IFERROR(X237*I237,"0")+IFERROR(X242*I242,"0")+IFERROR(X248*I248,"0")+IFERROR(X249*I249,"0")+IFERROR(X254*I254,"0")+IFERROR(X258*I258,"0")+IFERROR(X259*I259,"0")+IFERROR(X263*I263,"0")+IFERROR(X264*I264,"0")+IFERROR(X265*I265,"0")+IFERROR(X266*I266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,"0")</f>
        <v>6359.8695999999991</v>
      </c>
      <c r="Y293" s="37"/>
      <c r="Z293" s="193"/>
      <c r="AA293" s="193"/>
    </row>
    <row r="294" spans="1:54" x14ac:dyDescent="0.2">
      <c r="A294" s="201"/>
      <c r="B294" s="201"/>
      <c r="C294" s="201"/>
      <c r="D294" s="201"/>
      <c r="E294" s="201"/>
      <c r="F294" s="201"/>
      <c r="G294" s="201"/>
      <c r="H294" s="201"/>
      <c r="I294" s="201"/>
      <c r="J294" s="201"/>
      <c r="K294" s="201"/>
      <c r="L294" s="201"/>
      <c r="M294" s="201"/>
      <c r="N294" s="227"/>
      <c r="O294" s="230" t="s">
        <v>383</v>
      </c>
      <c r="P294" s="231"/>
      <c r="Q294" s="231"/>
      <c r="R294" s="231"/>
      <c r="S294" s="231"/>
      <c r="T294" s="231"/>
      <c r="U294" s="232"/>
      <c r="V294" s="37" t="s">
        <v>384</v>
      </c>
      <c r="W294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99/J99,"0")+IFERROR(W104/J104,"0")+IFERROR(W105/J105,"0")+IFERROR(W106/J106,"0")+IFERROR(W107/J107,"0")+IFERROR(W112/J112,"0")+IFERROR(W117/J117,"0")+IFERROR(W118/J118,"0")+IFERROR(W119/J119,"0")+IFERROR(W120/J120,"0")+IFERROR(W125/J125,"0")+IFERROR(W130/J130,"0")+IFERROR(W131/J131,"0")+IFERROR(W136/J136,"0")+IFERROR(W142/J142,"0")+IFERROR(W147/J147,"0")+IFERROR(W152/J152,"0")+IFERROR(W153/J153,"0")+IFERROR(W154/J154,"0")+IFERROR(W155/J155,"0")+IFERROR(W159/J159,"0")+IFERROR(W160/J160,"0")+IFERROR(W166/J166,"0")+IFERROR(W167/J167,"0")+IFERROR(W172/J172,"0")+IFERROR(W177/J177,"0")+IFERROR(W182/J182,"0")+IFERROR(W188/J188,"0")+IFERROR(W189/J189,"0")+IFERROR(W194/J194,"0")+IFERROR(W195/J195,"0")+IFERROR(W196/J196,"0")+IFERROR(W201/J201,"0")+IFERROR(W202/J202,"0")+IFERROR(W203/J203,"0")+IFERROR(W204/J204,"0")+IFERROR(W205/J205,"0")+IFERROR(W206/J206,"0")+IFERROR(W211/J211,"0")+IFERROR(W212/J212,"0")+IFERROR(W213/J213,"0")+IFERROR(W214/J214,"0")+IFERROR(W219/J219,"0")+IFERROR(W224/J224,"0")+IFERROR(W225/J225,"0")+IFERROR(W231/J231,"0")+IFERROR(W237/J237,"0")+IFERROR(W242/J242,"0")+IFERROR(W248/J248,"0")+IFERROR(W249/J249,"0")+IFERROR(W254/J254,"0")+IFERROR(W258/J258,"0")+IFERROR(W259/J259,"0")+IFERROR(W263/J263,"0")+IFERROR(W264/J264,"0")+IFERROR(W265/J265,"0")+IFERROR(W266/J266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,0)</f>
        <v>16</v>
      </c>
      <c r="X294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99/J99,"0")+IFERROR(X104/J104,"0")+IFERROR(X105/J105,"0")+IFERROR(X106/J106,"0")+IFERROR(X107/J107,"0")+IFERROR(X112/J112,"0")+IFERROR(X117/J117,"0")+IFERROR(X118/J118,"0")+IFERROR(X119/J119,"0")+IFERROR(X120/J120,"0")+IFERROR(X125/J125,"0")+IFERROR(X130/J130,"0")+IFERROR(X131/J131,"0")+IFERROR(X136/J136,"0")+IFERROR(X142/J142,"0")+IFERROR(X147/J147,"0")+IFERROR(X152/J152,"0")+IFERROR(X153/J153,"0")+IFERROR(X154/J154,"0")+IFERROR(X155/J155,"0")+IFERROR(X159/J159,"0")+IFERROR(X160/J160,"0")+IFERROR(X166/J166,"0")+IFERROR(X167/J167,"0")+IFERROR(X172/J172,"0")+IFERROR(X177/J177,"0")+IFERROR(X182/J182,"0")+IFERROR(X188/J188,"0")+IFERROR(X189/J189,"0")+IFERROR(X194/J194,"0")+IFERROR(X195/J195,"0")+IFERROR(X196/J196,"0")+IFERROR(X201/J201,"0")+IFERROR(X202/J202,"0")+IFERROR(X203/J203,"0")+IFERROR(X204/J204,"0")+IFERROR(X205/J205,"0")+IFERROR(X206/J206,"0")+IFERROR(X211/J211,"0")+IFERROR(X212/J212,"0")+IFERROR(X213/J213,"0")+IFERROR(X214/J214,"0")+IFERROR(X219/J219,"0")+IFERROR(X224/J224,"0")+IFERROR(X225/J225,"0")+IFERROR(X231/J231,"0")+IFERROR(X237/J237,"0")+IFERROR(X242/J242,"0")+IFERROR(X248/J248,"0")+IFERROR(X249/J249,"0")+IFERROR(X254/J254,"0")+IFERROR(X258/J258,"0")+IFERROR(X259/J259,"0")+IFERROR(X263/J263,"0")+IFERROR(X264/J264,"0")+IFERROR(X265/J265,"0")+IFERROR(X266/J266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,0)</f>
        <v>16</v>
      </c>
      <c r="Y294" s="37"/>
      <c r="Z294" s="193"/>
      <c r="AA294" s="193"/>
    </row>
    <row r="295" spans="1:54" x14ac:dyDescent="0.2">
      <c r="A295" s="201"/>
      <c r="B295" s="201"/>
      <c r="C295" s="201"/>
      <c r="D295" s="201"/>
      <c r="E295" s="201"/>
      <c r="F295" s="201"/>
      <c r="G295" s="201"/>
      <c r="H295" s="201"/>
      <c r="I295" s="201"/>
      <c r="J295" s="201"/>
      <c r="K295" s="201"/>
      <c r="L295" s="201"/>
      <c r="M295" s="201"/>
      <c r="N295" s="227"/>
      <c r="O295" s="230" t="s">
        <v>385</v>
      </c>
      <c r="P295" s="231"/>
      <c r="Q295" s="231"/>
      <c r="R295" s="231"/>
      <c r="S295" s="231"/>
      <c r="T295" s="231"/>
      <c r="U295" s="232"/>
      <c r="V295" s="37" t="s">
        <v>69</v>
      </c>
      <c r="W295" s="192">
        <f>GrossWeightTotal+PalletQtyTotal*25</f>
        <v>6759.8695999999991</v>
      </c>
      <c r="X295" s="192">
        <f>GrossWeightTotalR+PalletQtyTotalR*25</f>
        <v>6759.8695999999991</v>
      </c>
      <c r="Y295" s="37"/>
      <c r="Z295" s="193"/>
      <c r="AA295" s="193"/>
    </row>
    <row r="296" spans="1:54" x14ac:dyDescent="0.2">
      <c r="A296" s="201"/>
      <c r="B296" s="201"/>
      <c r="C296" s="201"/>
      <c r="D296" s="201"/>
      <c r="E296" s="201"/>
      <c r="F296" s="201"/>
      <c r="G296" s="201"/>
      <c r="H296" s="201"/>
      <c r="I296" s="201"/>
      <c r="J296" s="201"/>
      <c r="K296" s="201"/>
      <c r="L296" s="201"/>
      <c r="M296" s="201"/>
      <c r="N296" s="227"/>
      <c r="O296" s="230" t="s">
        <v>386</v>
      </c>
      <c r="P296" s="231"/>
      <c r="Q296" s="231"/>
      <c r="R296" s="231"/>
      <c r="S296" s="231"/>
      <c r="T296" s="231"/>
      <c r="U296" s="232"/>
      <c r="V296" s="37" t="s">
        <v>384</v>
      </c>
      <c r="W296" s="192">
        <f>IFERROR(W23+W32+W40+W47+W57+W63+W68+W74+W84+W91+W100+W108+W113+W121+W126+W132+W137+W143+W148+W156+W161+W168+W173+W178+W183+W190+W197+W207+W215+W220+W226+W232+W238+W243+W250+W255+W260+W267+W290,"0")</f>
        <v>1341</v>
      </c>
      <c r="X296" s="192">
        <f>IFERROR(X23+X32+X40+X47+X57+X63+X68+X74+X84+X91+X100+X108+X113+X121+X126+X132+X137+X143+X148+X156+X161+X168+X173+X178+X183+X190+X197+X207+X215+X220+X226+X232+X238+X243+X250+X255+X260+X267+X290,"0")</f>
        <v>1341</v>
      </c>
      <c r="Y296" s="37"/>
      <c r="Z296" s="193"/>
      <c r="AA296" s="193"/>
    </row>
    <row r="297" spans="1:54" ht="14.25" hidden="1" customHeight="1" x14ac:dyDescent="0.2">
      <c r="A297" s="201"/>
      <c r="B297" s="201"/>
      <c r="C297" s="201"/>
      <c r="D297" s="201"/>
      <c r="E297" s="201"/>
      <c r="F297" s="201"/>
      <c r="G297" s="201"/>
      <c r="H297" s="201"/>
      <c r="I297" s="201"/>
      <c r="J297" s="201"/>
      <c r="K297" s="201"/>
      <c r="L297" s="201"/>
      <c r="M297" s="201"/>
      <c r="N297" s="227"/>
      <c r="O297" s="230" t="s">
        <v>387</v>
      </c>
      <c r="P297" s="231"/>
      <c r="Q297" s="231"/>
      <c r="R297" s="231"/>
      <c r="S297" s="231"/>
      <c r="T297" s="231"/>
      <c r="U297" s="232"/>
      <c r="V297" s="39" t="s">
        <v>388</v>
      </c>
      <c r="W297" s="37"/>
      <c r="X297" s="37"/>
      <c r="Y297" s="37">
        <f>IFERROR(Y23+Y32+Y40+Y47+Y57+Y63+Y68+Y74+Y84+Y91+Y100+Y108+Y113+Y121+Y126+Y132+Y137+Y143+Y148+Y156+Y161+Y168+Y173+Y178+Y183+Y190+Y197+Y207+Y215+Y220+Y226+Y232+Y238+Y243+Y250+Y255+Y260+Y267+Y290,"0")</f>
        <v>19.180139999999994</v>
      </c>
      <c r="Z297" s="193"/>
      <c r="AA297" s="193"/>
    </row>
    <row r="298" spans="1:54" ht="13.5" customHeight="1" thickBot="1" x14ac:dyDescent="0.25"/>
    <row r="299" spans="1:54" ht="27" customHeight="1" thickTop="1" thickBot="1" x14ac:dyDescent="0.25">
      <c r="A299" s="40" t="s">
        <v>389</v>
      </c>
      <c r="B299" s="187" t="s">
        <v>61</v>
      </c>
      <c r="C299" s="217" t="s">
        <v>70</v>
      </c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09"/>
      <c r="T299" s="217" t="s">
        <v>198</v>
      </c>
      <c r="U299" s="323"/>
      <c r="V299" s="309"/>
      <c r="W299" s="217" t="s">
        <v>223</v>
      </c>
      <c r="X299" s="323"/>
      <c r="Y299" s="323"/>
      <c r="Z299" s="309"/>
      <c r="AA299" s="217" t="s">
        <v>241</v>
      </c>
      <c r="AB299" s="323"/>
      <c r="AC299" s="323"/>
      <c r="AD299" s="323"/>
      <c r="AE299" s="323"/>
      <c r="AF299" s="309"/>
      <c r="AG299" s="187" t="s">
        <v>284</v>
      </c>
      <c r="AH299" s="217" t="s">
        <v>288</v>
      </c>
      <c r="AI299" s="309"/>
      <c r="AJ299" s="217" t="s">
        <v>295</v>
      </c>
      <c r="AK299" s="309"/>
    </row>
    <row r="300" spans="1:54" ht="14.25" customHeight="1" thickTop="1" x14ac:dyDescent="0.2">
      <c r="A300" s="228" t="s">
        <v>390</v>
      </c>
      <c r="B300" s="217" t="s">
        <v>61</v>
      </c>
      <c r="C300" s="217" t="s">
        <v>71</v>
      </c>
      <c r="D300" s="217" t="s">
        <v>83</v>
      </c>
      <c r="E300" s="217" t="s">
        <v>93</v>
      </c>
      <c r="F300" s="217" t="s">
        <v>102</v>
      </c>
      <c r="G300" s="217" t="s">
        <v>115</v>
      </c>
      <c r="H300" s="217" t="s">
        <v>121</v>
      </c>
      <c r="I300" s="217" t="s">
        <v>125</v>
      </c>
      <c r="J300" s="217" t="s">
        <v>131</v>
      </c>
      <c r="K300" s="217" t="s">
        <v>144</v>
      </c>
      <c r="L300" s="217" t="s">
        <v>151</v>
      </c>
      <c r="M300" s="188"/>
      <c r="N300" s="217" t="s">
        <v>162</v>
      </c>
      <c r="O300" s="217" t="s">
        <v>171</v>
      </c>
      <c r="P300" s="217" t="s">
        <v>174</v>
      </c>
      <c r="Q300" s="217" t="s">
        <v>184</v>
      </c>
      <c r="R300" s="217" t="s">
        <v>187</v>
      </c>
      <c r="S300" s="217" t="s">
        <v>195</v>
      </c>
      <c r="T300" s="217" t="s">
        <v>199</v>
      </c>
      <c r="U300" s="217" t="s">
        <v>203</v>
      </c>
      <c r="V300" s="217" t="s">
        <v>206</v>
      </c>
      <c r="W300" s="217" t="s">
        <v>224</v>
      </c>
      <c r="X300" s="217" t="s">
        <v>230</v>
      </c>
      <c r="Y300" s="217" t="s">
        <v>223</v>
      </c>
      <c r="Z300" s="217" t="s">
        <v>238</v>
      </c>
      <c r="AA300" s="217" t="s">
        <v>242</v>
      </c>
      <c r="AB300" s="217" t="s">
        <v>247</v>
      </c>
      <c r="AC300" s="217" t="s">
        <v>254</v>
      </c>
      <c r="AD300" s="217" t="s">
        <v>267</v>
      </c>
      <c r="AE300" s="217" t="s">
        <v>276</v>
      </c>
      <c r="AF300" s="217" t="s">
        <v>279</v>
      </c>
      <c r="AG300" s="217" t="s">
        <v>285</v>
      </c>
      <c r="AH300" s="217" t="s">
        <v>289</v>
      </c>
      <c r="AI300" s="217" t="s">
        <v>292</v>
      </c>
      <c r="AJ300" s="217" t="s">
        <v>296</v>
      </c>
      <c r="AK300" s="217" t="s">
        <v>303</v>
      </c>
    </row>
    <row r="301" spans="1:54" ht="13.5" customHeight="1" thickBot="1" x14ac:dyDescent="0.25">
      <c r="A301" s="229"/>
      <c r="B301" s="218"/>
      <c r="C301" s="218"/>
      <c r="D301" s="218"/>
      <c r="E301" s="218"/>
      <c r="F301" s="218"/>
      <c r="G301" s="218"/>
      <c r="H301" s="218"/>
      <c r="I301" s="218"/>
      <c r="J301" s="218"/>
      <c r="K301" s="218"/>
      <c r="L301" s="218"/>
      <c r="M301" s="18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  <c r="AA301" s="218"/>
      <c r="AB301" s="218"/>
      <c r="AC301" s="218"/>
      <c r="AD301" s="218"/>
      <c r="AE301" s="218"/>
      <c r="AF301" s="218"/>
      <c r="AG301" s="218"/>
      <c r="AH301" s="218"/>
      <c r="AI301" s="218"/>
      <c r="AJ301" s="218"/>
      <c r="AK301" s="218"/>
    </row>
    <row r="302" spans="1:54" ht="18" customHeight="1" thickTop="1" thickBot="1" x14ac:dyDescent="0.25">
      <c r="A302" s="40" t="s">
        <v>391</v>
      </c>
      <c r="B302" s="46">
        <f>IFERROR(W22*H22,"0")</f>
        <v>0</v>
      </c>
      <c r="C302" s="46">
        <f>IFERROR(W28*H28,"0")+IFERROR(W29*H29,"0")+IFERROR(W30*H30,"0")+IFERROR(W31*H31,"0")</f>
        <v>120</v>
      </c>
      <c r="D302" s="46">
        <f>IFERROR(W36*H36,"0")+IFERROR(W37*H37,"0")+IFERROR(W38*H38,"0")+IFERROR(W39*H39,"0")</f>
        <v>150</v>
      </c>
      <c r="E302" s="46">
        <f>IFERROR(W44*H44,"0")+IFERROR(W45*H45,"0")+IFERROR(W46*H46,"0")</f>
        <v>78</v>
      </c>
      <c r="F302" s="46">
        <f>IFERROR(W51*H51,"0")+IFERROR(W52*H52,"0")+IFERROR(W53*H53,"0")+IFERROR(W54*H54,"0")+IFERROR(W55*H55,"0")+IFERROR(W56*H56,"0")</f>
        <v>358.4</v>
      </c>
      <c r="G302" s="46">
        <f>IFERROR(W61*H61,"0")+IFERROR(W62*H62,"0")</f>
        <v>400</v>
      </c>
      <c r="H302" s="46">
        <f>IFERROR(W67*H67,"0")</f>
        <v>0</v>
      </c>
      <c r="I302" s="46">
        <f>IFERROR(W72*H72,"0")+IFERROR(W73*H73,"0")</f>
        <v>54</v>
      </c>
      <c r="J302" s="46">
        <f>IFERROR(W78*H78,"0")+IFERROR(W79*H79,"0")+IFERROR(W80*H80,"0")+IFERROR(W81*H81,"0")+IFERROR(W82*H82,"0")+IFERROR(W83*H83,"0")</f>
        <v>324</v>
      </c>
      <c r="K302" s="46">
        <f>IFERROR(W88*H88,"0")+IFERROR(W89*H89,"0")+IFERROR(W90*H90,"0")</f>
        <v>10.8</v>
      </c>
      <c r="L302" s="46">
        <f>IFERROR(W95*H95,"0")+IFERROR(W96*H96,"0")+IFERROR(W97*H97,"0")+IFERROR(W98*H98,"0")+IFERROR(W99*H99,"0")</f>
        <v>1744.8</v>
      </c>
      <c r="M302" s="188"/>
      <c r="N302" s="46">
        <f>IFERROR(W104*H104,"0")+IFERROR(W105*H105,"0")+IFERROR(W106*H106,"0")+IFERROR(W107*H107,"0")</f>
        <v>420</v>
      </c>
      <c r="O302" s="46">
        <f>IFERROR(W112*H112,"0")</f>
        <v>75</v>
      </c>
      <c r="P302" s="46">
        <f>IFERROR(W117*H117,"0")+IFERROR(W118*H118,"0")+IFERROR(W119*H119,"0")+IFERROR(W120*H120,"0")</f>
        <v>120</v>
      </c>
      <c r="Q302" s="46">
        <f>IFERROR(W125*H125,"0")</f>
        <v>0</v>
      </c>
      <c r="R302" s="46">
        <f>IFERROR(W130*H130,"0")+IFERROR(W131*H131,"0")</f>
        <v>0</v>
      </c>
      <c r="S302" s="46">
        <f>IFERROR(W136*H136,"0")</f>
        <v>0</v>
      </c>
      <c r="T302" s="46">
        <f>IFERROR(W142*H142,"0")</f>
        <v>0</v>
      </c>
      <c r="U302" s="46">
        <f>IFERROR(W147*H147,"0")</f>
        <v>0</v>
      </c>
      <c r="V302" s="46">
        <f>IFERROR(W152*H152,"0")+IFERROR(W153*H153,"0")+IFERROR(W154*H154,"0")+IFERROR(W155*H155,"0")+IFERROR(W159*H159,"0")+IFERROR(W160*H160,"0")</f>
        <v>250</v>
      </c>
      <c r="W302" s="46">
        <f>IFERROR(W166*H166,"0")+IFERROR(W167*H167,"0")</f>
        <v>360</v>
      </c>
      <c r="X302" s="46">
        <f>IFERROR(W172*H172,"0")</f>
        <v>0</v>
      </c>
      <c r="Y302" s="46">
        <f>IFERROR(W177*H177,"0")</f>
        <v>0</v>
      </c>
      <c r="Z302" s="46">
        <f>IFERROR(W182*H182,"0")</f>
        <v>60</v>
      </c>
      <c r="AA302" s="46">
        <f>IFERROR(W188*H188,"0")+IFERROR(W189*H189,"0")</f>
        <v>0</v>
      </c>
      <c r="AB302" s="46">
        <f>IFERROR(W194*H194,"0")+IFERROR(W195*H195,"0")+IFERROR(W196*H196,"0")</f>
        <v>364</v>
      </c>
      <c r="AC302" s="46">
        <f>IFERROR(W201*H201,"0")+IFERROR(W202*H202,"0")+IFERROR(W203*H203,"0")+IFERROR(W204*H204,"0")+IFERROR(W205*H205,"0")+IFERROR(W206*H206,"0")</f>
        <v>0</v>
      </c>
      <c r="AD302" s="46">
        <f>IFERROR(W211*H211,"0")+IFERROR(W212*H212,"0")+IFERROR(W213*H213,"0")+IFERROR(W214*H214,"0")</f>
        <v>180</v>
      </c>
      <c r="AE302" s="46">
        <f>IFERROR(W219*H219,"0")</f>
        <v>0</v>
      </c>
      <c r="AF302" s="46">
        <f>IFERROR(W224*H224,"0")+IFERROR(W225*H225,"0")</f>
        <v>0</v>
      </c>
      <c r="AG302" s="46">
        <f>IFERROR(W231*H231,"0")</f>
        <v>0</v>
      </c>
      <c r="AH302" s="46">
        <f>IFERROR(W237*H237,"0")</f>
        <v>200</v>
      </c>
      <c r="AI302" s="46">
        <f>IFERROR(W242*H242,"0")</f>
        <v>0</v>
      </c>
      <c r="AJ302" s="46">
        <f>IFERROR(W248*H248,"0")+IFERROR(W249*H249,"0")</f>
        <v>0</v>
      </c>
      <c r="AK302" s="46">
        <f>IFERROR(W254*H254,"0")+IFERROR(W258*H258,"0")+IFERROR(W259*H259,"0")+IFERROR(W263*H263,"0")+IFERROR(W264*H264,"0")+IFERROR(W265*H265,"0")+IFERROR(W266*H266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</f>
        <v>579.1</v>
      </c>
    </row>
    <row r="303" spans="1:54" ht="13.5" customHeight="1" thickTop="1" x14ac:dyDescent="0.2">
      <c r="C303" s="188"/>
    </row>
    <row r="304" spans="1:54" ht="19.5" customHeight="1" x14ac:dyDescent="0.2">
      <c r="A304" s="58" t="s">
        <v>392</v>
      </c>
      <c r="B304" s="58" t="s">
        <v>393</v>
      </c>
      <c r="C304" s="58" t="s">
        <v>394</v>
      </c>
    </row>
    <row r="305" spans="1:3" x14ac:dyDescent="0.2">
      <c r="A305" s="59">
        <f>SUMPRODUCT(--(BB:BB="ЗПФ"),--(V:V="кор"),H:H,X:X)+SUMPRODUCT(--(BB:BB="ЗПФ"),--(V:V="кг"),X:X)</f>
        <v>3647.2</v>
      </c>
      <c r="B305" s="60">
        <f>SUMPRODUCT(--(BB:BB="ПГП"),--(V:V="кор"),H:H,X:X)+SUMPRODUCT(--(BB:BB="ПГП"),--(V:V="кг"),X:X)</f>
        <v>2200.9</v>
      </c>
      <c r="C305" s="60">
        <f>SUMPRODUCT(--(BB:BB="КИЗ"),--(V:V="кор"),H:H,X:X)+SUMPRODUCT(--(BB:BB="КИЗ"),--(V:V="кг"),X:X)</f>
        <v>0</v>
      </c>
    </row>
  </sheetData>
  <sheetProtection algorithmName="SHA-512" hashValue="iElBOLid5sCW0SFsWP9T/iXChabEcfp/RG6QIHBuyenrh66rs8hTmypp4Pj9pmsZPXym7snOE/8iTeekIrRNrA==" saltValue="9vJmZTBSVrUGSxVYpgdrKg==" spinCount="100000" sheet="1" objects="1" scenarios="1" sort="0" autoFilter="0" pivotTables="0"/>
  <autoFilter ref="B18:Y297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41,00"/>
        <filter val="1 744,80"/>
        <filter val="10,00"/>
        <filter val="10,80"/>
        <filter val="11,00"/>
        <filter val="110,00"/>
        <filter val="116,00"/>
        <filter val="120,00"/>
        <filter val="14,00"/>
        <filter val="140,00"/>
        <filter val="15,00"/>
        <filter val="150,00"/>
        <filter val="16"/>
        <filter val="180,00"/>
        <filter val="20,00"/>
        <filter val="200,00"/>
        <filter val="22,00"/>
        <filter val="245,00"/>
        <filter val="25,00"/>
        <filter val="250,00"/>
        <filter val="30,00"/>
        <filter val="32,00"/>
        <filter val="324,00"/>
        <filter val="358,40"/>
        <filter val="359,40"/>
        <filter val="360,00"/>
        <filter val="364,00"/>
        <filter val="40,00"/>
        <filter val="400,00"/>
        <filter val="420,00"/>
        <filter val="5 848,10"/>
        <filter val="5,00"/>
        <filter val="50,00"/>
        <filter val="54,00"/>
        <filter val="6 359,87"/>
        <filter val="6 759,87"/>
        <filter val="60,00"/>
        <filter val="65,00"/>
        <filter val="70,00"/>
        <filter val="75,00"/>
        <filter val="78,00"/>
        <filter val="80,00"/>
        <filter val="90,00"/>
        <filter val="99,70"/>
      </filters>
    </filterColumn>
  </autoFilter>
  <mergeCells count="540">
    <mergeCell ref="Q1:S1"/>
    <mergeCell ref="A20:Y20"/>
    <mergeCell ref="D266:E266"/>
    <mergeCell ref="D95:E95"/>
    <mergeCell ref="O208:U208"/>
    <mergeCell ref="Y17:Y18"/>
    <mergeCell ref="O275:S275"/>
    <mergeCell ref="U11:V11"/>
    <mergeCell ref="A8:C8"/>
    <mergeCell ref="P8:Q8"/>
    <mergeCell ref="O54:S54"/>
    <mergeCell ref="D97:E97"/>
    <mergeCell ref="A186:Y186"/>
    <mergeCell ref="A257:Y257"/>
    <mergeCell ref="A10:C10"/>
    <mergeCell ref="A220:N221"/>
    <mergeCell ref="O32:U32"/>
    <mergeCell ref="O137:U137"/>
    <mergeCell ref="O197:U197"/>
    <mergeCell ref="A252:Y252"/>
    <mergeCell ref="A84:N85"/>
    <mergeCell ref="D17:E18"/>
    <mergeCell ref="O74:U74"/>
    <mergeCell ref="V17:V18"/>
    <mergeCell ref="P5:Q5"/>
    <mergeCell ref="J9:L9"/>
    <mergeCell ref="AD300:AD301"/>
    <mergeCell ref="D271:E271"/>
    <mergeCell ref="O126:U126"/>
    <mergeCell ref="D237:E237"/>
    <mergeCell ref="K300:K301"/>
    <mergeCell ref="O169:U169"/>
    <mergeCell ref="O144:U144"/>
    <mergeCell ref="O211:S211"/>
    <mergeCell ref="O277:S277"/>
    <mergeCell ref="L300:L301"/>
    <mergeCell ref="N300:N301"/>
    <mergeCell ref="X17:X18"/>
    <mergeCell ref="O261:U261"/>
    <mergeCell ref="D44:E44"/>
    <mergeCell ref="D286:E286"/>
    <mergeCell ref="O40:U40"/>
    <mergeCell ref="T299:V299"/>
    <mergeCell ref="D278:E278"/>
    <mergeCell ref="D107:E107"/>
    <mergeCell ref="O24:U24"/>
    <mergeCell ref="O260:U260"/>
    <mergeCell ref="O196:S196"/>
    <mergeCell ref="A13:L13"/>
    <mergeCell ref="O264:S264"/>
    <mergeCell ref="BB17:BB18"/>
    <mergeCell ref="T17:U17"/>
    <mergeCell ref="D196:E196"/>
    <mergeCell ref="A25:Y25"/>
    <mergeCell ref="A15:L15"/>
    <mergeCell ref="O113:U113"/>
    <mergeCell ref="O84:U84"/>
    <mergeCell ref="O72:S72"/>
    <mergeCell ref="D54:E54"/>
    <mergeCell ref="AA17:AA18"/>
    <mergeCell ref="A193:Y193"/>
    <mergeCell ref="O75:U75"/>
    <mergeCell ref="D89:E89"/>
    <mergeCell ref="O90:S90"/>
    <mergeCell ref="D153:E153"/>
    <mergeCell ref="A234:Y234"/>
    <mergeCell ref="A91:N92"/>
    <mergeCell ref="A209:Y209"/>
    <mergeCell ref="D194:E194"/>
    <mergeCell ref="O212:S212"/>
    <mergeCell ref="Z17:Z18"/>
    <mergeCell ref="O206:S206"/>
    <mergeCell ref="F5:G5"/>
    <mergeCell ref="O125:S125"/>
    <mergeCell ref="A14:L14"/>
    <mergeCell ref="A111:Y111"/>
    <mergeCell ref="O112:S112"/>
    <mergeCell ref="O92:U92"/>
    <mergeCell ref="D152:E152"/>
    <mergeCell ref="O290:U290"/>
    <mergeCell ref="D279:E279"/>
    <mergeCell ref="O168:U168"/>
    <mergeCell ref="O272:S272"/>
    <mergeCell ref="A255:N256"/>
    <mergeCell ref="A246:Y246"/>
    <mergeCell ref="D29:E29"/>
    <mergeCell ref="D265:E265"/>
    <mergeCell ref="O38:S38"/>
    <mergeCell ref="O274:S274"/>
    <mergeCell ref="O249:S249"/>
    <mergeCell ref="O105:S105"/>
    <mergeCell ref="A235:Y235"/>
    <mergeCell ref="A247:Y247"/>
    <mergeCell ref="A185:Y185"/>
    <mergeCell ref="O107:S107"/>
    <mergeCell ref="D249:E249"/>
    <mergeCell ref="X300:X301"/>
    <mergeCell ref="Z300:Z301"/>
    <mergeCell ref="O173:U173"/>
    <mergeCell ref="D10:E10"/>
    <mergeCell ref="F10:G10"/>
    <mergeCell ref="O130:S130"/>
    <mergeCell ref="A116:Y116"/>
    <mergeCell ref="D270:E270"/>
    <mergeCell ref="O117:S117"/>
    <mergeCell ref="D99:E99"/>
    <mergeCell ref="A253:Y253"/>
    <mergeCell ref="A12:L12"/>
    <mergeCell ref="O83:S83"/>
    <mergeCell ref="A180:Y180"/>
    <mergeCell ref="A93:Y93"/>
    <mergeCell ref="S300:S301"/>
    <mergeCell ref="D300:D301"/>
    <mergeCell ref="O23:U23"/>
    <mergeCell ref="D276:E276"/>
    <mergeCell ref="D105:E105"/>
    <mergeCell ref="O121:U121"/>
    <mergeCell ref="A43:Y43"/>
    <mergeCell ref="A170:Y170"/>
    <mergeCell ref="O231:S231"/>
    <mergeCell ref="A9:C9"/>
    <mergeCell ref="D202:E202"/>
    <mergeCell ref="O189:S189"/>
    <mergeCell ref="U6:V9"/>
    <mergeCell ref="O278:S278"/>
    <mergeCell ref="D231:E231"/>
    <mergeCell ref="O82:S82"/>
    <mergeCell ref="A27:Y27"/>
    <mergeCell ref="F300:F301"/>
    <mergeCell ref="O292:U292"/>
    <mergeCell ref="D6:L6"/>
    <mergeCell ref="O58:U58"/>
    <mergeCell ref="A183:N184"/>
    <mergeCell ref="O244:U244"/>
    <mergeCell ref="D155:E155"/>
    <mergeCell ref="O100:U100"/>
    <mergeCell ref="D22:E22"/>
    <mergeCell ref="A230:Y230"/>
    <mergeCell ref="D213:E213"/>
    <mergeCell ref="O239:U239"/>
    <mergeCell ref="O68:U68"/>
    <mergeCell ref="C300:C301"/>
    <mergeCell ref="E300:E301"/>
    <mergeCell ref="M17:M18"/>
    <mergeCell ref="H10:L10"/>
    <mergeCell ref="D159:E159"/>
    <mergeCell ref="D80:E80"/>
    <mergeCell ref="O98:S98"/>
    <mergeCell ref="O225:S225"/>
    <mergeCell ref="AG300:AG301"/>
    <mergeCell ref="O285:S285"/>
    <mergeCell ref="AI300:AI301"/>
    <mergeCell ref="Y300:Y301"/>
    <mergeCell ref="AA300:AA301"/>
    <mergeCell ref="D288:E288"/>
    <mergeCell ref="D136:E136"/>
    <mergeCell ref="D154:E154"/>
    <mergeCell ref="D225:E225"/>
    <mergeCell ref="A226:N227"/>
    <mergeCell ref="O177:S177"/>
    <mergeCell ref="O248:S248"/>
    <mergeCell ref="O191:U191"/>
    <mergeCell ref="A132:N133"/>
    <mergeCell ref="O184:U184"/>
    <mergeCell ref="O255:U255"/>
    <mergeCell ref="D177:E177"/>
    <mergeCell ref="A178:N179"/>
    <mergeCell ref="A164:Y164"/>
    <mergeCell ref="O294:U294"/>
    <mergeCell ref="D83:E83"/>
    <mergeCell ref="O221:U221"/>
    <mergeCell ref="A66:Y66"/>
    <mergeCell ref="O67:S67"/>
    <mergeCell ref="A158:Y158"/>
    <mergeCell ref="O159:S159"/>
    <mergeCell ref="O96:S96"/>
    <mergeCell ref="G17:G18"/>
    <mergeCell ref="O283:S283"/>
    <mergeCell ref="O288:S288"/>
    <mergeCell ref="A267:N268"/>
    <mergeCell ref="N17:N18"/>
    <mergeCell ref="D242:E242"/>
    <mergeCell ref="D120:E120"/>
    <mergeCell ref="F17:F18"/>
    <mergeCell ref="H1:P1"/>
    <mergeCell ref="S5:T5"/>
    <mergeCell ref="D51:E51"/>
    <mergeCell ref="O203:S203"/>
    <mergeCell ref="U5:V5"/>
    <mergeCell ref="A145:Y145"/>
    <mergeCell ref="A139:Y139"/>
    <mergeCell ref="A210:Y210"/>
    <mergeCell ref="A76:Y76"/>
    <mergeCell ref="D203:E203"/>
    <mergeCell ref="A108:N109"/>
    <mergeCell ref="O204:S204"/>
    <mergeCell ref="P10:Q10"/>
    <mergeCell ref="O91:U91"/>
    <mergeCell ref="O85:U85"/>
    <mergeCell ref="A140:Y140"/>
    <mergeCell ref="O57:U57"/>
    <mergeCell ref="H17:H18"/>
    <mergeCell ref="D204:E204"/>
    <mergeCell ref="A156:N157"/>
    <mergeCell ref="O149:U149"/>
    <mergeCell ref="A143:N144"/>
    <mergeCell ref="D206:E206"/>
    <mergeCell ref="U12:V12"/>
    <mergeCell ref="AK300:AK301"/>
    <mergeCell ref="O22:S22"/>
    <mergeCell ref="D125:E125"/>
    <mergeCell ref="O207:U207"/>
    <mergeCell ref="D283:E283"/>
    <mergeCell ref="A161:N162"/>
    <mergeCell ref="D112:E112"/>
    <mergeCell ref="O51:S51"/>
    <mergeCell ref="D62:E62"/>
    <mergeCell ref="D56:E56"/>
    <mergeCell ref="D285:E285"/>
    <mergeCell ref="O291:U291"/>
    <mergeCell ref="A292:N297"/>
    <mergeCell ref="W299:Z299"/>
    <mergeCell ref="O293:U293"/>
    <mergeCell ref="O220:U220"/>
    <mergeCell ref="AF300:AF301"/>
    <mergeCell ref="AH300:AH301"/>
    <mergeCell ref="O280:S280"/>
    <mergeCell ref="D273:E273"/>
    <mergeCell ref="O95:S95"/>
    <mergeCell ref="O215:U215"/>
    <mergeCell ref="O46:S46"/>
    <mergeCell ref="A77:Y77"/>
    <mergeCell ref="AA299:AF299"/>
    <mergeCell ref="D188:E188"/>
    <mergeCell ref="R300:R301"/>
    <mergeCell ref="D172:E172"/>
    <mergeCell ref="A42:Y42"/>
    <mergeCell ref="A151:Y151"/>
    <mergeCell ref="O152:S152"/>
    <mergeCell ref="O279:S279"/>
    <mergeCell ref="O254:S254"/>
    <mergeCell ref="A240:Y240"/>
    <mergeCell ref="O45:S45"/>
    <mergeCell ref="O281:S281"/>
    <mergeCell ref="D61:E61"/>
    <mergeCell ref="D254:E254"/>
    <mergeCell ref="O300:O301"/>
    <mergeCell ref="O282:S282"/>
    <mergeCell ref="Q300:Q301"/>
    <mergeCell ref="A87:Y87"/>
    <mergeCell ref="A232:N233"/>
    <mergeCell ref="O61:S61"/>
    <mergeCell ref="A94:Y94"/>
    <mergeCell ref="O276:S276"/>
    <mergeCell ref="O214:S214"/>
    <mergeCell ref="D212:E212"/>
    <mergeCell ref="AJ299:AK299"/>
    <mergeCell ref="D52:E52"/>
    <mergeCell ref="O178:U178"/>
    <mergeCell ref="O267:U267"/>
    <mergeCell ref="A190:N191"/>
    <mergeCell ref="A68:N69"/>
    <mergeCell ref="O33:U33"/>
    <mergeCell ref="O205:S205"/>
    <mergeCell ref="A123:Y123"/>
    <mergeCell ref="D106:E106"/>
    <mergeCell ref="A110:Y110"/>
    <mergeCell ref="D264:E264"/>
    <mergeCell ref="O213:S213"/>
    <mergeCell ref="A187:Y187"/>
    <mergeCell ref="O188:S188"/>
    <mergeCell ref="O182:S182"/>
    <mergeCell ref="O69:U69"/>
    <mergeCell ref="O119:S119"/>
    <mergeCell ref="O183:U183"/>
    <mergeCell ref="O37:S37"/>
    <mergeCell ref="O133:U133"/>
    <mergeCell ref="D182:E182"/>
    <mergeCell ref="O198:U198"/>
    <mergeCell ref="O89:S89"/>
    <mergeCell ref="AH299:AI299"/>
    <mergeCell ref="A229:Y229"/>
    <mergeCell ref="O101:U101"/>
    <mergeCell ref="P11:Q11"/>
    <mergeCell ref="O190:U190"/>
    <mergeCell ref="A245:Y245"/>
    <mergeCell ref="D166:E166"/>
    <mergeCell ref="O118:S118"/>
    <mergeCell ref="O167:S167"/>
    <mergeCell ref="A17:A18"/>
    <mergeCell ref="K17:K18"/>
    <mergeCell ref="O132:U132"/>
    <mergeCell ref="C17:C18"/>
    <mergeCell ref="A103:Y103"/>
    <mergeCell ref="D37:E37"/>
    <mergeCell ref="D118:E118"/>
    <mergeCell ref="O256:U256"/>
    <mergeCell ref="D167:E167"/>
    <mergeCell ref="A128:Y128"/>
    <mergeCell ref="O127:U127"/>
    <mergeCell ref="D38:E38"/>
    <mergeCell ref="O194:S194"/>
    <mergeCell ref="O114:U114"/>
    <mergeCell ref="O296:U296"/>
    <mergeCell ref="J300:J301"/>
    <mergeCell ref="P9:Q9"/>
    <mergeCell ref="A115:Y115"/>
    <mergeCell ref="A102:Y102"/>
    <mergeCell ref="D9:E9"/>
    <mergeCell ref="F9:G9"/>
    <mergeCell ref="A21:Y21"/>
    <mergeCell ref="O131:S131"/>
    <mergeCell ref="O258:S258"/>
    <mergeCell ref="O109:U109"/>
    <mergeCell ref="D96:E96"/>
    <mergeCell ref="P12:Q12"/>
    <mergeCell ref="G300:G301"/>
    <mergeCell ref="I300:I301"/>
    <mergeCell ref="D119:E119"/>
    <mergeCell ref="O64:U64"/>
    <mergeCell ref="D46:E46"/>
    <mergeCell ref="D280:E280"/>
    <mergeCell ref="C299:S299"/>
    <mergeCell ref="D201:E201"/>
    <mergeCell ref="O41:U41"/>
    <mergeCell ref="O157:U157"/>
    <mergeCell ref="A146:Y146"/>
    <mergeCell ref="A207:N208"/>
    <mergeCell ref="AJ300:AJ301"/>
    <mergeCell ref="O289:S289"/>
    <mergeCell ref="O251:U251"/>
    <mergeCell ref="O238:U238"/>
    <mergeCell ref="O160:S160"/>
    <mergeCell ref="A238:N239"/>
    <mergeCell ref="D31:E31"/>
    <mergeCell ref="U300:U301"/>
    <mergeCell ref="A32:N33"/>
    <mergeCell ref="W300:W301"/>
    <mergeCell ref="O97:S97"/>
    <mergeCell ref="A47:N48"/>
    <mergeCell ref="D160:E160"/>
    <mergeCell ref="A176:Y176"/>
    <mergeCell ref="O242:S242"/>
    <mergeCell ref="D72:E72"/>
    <mergeCell ref="O108:U108"/>
    <mergeCell ref="A218:Y218"/>
    <mergeCell ref="O219:S219"/>
    <mergeCell ref="A250:N251"/>
    <mergeCell ref="O162:U162"/>
    <mergeCell ref="O233:U233"/>
    <mergeCell ref="D88:E88"/>
    <mergeCell ref="A192:Y192"/>
    <mergeCell ref="D1:F1"/>
    <mergeCell ref="O73:S73"/>
    <mergeCell ref="D82:E82"/>
    <mergeCell ref="J17:J18"/>
    <mergeCell ref="L17:L18"/>
    <mergeCell ref="O287:S287"/>
    <mergeCell ref="A236:Y236"/>
    <mergeCell ref="O174:U174"/>
    <mergeCell ref="O237:S237"/>
    <mergeCell ref="A163:Y163"/>
    <mergeCell ref="A223:Y223"/>
    <mergeCell ref="I17:I18"/>
    <mergeCell ref="O15:S16"/>
    <mergeCell ref="A6:C6"/>
    <mergeCell ref="A26:Y26"/>
    <mergeCell ref="A71:Y71"/>
    <mergeCell ref="D90:E90"/>
    <mergeCell ref="A126:N127"/>
    <mergeCell ref="O243:U243"/>
    <mergeCell ref="A5:C5"/>
    <mergeCell ref="D282:E282"/>
    <mergeCell ref="A200:Y200"/>
    <mergeCell ref="A134:Y134"/>
    <mergeCell ref="O122:U122"/>
    <mergeCell ref="AE17:AE18"/>
    <mergeCell ref="A57:N58"/>
    <mergeCell ref="O147:S147"/>
    <mergeCell ref="A23:N24"/>
    <mergeCell ref="A290:N291"/>
    <mergeCell ref="D272:E272"/>
    <mergeCell ref="O161:U161"/>
    <mergeCell ref="A121:N122"/>
    <mergeCell ref="D275:E275"/>
    <mergeCell ref="O284:S284"/>
    <mergeCell ref="AB17:AD18"/>
    <mergeCell ref="O30:S30"/>
    <mergeCell ref="O36:S36"/>
    <mergeCell ref="D45:E45"/>
    <mergeCell ref="O226:U226"/>
    <mergeCell ref="A171:Y171"/>
    <mergeCell ref="A165:Y165"/>
    <mergeCell ref="O39:S39"/>
    <mergeCell ref="O166:S166"/>
    <mergeCell ref="O63:U63"/>
    <mergeCell ref="D8:L8"/>
    <mergeCell ref="D147:E147"/>
    <mergeCell ref="D274:E274"/>
    <mergeCell ref="A148:N149"/>
    <mergeCell ref="A241:Y241"/>
    <mergeCell ref="A70:Y70"/>
    <mergeCell ref="D224:E224"/>
    <mergeCell ref="A228:Y228"/>
    <mergeCell ref="D211:E211"/>
    <mergeCell ref="O156:U156"/>
    <mergeCell ref="O227:U227"/>
    <mergeCell ref="O266:S266"/>
    <mergeCell ref="D219:E219"/>
    <mergeCell ref="D104:E104"/>
    <mergeCell ref="O259:S259"/>
    <mergeCell ref="O17:S18"/>
    <mergeCell ref="O172:S172"/>
    <mergeCell ref="O99:S99"/>
    <mergeCell ref="D28:E28"/>
    <mergeCell ref="D117:E117"/>
    <mergeCell ref="D55:E55"/>
    <mergeCell ref="D30:E30"/>
    <mergeCell ref="D67:E67"/>
    <mergeCell ref="H9:I9"/>
    <mergeCell ref="D5:E5"/>
    <mergeCell ref="O143:U143"/>
    <mergeCell ref="A168:N169"/>
    <mergeCell ref="A50:Y50"/>
    <mergeCell ref="O106:S106"/>
    <mergeCell ref="A86:Y86"/>
    <mergeCell ref="O78:S78"/>
    <mergeCell ref="A175:Y175"/>
    <mergeCell ref="O53:S53"/>
    <mergeCell ref="A150:Y150"/>
    <mergeCell ref="O120:S120"/>
    <mergeCell ref="O88:S88"/>
    <mergeCell ref="A63:N64"/>
    <mergeCell ref="A60:Y60"/>
    <mergeCell ref="O55:S55"/>
    <mergeCell ref="A40:N41"/>
    <mergeCell ref="A124:Y124"/>
    <mergeCell ref="D130:E130"/>
    <mergeCell ref="D36:E36"/>
    <mergeCell ref="D7:L7"/>
    <mergeCell ref="A19:Y19"/>
    <mergeCell ref="P13:Q13"/>
    <mergeCell ref="D39:E39"/>
    <mergeCell ref="O153:S153"/>
    <mergeCell ref="AB300:AB301"/>
    <mergeCell ref="T300:T301"/>
    <mergeCell ref="O286:S286"/>
    <mergeCell ref="V300:V301"/>
    <mergeCell ref="D214:E214"/>
    <mergeCell ref="D284:E284"/>
    <mergeCell ref="A222:Y222"/>
    <mergeCell ref="O148:U148"/>
    <mergeCell ref="D259:E259"/>
    <mergeCell ref="O179:U179"/>
    <mergeCell ref="O250:U250"/>
    <mergeCell ref="A173:N174"/>
    <mergeCell ref="B300:B301"/>
    <mergeCell ref="O297:U297"/>
    <mergeCell ref="O263:S263"/>
    <mergeCell ref="D281:E281"/>
    <mergeCell ref="A199:Y199"/>
    <mergeCell ref="D277:E277"/>
    <mergeCell ref="O268:U268"/>
    <mergeCell ref="A269:Y269"/>
    <mergeCell ref="O270:S270"/>
    <mergeCell ref="D248:E248"/>
    <mergeCell ref="P300:P301"/>
    <mergeCell ref="H300:H301"/>
    <mergeCell ref="O2:V3"/>
    <mergeCell ref="D287:E287"/>
    <mergeCell ref="A34:Y34"/>
    <mergeCell ref="O271:S271"/>
    <mergeCell ref="D53:E53"/>
    <mergeCell ref="D289:E289"/>
    <mergeCell ref="A49:Y49"/>
    <mergeCell ref="O142:S142"/>
    <mergeCell ref="O80:S80"/>
    <mergeCell ref="W17:W18"/>
    <mergeCell ref="O273:S273"/>
    <mergeCell ref="O104:S104"/>
    <mergeCell ref="O52:S52"/>
    <mergeCell ref="O79:S79"/>
    <mergeCell ref="A65:Y65"/>
    <mergeCell ref="D142:E142"/>
    <mergeCell ref="O81:S81"/>
    <mergeCell ref="U10:V10"/>
    <mergeCell ref="A243:N244"/>
    <mergeCell ref="D79:E79"/>
    <mergeCell ref="A74:N75"/>
    <mergeCell ref="O232:U232"/>
    <mergeCell ref="D81:E81"/>
    <mergeCell ref="O155:S155"/>
    <mergeCell ref="AC300:AC301"/>
    <mergeCell ref="AE300:AE301"/>
    <mergeCell ref="O154:S154"/>
    <mergeCell ref="A137:N138"/>
    <mergeCell ref="A197:N198"/>
    <mergeCell ref="D98:E98"/>
    <mergeCell ref="D73:E73"/>
    <mergeCell ref="A217:Y217"/>
    <mergeCell ref="H5:L5"/>
    <mergeCell ref="O47:U47"/>
    <mergeCell ref="A129:Y129"/>
    <mergeCell ref="O195:S195"/>
    <mergeCell ref="A181:Y181"/>
    <mergeCell ref="B17:B18"/>
    <mergeCell ref="O138:U138"/>
    <mergeCell ref="D131:E131"/>
    <mergeCell ref="D258:E258"/>
    <mergeCell ref="D195:E195"/>
    <mergeCell ref="S6:T9"/>
    <mergeCell ref="D189:E189"/>
    <mergeCell ref="A100:N101"/>
    <mergeCell ref="A300:A301"/>
    <mergeCell ref="O295:U295"/>
    <mergeCell ref="O48:U48"/>
    <mergeCell ref="P6:Q6"/>
    <mergeCell ref="O29:S29"/>
    <mergeCell ref="O265:S265"/>
    <mergeCell ref="D263:E263"/>
    <mergeCell ref="A215:N216"/>
    <mergeCell ref="O44:S44"/>
    <mergeCell ref="O202:S202"/>
    <mergeCell ref="A59:Y59"/>
    <mergeCell ref="O31:S31"/>
    <mergeCell ref="D78:E78"/>
    <mergeCell ref="O216:U216"/>
    <mergeCell ref="D205:E205"/>
    <mergeCell ref="A260:N261"/>
    <mergeCell ref="O62:S62"/>
    <mergeCell ref="O56:S56"/>
    <mergeCell ref="A113:N114"/>
    <mergeCell ref="O201:S201"/>
    <mergeCell ref="O224:S224"/>
    <mergeCell ref="O28:S28"/>
    <mergeCell ref="A141:Y141"/>
    <mergeCell ref="A135:Y135"/>
    <mergeCell ref="A35:Y35"/>
    <mergeCell ref="A262:Y262"/>
    <mergeCell ref="O136:S13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xEYI2N/g/qc/usYUiSJGqsYkJVxlzMKoWfFFR5UTRAkliJvDY/hF62rS51GoIBJnrf19EfZS47yQE+sWSVVUog==" saltValue="x9DVNLJ54MSaeVXRlzTC5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493</vt:i4>
      </vt:variant>
    </vt:vector>
  </HeadingPairs>
  <TitlesOfParts>
    <vt:vector size="4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2024-04-19T11:43:17Z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