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1A4156-0B33-4006-8AF7-C679171BCB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4" i="1" s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3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Y294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X292" i="1" l="1"/>
  <c r="X289" i="1"/>
  <c r="A302" i="1"/>
  <c r="X293" i="1"/>
  <c r="B302" i="1" s="1"/>
  <c r="C302" i="1" l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<sst xmlns="http://schemas.openxmlformats.org/spreadsheetml/2006/main" count="1101" uniqueCount="424">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</sst>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45404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0.375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5</v>
      </c>
      <c r="X28" s="188">
        <f>IFERROR(IF(W28="","",W28),"")</f>
        <v>5</v>
      </c>
      <c r="Y28" s="36">
        <f>IFERROR(IF(W28="","",W28*0.00936),"")</f>
        <v>4.6800000000000001E-2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23</v>
      </c>
      <c r="X29" s="188">
        <f>IFERROR(IF(W29="","",W29),"")</f>
        <v>23</v>
      </c>
      <c r="Y29" s="36">
        <f>IFERROR(IF(W29="","",W29*0.00936),"")</f>
        <v>0.21528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57</v>
      </c>
      <c r="X30" s="188">
        <f>IFERROR(IF(W30="","",W30),"")</f>
        <v>57</v>
      </c>
      <c r="Y30" s="36">
        <f>IFERROR(IF(W30="","",W30*0.00936),"")</f>
        <v>0.53351999999999999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36</v>
      </c>
      <c r="X31" s="188">
        <f>IFERROR(IF(W31="","",W31),"")</f>
        <v>36</v>
      </c>
      <c r="Y31" s="36">
        <f>IFERROR(IF(W31="","",W31*0.00936),"")</f>
        <v>0.33696000000000004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121</v>
      </c>
      <c r="X32" s="189">
        <f>IFERROR(SUM(X28:X31),"0")</f>
        <v>121</v>
      </c>
      <c r="Y32" s="189">
        <f>IFERROR(IF(Y28="",0,Y28),"0")+IFERROR(IF(Y29="",0,Y29),"0")+IFERROR(IF(Y30="",0,Y30),"0")+IFERROR(IF(Y31="",0,Y31),"0")</f>
        <v>1.13256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181.5</v>
      </c>
      <c r="X33" s="189">
        <f>IFERROR(SUMPRODUCT(X28:X31*H28:H31),"0")</f>
        <v>181.5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3</v>
      </c>
      <c r="X36" s="188">
        <f>IFERROR(IF(W36="","",W36),"")</f>
        <v>3</v>
      </c>
      <c r="Y36" s="36">
        <f>IFERROR(IF(W36="","",W36*0.0155),"")</f>
        <v>4.65E-2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11</v>
      </c>
      <c r="X37" s="188">
        <f>IFERROR(IF(W37="","",W37),"")</f>
        <v>11</v>
      </c>
      <c r="Y37" s="36">
        <f>IFERROR(IF(W37="","",W37*0.0155),"")</f>
        <v>0.17049999999999998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2</v>
      </c>
      <c r="X38" s="188">
        <f>IFERROR(IF(W38="","",W38),"")</f>
        <v>2</v>
      </c>
      <c r="Y38" s="36">
        <f>IFERROR(IF(W38="","",W38*0.0155),"")</f>
        <v>3.1E-2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16</v>
      </c>
      <c r="X40" s="189">
        <f>IFERROR(SUM(X36:X39),"0")</f>
        <v>16</v>
      </c>
      <c r="Y40" s="189">
        <f>IFERROR(IF(Y36="",0,Y36),"0")+IFERROR(IF(Y37="",0,Y37),"0")+IFERROR(IF(Y38="",0,Y38),"0")+IFERROR(IF(Y39="",0,Y39),"0")</f>
        <v>0.24799999999999997</v>
      </c>
      <c r="Z40" s="190"/>
      <c r="AA40" s="190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96</v>
      </c>
      <c r="X41" s="189">
        <f>IFERROR(SUMPRODUCT(X36:X39*H36:H39),"0")</f>
        <v>96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13</v>
      </c>
      <c r="X45" s="188">
        <f>IFERROR(IF(W45="","",W45),"")</f>
        <v>13</v>
      </c>
      <c r="Y45" s="36">
        <f>IFERROR(IF(W45="","",W45*0.0095),"")</f>
        <v>0.1235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16</v>
      </c>
      <c r="X46" s="188">
        <f>IFERROR(IF(W46="","",W46),"")</f>
        <v>16</v>
      </c>
      <c r="Y46" s="36">
        <f>IFERROR(IF(W46="","",W46*0.0095),"")</f>
        <v>0.152</v>
      </c>
      <c r="Z46" s="56"/>
      <c r="AA46" s="57"/>
      <c r="AE46" s="61"/>
      <c r="BB46" s="79" t="s">
        <v>75</v>
      </c>
    </row>
    <row r="47" spans="1:54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29</v>
      </c>
      <c r="X47" s="189">
        <f>IFERROR(SUM(X44:X46),"0")</f>
        <v>29</v>
      </c>
      <c r="Y47" s="189">
        <f>IFERROR(IF(Y44="",0,Y44),"0")+IFERROR(IF(Y45="",0,Y45),"0")+IFERROR(IF(Y46="",0,Y46),"0")</f>
        <v>0.27549999999999997</v>
      </c>
      <c r="Z47" s="190"/>
      <c r="AA47" s="190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34.799999999999997</v>
      </c>
      <c r="X48" s="189">
        <f>IFERROR(SUMPRODUCT(X44:X46*H44:H46),"0")</f>
        <v>34.799999999999997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10</v>
      </c>
      <c r="X52" s="188">
        <f t="shared" si="0"/>
        <v>10</v>
      </c>
      <c r="Y52" s="36">
        <f t="shared" si="1"/>
        <v>0.155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1</v>
      </c>
      <c r="X53" s="188">
        <f t="shared" si="0"/>
        <v>1</v>
      </c>
      <c r="Y53" s="36">
        <f t="shared" si="1"/>
        <v>1.55E-2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16</v>
      </c>
      <c r="X54" s="188">
        <f t="shared" si="0"/>
        <v>16</v>
      </c>
      <c r="Y54" s="36">
        <f t="shared" si="1"/>
        <v>0.248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0</v>
      </c>
      <c r="X56" s="188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27</v>
      </c>
      <c r="X57" s="189">
        <f>IFERROR(SUM(X51:X56),"0")</f>
        <v>27</v>
      </c>
      <c r="Y57" s="189">
        <f>IFERROR(IF(Y51="",0,Y51),"0")+IFERROR(IF(Y52="",0,Y52),"0")+IFERROR(IF(Y53="",0,Y53),"0")+IFERROR(IF(Y54="",0,Y54),"0")+IFERROR(IF(Y55="",0,Y55),"0")+IFERROR(IF(Y56="",0,Y56),"0")</f>
        <v>0.41849999999999998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194.07999999999998</v>
      </c>
      <c r="X58" s="189">
        <f>IFERROR(SUMPRODUCT(X51:X56*H51:H56),"0")</f>
        <v>194.07999999999998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hidden="1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0</v>
      </c>
      <c r="X62" s="188">
        <f>IFERROR(IF(W62="","",W62),"")</f>
        <v>0</v>
      </c>
      <c r="Y62" s="36">
        <f>IFERROR(IF(W62="","",W62*0.00866),"")</f>
        <v>0</v>
      </c>
      <c r="Z62" s="56"/>
      <c r="AA62" s="57"/>
      <c r="AE62" s="61"/>
      <c r="BB62" s="87" t="s">
        <v>1</v>
      </c>
    </row>
    <row r="63" spans="1:54" hidden="1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0</v>
      </c>
      <c r="X63" s="189">
        <f>IFERROR(SUM(X61:X62),"0")</f>
        <v>0</v>
      </c>
      <c r="Y63" s="189">
        <f>IFERROR(IF(Y61="",0,Y61),"0")+IFERROR(IF(Y62="",0,Y62),"0")</f>
        <v>0</v>
      </c>
      <c r="Z63" s="190"/>
      <c r="AA63" s="190"/>
    </row>
    <row r="64" spans="1:54" hidden="1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0</v>
      </c>
      <c r="X64" s="189">
        <f>IFERROR(SUMPRODUCT(X61:X62*H61:H62),"0")</f>
        <v>0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13</v>
      </c>
      <c r="X67" s="188">
        <f>IFERROR(IF(W67="","",W67),"")</f>
        <v>13</v>
      </c>
      <c r="Y67" s="36">
        <f>IFERROR(IF(W67="","",W67*0.01788),"")</f>
        <v>0.23244000000000001</v>
      </c>
      <c r="Z67" s="56"/>
      <c r="AA67" s="57"/>
      <c r="AE67" s="61"/>
      <c r="BB67" s="88" t="s">
        <v>75</v>
      </c>
    </row>
    <row r="68" spans="1:54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13</v>
      </c>
      <c r="X68" s="189">
        <f>IFERROR(SUM(X67:X67),"0")</f>
        <v>13</v>
      </c>
      <c r="Y68" s="189">
        <f>IFERROR(IF(Y67="",0,Y67),"0")</f>
        <v>0.23244000000000001</v>
      </c>
      <c r="Z68" s="190"/>
      <c r="AA68" s="190"/>
    </row>
    <row r="69" spans="1:54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46.800000000000004</v>
      </c>
      <c r="X69" s="189">
        <f>IFERROR(SUMPRODUCT(X67:X67*H67:H67),"0")</f>
        <v>46.800000000000004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hidden="1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hidden="1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hidden="1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hidden="1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8</v>
      </c>
      <c r="X79" s="188">
        <f t="shared" si="2"/>
        <v>8</v>
      </c>
      <c r="Y79" s="36">
        <f t="shared" si="3"/>
        <v>0.14304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47</v>
      </c>
      <c r="X80" s="188">
        <f t="shared" si="2"/>
        <v>47</v>
      </c>
      <c r="Y80" s="36">
        <f t="shared" si="3"/>
        <v>0.84036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19</v>
      </c>
      <c r="X81" s="188">
        <f t="shared" si="2"/>
        <v>19</v>
      </c>
      <c r="Y81" s="36">
        <f t="shared" si="3"/>
        <v>0.33972000000000002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46</v>
      </c>
      <c r="X83" s="188">
        <f t="shared" si="2"/>
        <v>46</v>
      </c>
      <c r="Y83" s="36">
        <f t="shared" si="3"/>
        <v>0.82247999999999999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120</v>
      </c>
      <c r="X84" s="189">
        <f>IFERROR(SUM(X78:X83),"0")</f>
        <v>120</v>
      </c>
      <c r="Y84" s="189">
        <f>IFERROR(IF(Y78="",0,Y78),"0")+IFERROR(IF(Y79="",0,Y79),"0")+IFERROR(IF(Y80="",0,Y80),"0")+IFERROR(IF(Y81="",0,Y81),"0")+IFERROR(IF(Y82="",0,Y82),"0")+IFERROR(IF(Y83="",0,Y83),"0")</f>
        <v>2.1456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432</v>
      </c>
      <c r="X85" s="189">
        <f>IFERROR(SUMPRODUCT(X78:X83*H78:H83),"0")</f>
        <v>432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1</v>
      </c>
      <c r="X88" s="188">
        <f>IFERROR(IF(W88="","",W88),"")</f>
        <v>1</v>
      </c>
      <c r="Y88" s="36">
        <f>IFERROR(IF(W88="","",W88*0.00936),"")</f>
        <v>9.3600000000000003E-3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12</v>
      </c>
      <c r="X89" s="188">
        <f>IFERROR(IF(W89="","",W89),"")</f>
        <v>12</v>
      </c>
      <c r="Y89" s="36">
        <f>IFERROR(IF(W89="","",W89*0.01788),"")</f>
        <v>0.21456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46</v>
      </c>
      <c r="X90" s="188">
        <f>IFERROR(IF(W90="","",W90),"")</f>
        <v>46</v>
      </c>
      <c r="Y90" s="36">
        <f>IFERROR(IF(W90="","",W90*0.0155),"")</f>
        <v>0.71299999999999997</v>
      </c>
      <c r="Z90" s="56"/>
      <c r="AA90" s="57"/>
      <c r="AE90" s="61"/>
      <c r="BB90" s="99" t="s">
        <v>75</v>
      </c>
    </row>
    <row r="91" spans="1:54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59</v>
      </c>
      <c r="X91" s="189">
        <f>IFERROR(SUM(X88:X90),"0")</f>
        <v>59</v>
      </c>
      <c r="Y91" s="189">
        <f>IFERROR(IF(Y88="",0,Y88),"0")+IFERROR(IF(Y89="",0,Y89),"0")+IFERROR(IF(Y90="",0,Y90),"0")</f>
        <v>0.93691999999999998</v>
      </c>
      <c r="Z91" s="190"/>
      <c r="AA91" s="190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187.04000000000002</v>
      </c>
      <c r="X92" s="189">
        <f>IFERROR(SUMPRODUCT(X88:X90*H88:H90),"0")</f>
        <v>187.04000000000002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hidden="1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hidden="1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0</v>
      </c>
      <c r="X96" s="188">
        <f>IFERROR(IF(W96="","",W96),"")</f>
        <v>0</v>
      </c>
      <c r="Y96" s="36">
        <f>IFERROR(IF(W96="","",W96*0.0155),"")</f>
        <v>0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1</v>
      </c>
      <c r="X97" s="188">
        <f>IFERROR(IF(W97="","",W97),"")</f>
        <v>1</v>
      </c>
      <c r="Y97" s="36">
        <f>IFERROR(IF(W97="","",W97*0.0155),"")</f>
        <v>1.55E-2</v>
      </c>
      <c r="Z97" s="56"/>
      <c r="AA97" s="57"/>
      <c r="AE97" s="61"/>
      <c r="BB97" s="102" t="s">
        <v>1</v>
      </c>
    </row>
    <row r="98" spans="1:54" ht="27" hidden="1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0</v>
      </c>
      <c r="X98" s="188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1</v>
      </c>
      <c r="X99" s="189">
        <f>IFERROR(SUM(X95:X98),"0")</f>
        <v>1</v>
      </c>
      <c r="Y99" s="189">
        <f>IFERROR(IF(Y95="",0,Y95),"0")+IFERROR(IF(Y96="",0,Y96),"0")+IFERROR(IF(Y97="",0,Y97),"0")+IFERROR(IF(Y98="",0,Y98),"0")</f>
        <v>1.55E-2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6.88</v>
      </c>
      <c r="X100" s="189">
        <f>IFERROR(SUMPRODUCT(X95:X98*H95:H98),"0")</f>
        <v>6.88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89</v>
      </c>
      <c r="X103" s="188">
        <f>IFERROR(IF(W103="","",W103),"")</f>
        <v>89</v>
      </c>
      <c r="Y103" s="36">
        <f>IFERROR(IF(W103="","",W103*0.01788),"")</f>
        <v>1.5913200000000001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92</v>
      </c>
      <c r="X104" s="188">
        <f>IFERROR(IF(W104="","",W104),"")</f>
        <v>92</v>
      </c>
      <c r="Y104" s="36">
        <f>IFERROR(IF(W104="","",W104*0.01788),"")</f>
        <v>1.64496</v>
      </c>
      <c r="Z104" s="56"/>
      <c r="AA104" s="57"/>
      <c r="AE104" s="61"/>
      <c r="BB104" s="105" t="s">
        <v>75</v>
      </c>
    </row>
    <row r="105" spans="1:54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181</v>
      </c>
      <c r="X105" s="189">
        <f>IFERROR(SUM(X103:X104),"0")</f>
        <v>181</v>
      </c>
      <c r="Y105" s="189">
        <f>IFERROR(IF(Y103="",0,Y103),"0")+IFERROR(IF(Y104="",0,Y104),"0")</f>
        <v>3.2362799999999998</v>
      </c>
      <c r="Z105" s="190"/>
      <c r="AA105" s="190"/>
    </row>
    <row r="106" spans="1:54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543</v>
      </c>
      <c r="X106" s="189">
        <f>IFERROR(SUMPRODUCT(X103:X104*H103:H104),"0")</f>
        <v>543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hidden="1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hidden="1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hidden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8</v>
      </c>
      <c r="X116" s="188">
        <f>IFERROR(IF(W116="","",W116),"")</f>
        <v>8</v>
      </c>
      <c r="Y116" s="36">
        <f>IFERROR(IF(W116="","",W116*0.01788),"")</f>
        <v>0.14304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2</v>
      </c>
      <c r="X117" s="188">
        <f>IFERROR(IF(W117="","",W117),"")</f>
        <v>2</v>
      </c>
      <c r="Y117" s="36">
        <f>IFERROR(IF(W117="","",W117*0.01788),"")</f>
        <v>3.576E-2</v>
      </c>
      <c r="Z117" s="56"/>
      <c r="AA117" s="57"/>
      <c r="AE117" s="61"/>
      <c r="BB117" s="110" t="s">
        <v>75</v>
      </c>
    </row>
    <row r="118" spans="1:54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10</v>
      </c>
      <c r="X118" s="189">
        <f>IFERROR(SUM(X114:X117),"0")</f>
        <v>10</v>
      </c>
      <c r="Y118" s="189">
        <f>IFERROR(IF(Y114="",0,Y114),"0")+IFERROR(IF(Y115="",0,Y115),"0")+IFERROR(IF(Y116="",0,Y116),"0")+IFERROR(IF(Y117="",0,Y117),"0")</f>
        <v>0.17880000000000001</v>
      </c>
      <c r="Z118" s="190"/>
      <c r="AA118" s="190"/>
    </row>
    <row r="119" spans="1:54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30</v>
      </c>
      <c r="X119" s="189">
        <f>IFERROR(SUMPRODUCT(X114:X117*H114:H117),"0")</f>
        <v>30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12</v>
      </c>
      <c r="X122" s="188">
        <f>IFERROR(IF(W122="","",W122),"")</f>
        <v>12</v>
      </c>
      <c r="Y122" s="36">
        <f>IFERROR(IF(W122="","",W122*0.01788),"")</f>
        <v>0.21456</v>
      </c>
      <c r="Z122" s="56"/>
      <c r="AA122" s="57"/>
      <c r="AE122" s="61"/>
      <c r="BB122" s="111" t="s">
        <v>75</v>
      </c>
    </row>
    <row r="123" spans="1:54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12</v>
      </c>
      <c r="X123" s="189">
        <f>IFERROR(SUM(X122:X122),"0")</f>
        <v>12</v>
      </c>
      <c r="Y123" s="189">
        <f>IFERROR(IF(Y122="",0,Y122),"0")</f>
        <v>0.21456</v>
      </c>
      <c r="Z123" s="190"/>
      <c r="AA123" s="190"/>
    </row>
    <row r="124" spans="1:54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36</v>
      </c>
      <c r="X124" s="189">
        <f>IFERROR(SUMPRODUCT(X122:X122*H122:H122),"0")</f>
        <v>36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hidden="1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hidden="1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hidden="1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112</v>
      </c>
      <c r="X163" s="188">
        <f>IFERROR(IF(W163="","",W163),"")</f>
        <v>112</v>
      </c>
      <c r="Y163" s="36">
        <f>IFERROR(IF(W163="","",W163*0.01788),"")</f>
        <v>2.0025599999999999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18</v>
      </c>
      <c r="X164" s="188">
        <f>IFERROR(IF(W164="","",W164),"")</f>
        <v>18</v>
      </c>
      <c r="Y164" s="36">
        <f>IFERROR(IF(W164="","",W164*0.01788),"")</f>
        <v>0.32184000000000001</v>
      </c>
      <c r="Z164" s="56"/>
      <c r="AA164" s="57"/>
      <c r="AE164" s="61"/>
      <c r="BB164" s="124" t="s">
        <v>75</v>
      </c>
    </row>
    <row r="165" spans="1:54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130</v>
      </c>
      <c r="X165" s="189">
        <f>IFERROR(SUM(X163:X164),"0")</f>
        <v>130</v>
      </c>
      <c r="Y165" s="189">
        <f>IFERROR(IF(Y163="",0,Y163),"0")+IFERROR(IF(Y164="",0,Y164),"0")</f>
        <v>2.3243999999999998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390</v>
      </c>
      <c r="X166" s="189">
        <f>IFERROR(SUMPRODUCT(X163:X164*H163:H164),"0")</f>
        <v>390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hidden="1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hidden="1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hidden="1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hidden="1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0</v>
      </c>
      <c r="X191" s="188">
        <f>IFERROR(IF(W191="","",W191),"")</f>
        <v>0</v>
      </c>
      <c r="Y191" s="36">
        <f>IFERROR(IF(W191="","",W191*0.0155),"")</f>
        <v>0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idden="1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0</v>
      </c>
      <c r="X194" s="189">
        <f>IFERROR(SUM(X191:X193),"0")</f>
        <v>0</v>
      </c>
      <c r="Y194" s="189">
        <f>IFERROR(IF(Y191="",0,Y191),"0")+IFERROR(IF(Y192="",0,Y192),"0")+IFERROR(IF(Y193="",0,Y193),"0")</f>
        <v>0</v>
      </c>
      <c r="Z194" s="190"/>
      <c r="AA194" s="190"/>
    </row>
    <row r="195" spans="1:54" hidden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0</v>
      </c>
      <c r="X195" s="189">
        <f>IFERROR(SUMPRODUCT(X191:X193*H191:H193),"0")</f>
        <v>0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4</v>
      </c>
      <c r="X199" s="188">
        <f t="shared" si="4"/>
        <v>4</v>
      </c>
      <c r="Y199" s="36">
        <f t="shared" si="5"/>
        <v>6.2E-2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4</v>
      </c>
      <c r="X201" s="188">
        <f t="shared" si="4"/>
        <v>4</v>
      </c>
      <c r="Y201" s="36">
        <f t="shared" si="5"/>
        <v>6.2E-2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4</v>
      </c>
      <c r="X203" s="188">
        <f t="shared" si="4"/>
        <v>4</v>
      </c>
      <c r="Y203" s="36">
        <f t="shared" si="5"/>
        <v>6.2E-2</v>
      </c>
      <c r="Z203" s="56"/>
      <c r="AA203" s="57"/>
      <c r="AE203" s="61"/>
      <c r="BB203" s="138" t="s">
        <v>1</v>
      </c>
    </row>
    <row r="204" spans="1:54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12</v>
      </c>
      <c r="X204" s="189">
        <f>IFERROR(SUM(X198:X203),"0")</f>
        <v>12</v>
      </c>
      <c r="Y204" s="189">
        <f>IFERROR(IF(Y198="",0,Y198),"0")+IFERROR(IF(Y199="",0,Y199),"0")+IFERROR(IF(Y200="",0,Y200),"0")+IFERROR(IF(Y201="",0,Y201),"0")+IFERROR(IF(Y202="",0,Y202),"0")+IFERROR(IF(Y203="",0,Y203),"0")</f>
        <v>0.186</v>
      </c>
      <c r="Z204" s="190"/>
      <c r="AA204" s="190"/>
    </row>
    <row r="205" spans="1:54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67.199999999999989</v>
      </c>
      <c r="X205" s="189">
        <f>IFERROR(SUMPRODUCT(X198:X203*H198:H203),"0")</f>
        <v>67.199999999999989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hidden="1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12</v>
      </c>
      <c r="X211" s="188">
        <f>IFERROR(IF(W211="","",W211),"")</f>
        <v>12</v>
      </c>
      <c r="Y211" s="36">
        <f>IFERROR(IF(W211="","",W211*0.0155),"")</f>
        <v>0.186</v>
      </c>
      <c r="Z211" s="56"/>
      <c r="AA211" s="57"/>
      <c r="AE211" s="61"/>
      <c r="BB211" s="142" t="s">
        <v>1</v>
      </c>
    </row>
    <row r="212" spans="1:54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12</v>
      </c>
      <c r="X212" s="189">
        <f>IFERROR(SUM(X208:X211),"0")</f>
        <v>12</v>
      </c>
      <c r="Y212" s="189">
        <f>IFERROR(IF(Y208="",0,Y208),"0")+IFERROR(IF(Y209="",0,Y209),"0")+IFERROR(IF(Y210="",0,Y210),"0")+IFERROR(IF(Y211="",0,Y211),"0")</f>
        <v>0.186</v>
      </c>
      <c r="Z212" s="190"/>
      <c r="AA212" s="190"/>
    </row>
    <row r="213" spans="1:54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86.4</v>
      </c>
      <c r="X213" s="189">
        <f>IFERROR(SUMPRODUCT(X208:X211*H208:H211),"0")</f>
        <v>86.4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hidden="1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hidden="1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hidden="1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5</v>
      </c>
      <c r="X251" s="188">
        <f>IFERROR(IF(W251="","",W251),"")</f>
        <v>5</v>
      </c>
      <c r="Y251" s="36">
        <f>IFERROR(IF(W251="","",W251*0.00502),"")</f>
        <v>2.5100000000000001E-2</v>
      </c>
      <c r="Z251" s="56"/>
      <c r="AA251" s="57"/>
      <c r="AE251" s="61"/>
      <c r="BB251" s="151" t="s">
        <v>75</v>
      </c>
    </row>
    <row r="252" spans="1:54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5</v>
      </c>
      <c r="X252" s="189">
        <f>IFERROR(SUM(X251:X251),"0")</f>
        <v>5</v>
      </c>
      <c r="Y252" s="189">
        <f>IFERROR(IF(Y251="",0,Y251),"0")</f>
        <v>2.5100000000000001E-2</v>
      </c>
      <c r="Z252" s="190"/>
      <c r="AA252" s="190"/>
    </row>
    <row r="253" spans="1:54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9</v>
      </c>
      <c r="X253" s="189">
        <f>IFERROR(SUMPRODUCT(X251:X251*H251:H251),"0")</f>
        <v>9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71</v>
      </c>
      <c r="X255" s="188">
        <f>IFERROR(IF(W255="","",W255),"")</f>
        <v>71</v>
      </c>
      <c r="Y255" s="36">
        <f>IFERROR(IF(W255="","",W255*0.0155),"")</f>
        <v>1.1005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71</v>
      </c>
      <c r="X257" s="189">
        <f>IFERROR(SUM(X255:X256),"0")</f>
        <v>71</v>
      </c>
      <c r="Y257" s="189">
        <f>IFERROR(IF(Y255="",0,Y255),"0")+IFERROR(IF(Y256="",0,Y256),"0")</f>
        <v>1.1005</v>
      </c>
      <c r="Z257" s="190"/>
      <c r="AA257" s="190"/>
    </row>
    <row r="258" spans="1:54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426</v>
      </c>
      <c r="X258" s="189">
        <f>IFERROR(SUMPRODUCT(X255:X256*H255:H256),"0")</f>
        <v>426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3</v>
      </c>
      <c r="X260" s="188">
        <f>IFERROR(IF(W260="","",W260),"")</f>
        <v>3</v>
      </c>
      <c r="Y260" s="36">
        <f>IFERROR(IF(W260="","",W260*0.00936),"")</f>
        <v>2.8080000000000001E-2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hidden="1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3</v>
      </c>
      <c r="X264" s="189">
        <f>IFERROR(SUM(X260:X263),"0")</f>
        <v>3</v>
      </c>
      <c r="Y264" s="189">
        <f>IFERROR(IF(Y260="",0,Y260),"0")+IFERROR(IF(Y261="",0,Y261),"0")+IFERROR(IF(Y262="",0,Y262),"0")+IFERROR(IF(Y263="",0,Y263),"0")</f>
        <v>2.8080000000000001E-2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8.1000000000000014</v>
      </c>
      <c r="X265" s="189">
        <f>IFERROR(SUMPRODUCT(X260:X263*H260:H263),"0")</f>
        <v>8.1000000000000014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88</v>
      </c>
      <c r="X272" s="188">
        <f t="shared" si="6"/>
        <v>88</v>
      </c>
      <c r="Y272" s="36">
        <f t="shared" ref="Y272:Y277" si="7">IFERROR(IF(W272="","",W272*0.00936),"")</f>
        <v>0.82367999999999997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10</v>
      </c>
      <c r="X273" s="188">
        <f t="shared" si="6"/>
        <v>10</v>
      </c>
      <c r="Y273" s="36">
        <f t="shared" si="7"/>
        <v>9.3600000000000003E-2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405</v>
      </c>
      <c r="X274" s="188">
        <f t="shared" si="6"/>
        <v>405</v>
      </c>
      <c r="Y274" s="36">
        <f t="shared" si="7"/>
        <v>3.7907999999999999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hidden="1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0</v>
      </c>
      <c r="X278" s="188">
        <f t="shared" si="6"/>
        <v>0</v>
      </c>
      <c r="Y278" s="36">
        <f>IFERROR(IF(W278="","",W278*0.0155),"")</f>
        <v>0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5</v>
      </c>
      <c r="X279" s="188">
        <f t="shared" si="6"/>
        <v>5</v>
      </c>
      <c r="Y279" s="36">
        <f>IFERROR(IF(W279="","",W279*0.00502),"")</f>
        <v>2.5100000000000001E-2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20</v>
      </c>
      <c r="X280" s="188">
        <f t="shared" si="6"/>
        <v>20</v>
      </c>
      <c r="Y280" s="36">
        <f>IFERROR(IF(W280="","",W280*0.00936),"")</f>
        <v>0.18720000000000001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17</v>
      </c>
      <c r="X281" s="188">
        <f t="shared" si="6"/>
        <v>17</v>
      </c>
      <c r="Y281" s="36">
        <f>IFERROR(IF(W281="","",W281*0.00936),"")</f>
        <v>0.15912000000000001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545</v>
      </c>
      <c r="X287" s="189">
        <f>IFERROR(SUM(X267:X286),"0")</f>
        <v>545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5.0794999999999995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1933.5</v>
      </c>
      <c r="X288" s="189">
        <f>IFERROR(SUMPRODUCT(X267:X286*H267:H286),"0")</f>
        <v>1933.5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4708.3</v>
      </c>
      <c r="X289" s="189">
        <f>IFERROR(X24+X33+X41+X48+X58+X64+X69+X75+X85+X92+X100+X106+X111+X119+X124+X130+X135+X141+X146+X154+X159+X166+X171+X176+X181+X188+X195+X205+X213+X218+X224+X230+X236+X241+X248+X253+X258+X265+X288,"0")</f>
        <v>4708.3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5220.6132000000007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5220.6132000000007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15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15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5595.6132000000007</v>
      </c>
      <c r="X292" s="189">
        <f>GrossWeightTotalR+PalletQtyTotalR*25</f>
        <v>5595.6132000000007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1367</v>
      </c>
      <c r="X293" s="189">
        <f>IFERROR(X23+X32+X40+X47+X57+X63+X68+X74+X84+X91+X99+X105+X110+X118+X123+X129+X134+X140+X145+X153+X158+X165+X170+X175+X180+X187+X194+X204+X212+X217+X223+X229+X235+X240+X247+X252+X257+X264+X287,"0")</f>
        <v>1367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17.964240000000004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181.5</v>
      </c>
      <c r="D299" s="46">
        <f>IFERROR(W36*H36,"0")+IFERROR(W37*H37,"0")+IFERROR(W38*H38,"0")+IFERROR(W39*H39,"0")</f>
        <v>96</v>
      </c>
      <c r="E299" s="46">
        <f>IFERROR(W44*H44,"0")+IFERROR(W45*H45,"0")+IFERROR(W46*H46,"0")</f>
        <v>34.799999999999997</v>
      </c>
      <c r="F299" s="46">
        <f>IFERROR(W51*H51,"0")+IFERROR(W52*H52,"0")+IFERROR(W53*H53,"0")+IFERROR(W54*H54,"0")+IFERROR(W55*H55,"0")+IFERROR(W56*H56,"0")</f>
        <v>194.07999999999998</v>
      </c>
      <c r="G299" s="46">
        <f>IFERROR(W61*H61,"0")+IFERROR(W62*H62,"0")</f>
        <v>0</v>
      </c>
      <c r="H299" s="46">
        <f>IFERROR(W67*H67,"0")</f>
        <v>46.800000000000004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432</v>
      </c>
      <c r="K299" s="46">
        <f>IFERROR(W88*H88,"0")+IFERROR(W89*H89,"0")+IFERROR(W90*H90,"0")</f>
        <v>187.04000000000002</v>
      </c>
      <c r="L299" s="46">
        <f>IFERROR(W95*H95,"0")+IFERROR(W96*H96,"0")+IFERROR(W97*H97,"0")+IFERROR(W98*H98,"0")</f>
        <v>6.88</v>
      </c>
      <c r="M299" s="179"/>
      <c r="N299" s="46">
        <f>IFERROR(W103*H103,"0")+IFERROR(W104*H104,"0")</f>
        <v>543</v>
      </c>
      <c r="O299" s="46">
        <f>IFERROR(W109*H109,"0")</f>
        <v>0</v>
      </c>
      <c r="P299" s="46">
        <f>IFERROR(W114*H114,"0")+IFERROR(W115*H115,"0")+IFERROR(W116*H116,"0")+IFERROR(W117*H117,"0")</f>
        <v>30</v>
      </c>
      <c r="Q299" s="46">
        <f>IFERROR(W122*H122,"0")</f>
        <v>36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390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0</v>
      </c>
      <c r="AC299" s="46">
        <f>IFERROR(W198*H198,"0")+IFERROR(W199*H199,"0")+IFERROR(W200*H200,"0")+IFERROR(W201*H201,"0")+IFERROR(W202*H202,"0")+IFERROR(W203*H203,"0")</f>
        <v>67.199999999999989</v>
      </c>
      <c r="AD299" s="46">
        <f>IFERROR(W208*H208,"0")+IFERROR(W209*H209,"0")+IFERROR(W210*H210,"0")+IFERROR(W211*H211,"0")</f>
        <v>86.4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2376.6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450.55999999999995</v>
      </c>
      <c r="B302" s="60">
        <f>SUMPRODUCT(--(BB:BB="ПГП"),--(V:V="кор"),H:H,X:X)+SUMPRODUCT(--(BB:BB="ПГП"),--(V:V="кг"),X:X)</f>
        <v>4257.74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67,00"/>
        <filter val="1 933,50"/>
        <filter val="1,00"/>
        <filter val="10,00"/>
        <filter val="11,00"/>
        <filter val="112,00"/>
        <filter val="12,00"/>
        <filter val="120,00"/>
        <filter val="121,00"/>
        <filter val="13,00"/>
        <filter val="130,00"/>
        <filter val="15"/>
        <filter val="16,00"/>
        <filter val="17,00"/>
        <filter val="18,00"/>
        <filter val="181,00"/>
        <filter val="181,50"/>
        <filter val="187,04"/>
        <filter val="19,00"/>
        <filter val="194,08"/>
        <filter val="2,00"/>
        <filter val="20,00"/>
        <filter val="23,00"/>
        <filter val="27,00"/>
        <filter val="29,00"/>
        <filter val="3,00"/>
        <filter val="30,00"/>
        <filter val="34,80"/>
        <filter val="36,00"/>
        <filter val="390,00"/>
        <filter val="4 708,30"/>
        <filter val="4,00"/>
        <filter val="405,00"/>
        <filter val="426,00"/>
        <filter val="432,00"/>
        <filter val="46,00"/>
        <filter val="46,80"/>
        <filter val="47,00"/>
        <filter val="5 220,61"/>
        <filter val="5 595,61"/>
        <filter val="5,00"/>
        <filter val="543,00"/>
        <filter val="545,00"/>
        <filter val="57,00"/>
        <filter val="59,00"/>
        <filter val="6,88"/>
        <filter val="67,20"/>
        <filter val="71,00"/>
        <filter val="8,00"/>
        <filter val="8,10"/>
        <filter val="86,40"/>
        <filter val="88,00"/>
        <filter val="89,00"/>
        <filter val="9,00"/>
        <filter val="92,00"/>
        <filter val="96,0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