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13FAE1-EA0B-4576-A41D-FB0FE47D09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Y479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F10" i="1"/>
  <c r="A9" i="1"/>
  <c r="A10" i="1" s="1"/>
  <c r="D7" i="1"/>
  <c r="P6" i="1"/>
  <c r="O2" i="1"/>
  <c r="Y251" i="1" l="1"/>
  <c r="Y380" i="1"/>
  <c r="Y381" i="1" s="1"/>
  <c r="X381" i="1"/>
  <c r="X325" i="1"/>
  <c r="X324" i="1"/>
  <c r="Y323" i="1"/>
  <c r="Y324" i="1" s="1"/>
  <c r="X329" i="1"/>
  <c r="X328" i="1"/>
  <c r="Y327" i="1"/>
  <c r="Y328" i="1" s="1"/>
  <c r="X341" i="1"/>
  <c r="Y333" i="1"/>
  <c r="V538" i="1"/>
  <c r="X499" i="1"/>
  <c r="Y494" i="1"/>
  <c r="Y499" i="1" s="1"/>
  <c r="X513" i="1"/>
  <c r="Y508" i="1"/>
  <c r="Y513" i="1" s="1"/>
  <c r="Y33" i="1"/>
  <c r="X172" i="1"/>
  <c r="Y170" i="1"/>
  <c r="Y172" i="1" s="1"/>
  <c r="X206" i="1"/>
  <c r="Y202" i="1"/>
  <c r="Y206" i="1" s="1"/>
  <c r="Y280" i="1"/>
  <c r="Y304" i="1"/>
  <c r="X314" i="1"/>
  <c r="Y313" i="1"/>
  <c r="Y314" i="1" s="1"/>
  <c r="Y320" i="1"/>
  <c r="Y341" i="1"/>
  <c r="Y365" i="1"/>
  <c r="C538" i="1"/>
  <c r="W532" i="1"/>
  <c r="X200" i="1"/>
  <c r="X221" i="1"/>
  <c r="X293" i="1"/>
  <c r="X292" i="1"/>
  <c r="X437" i="1"/>
  <c r="F9" i="1"/>
  <c r="J9" i="1"/>
  <c r="X86" i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66" i="1"/>
  <c r="Y274" i="1" s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32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<sst xmlns="http://schemas.openxmlformats.org/spreadsheetml/2006/main" count="2267" uniqueCount="745">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</sst>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45404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710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Понедельник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0.33333333333333331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53.1</v>
      </c>
      <c r="X50" s="366">
        <f>IFERROR(IF(W50="",0,CEILING((W50/$H50),1)*$H50),"")</f>
        <v>54</v>
      </c>
      <c r="Y50" s="36">
        <f>IFERROR(IF(X50=0,"",ROUNDUP(X50/H50,0)*0.02175),"")</f>
        <v>0.10874999999999999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38.700000000000003</v>
      </c>
      <c r="X51" s="366">
        <f>IFERROR(IF(W51="",0,CEILING((W51/$H51),1)*$H51),"")</f>
        <v>40.5</v>
      </c>
      <c r="Y51" s="36">
        <f>IFERROR(IF(X51=0,"",ROUNDUP(X51/H51,0)*0.00753),"")</f>
        <v>0.11295000000000001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19.25</v>
      </c>
      <c r="X52" s="367">
        <f>IFERROR(X50/H50,"0")+IFERROR(X51/H51,"0")</f>
        <v>20</v>
      </c>
      <c r="Y52" s="367">
        <f>IFERROR(IF(Y50="",0,Y50),"0")+IFERROR(IF(Y51="",0,Y51),"0")</f>
        <v>0.22170000000000001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91.800000000000011</v>
      </c>
      <c r="X53" s="367">
        <f>IFERROR(SUM(X50:X51),"0")</f>
        <v>94.5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222</v>
      </c>
      <c r="X56" s="366">
        <f>IFERROR(IF(W56="",0,CEILING((W56/$H56),1)*$H56),"")</f>
        <v>226.8</v>
      </c>
      <c r="Y56" s="36">
        <f>IFERROR(IF(X56=0,"",ROUNDUP(X56/H56,0)*0.02175),"")</f>
        <v>0.45674999999999999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185.625</v>
      </c>
      <c r="X58" s="366">
        <f>IFERROR(IF(W58="",0,CEILING((W58/$H58),1)*$H58),"")</f>
        <v>189</v>
      </c>
      <c r="Y58" s="36">
        <f>IFERROR(IF(X58=0,"",ROUNDUP(X58/H58,0)*0.00937),"")</f>
        <v>0.39354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61.805555555555557</v>
      </c>
      <c r="X60" s="367">
        <f>IFERROR(X56/H56,"0")+IFERROR(X57/H57,"0")+IFERROR(X58/H58,"0")+IFERROR(X59/H59,"0")</f>
        <v>63</v>
      </c>
      <c r="Y60" s="367">
        <f>IFERROR(IF(Y56="",0,Y56),"0")+IFERROR(IF(Y57="",0,Y57),"0")+IFERROR(IF(Y58="",0,Y58),"0")+IFERROR(IF(Y59="",0,Y59),"0")</f>
        <v>0.85028999999999999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407.625</v>
      </c>
      <c r="X61" s="367">
        <f>IFERROR(SUM(X56:X59),"0")</f>
        <v>415.8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5</v>
      </c>
      <c r="X64" s="366">
        <f t="shared" ref="X64:X85" si="2">IFERROR(IF(W64="",0,CEILING((W64/$H64),1)*$H64),"")</f>
        <v>11.2</v>
      </c>
      <c r="Y64" s="36">
        <f t="shared" ref="Y64:Y70" si="3">IFERROR(IF(X64=0,"",ROUNDUP(X64/H64,0)*0.02175),"")</f>
        <v>2.1749999999999999E-2</v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28</v>
      </c>
      <c r="X66" s="366">
        <f t="shared" si="2"/>
        <v>33.599999999999994</v>
      </c>
      <c r="Y66" s="36">
        <f t="shared" si="3"/>
        <v>6.5250000000000002E-2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173</v>
      </c>
      <c r="X68" s="366">
        <f t="shared" si="2"/>
        <v>183.60000000000002</v>
      </c>
      <c r="Y68" s="36">
        <f t="shared" si="3"/>
        <v>0.36974999999999997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60.9</v>
      </c>
      <c r="X69" s="366">
        <f t="shared" si="2"/>
        <v>67.199999999999989</v>
      </c>
      <c r="Y69" s="36">
        <f t="shared" si="3"/>
        <v>0.1305</v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30.95</v>
      </c>
      <c r="X71" s="366">
        <f t="shared" si="2"/>
        <v>33</v>
      </c>
      <c r="Y71" s="36">
        <f>IFERROR(IF(X71=0,"",ROUNDUP(X71/H71,0)*0.00753),"")</f>
        <v>8.2830000000000001E-2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106.2</v>
      </c>
      <c r="X72" s="366">
        <f t="shared" si="2"/>
        <v>108</v>
      </c>
      <c r="Y72" s="36">
        <f t="shared" ref="Y72:Y79" si="4">IFERROR(IF(X72=0,"",ROUNDUP(X72/H72,0)*0.00937),"")</f>
        <v>0.25298999999999999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188.55</v>
      </c>
      <c r="X79" s="366">
        <f t="shared" si="2"/>
        <v>189</v>
      </c>
      <c r="Y79" s="36">
        <f t="shared" si="4"/>
        <v>0.39354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30.8</v>
      </c>
      <c r="X80" s="366">
        <f t="shared" si="2"/>
        <v>32</v>
      </c>
      <c r="Y80" s="36">
        <f>IFERROR(IF(X80=0,"",ROUNDUP(X80/H80,0)*0.00753),"")</f>
        <v>7.5300000000000006E-2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144</v>
      </c>
      <c r="X84" s="366">
        <f t="shared" si="2"/>
        <v>144</v>
      </c>
      <c r="Y84" s="36">
        <f>IFERROR(IF(X84=0,"",ROUNDUP(X84/H84,0)*0.00937),"")</f>
        <v>0.29984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144.79411375661377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149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1.6917499999999999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767.39999999999986</v>
      </c>
      <c r="X87" s="367">
        <f>IFERROR(SUM(X64:X85),"0")</f>
        <v>801.6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3.85</v>
      </c>
      <c r="X103" s="366">
        <f t="shared" si="5"/>
        <v>5.6</v>
      </c>
      <c r="Y103" s="36">
        <f>IFERROR(IF(X103=0,"",ROUNDUP(X103/H103,0)*0.00753),"")</f>
        <v>1.506E-2</v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1.3750000000000002</v>
      </c>
      <c r="X104" s="367">
        <f>IFERROR(X96/H96,"0")+IFERROR(X97/H97,"0")+IFERROR(X98/H98,"0")+IFERROR(X99/H99,"0")+IFERROR(X100/H100,"0")+IFERROR(X101/H101,"0")+IFERROR(X102/H102,"0")+IFERROR(X103/H103,"0")</f>
        <v>2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1.506E-2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3.85</v>
      </c>
      <c r="X105" s="367">
        <f>IFERROR(SUM(X96:X103),"0")</f>
        <v>5.6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185.5</v>
      </c>
      <c r="X110" s="366">
        <f t="shared" si="6"/>
        <v>193.20000000000002</v>
      </c>
      <c r="Y110" s="36">
        <f>IFERROR(IF(X110=0,"",ROUNDUP(X110/H110,0)*0.02175),"")</f>
        <v>0.50024999999999997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46.5</v>
      </c>
      <c r="X112" s="366">
        <f t="shared" si="6"/>
        <v>50.400000000000006</v>
      </c>
      <c r="Y112" s="36">
        <f>IFERROR(IF(X112=0,"",ROUNDUP(X112/H112,0)*0.02175),"")</f>
        <v>0.1305</v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18.777000000000001</v>
      </c>
      <c r="X115" s="366">
        <f t="shared" si="6"/>
        <v>21.12</v>
      </c>
      <c r="Y115" s="36">
        <f>IFERROR(IF(X115=0,"",ROUNDUP(X115/H115,0)*0.00753),"")</f>
        <v>6.0240000000000002E-2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64.035000000000011</v>
      </c>
      <c r="X116" s="366">
        <f t="shared" si="6"/>
        <v>64.800000000000011</v>
      </c>
      <c r="Y116" s="36">
        <f>IFERROR(IF(X116=0,"",ROUNDUP(X116/H116,0)*0.00753),"")</f>
        <v>0.18071999999999999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22.95</v>
      </c>
      <c r="X119" s="366">
        <f t="shared" si="6"/>
        <v>24</v>
      </c>
      <c r="Y119" s="36">
        <f>IFERROR(IF(X119=0,"",ROUNDUP(X119/H119,0)*0.00753),"")</f>
        <v>6.0240000000000002E-2</v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66.098214285714292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69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0.93194999999999983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337.762</v>
      </c>
      <c r="X122" s="367">
        <f>IFERROR(SUM(X107:X120),"0")</f>
        <v>353.52000000000004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70.900000000000006</v>
      </c>
      <c r="X126" s="366">
        <f t="shared" si="7"/>
        <v>75.600000000000009</v>
      </c>
      <c r="Y126" s="36">
        <f>IFERROR(IF(X126=0,"",ROUNDUP(X126/H126,0)*0.02175),"")</f>
        <v>0.19574999999999998</v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26.234999999999999</v>
      </c>
      <c r="X129" s="366">
        <f t="shared" si="7"/>
        <v>27.72</v>
      </c>
      <c r="Y129" s="36">
        <f>IFERROR(IF(X129=0,"",ROUNDUP(X129/H129,0)*0.00753),"")</f>
        <v>0.10542</v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21.69047619047619</v>
      </c>
      <c r="X131" s="367">
        <f>IFERROR(X124/H124,"0")+IFERROR(X125/H125,"0")+IFERROR(X126/H126,"0")+IFERROR(X127/H127,"0")+IFERROR(X128/H128,"0")+IFERROR(X129/H129,"0")+IFERROR(X130/H130,"0")</f>
        <v>23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0.30116999999999999</v>
      </c>
      <c r="Z131" s="368"/>
      <c r="AA131" s="368"/>
    </row>
    <row r="132" spans="1:54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97.135000000000005</v>
      </c>
      <c r="X132" s="367">
        <f>IFERROR(SUM(X124:X130),"0")</f>
        <v>103.32000000000001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231.5</v>
      </c>
      <c r="X136" s="366">
        <f>IFERROR(IF(W136="",0,CEILING((W136/$H136),1)*$H136),"")</f>
        <v>235.20000000000002</v>
      </c>
      <c r="Y136" s="36">
        <f>IFERROR(IF(X136=0,"",ROUNDUP(X136/H136,0)*0.02175),"")</f>
        <v>0.60899999999999999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64.035000000000011</v>
      </c>
      <c r="X138" s="366">
        <f>IFERROR(IF(W138="",0,CEILING((W138/$H138),1)*$H138),"")</f>
        <v>64.800000000000011</v>
      </c>
      <c r="Y138" s="36">
        <f>IFERROR(IF(X138=0,"",ROUNDUP(X138/H138,0)*0.00753),"")</f>
        <v>0.18071999999999999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51.276190476190479</v>
      </c>
      <c r="X140" s="367">
        <f>IFERROR(X135/H135,"0")+IFERROR(X136/H136,"0")+IFERROR(X137/H137,"0")+IFERROR(X138/H138,"0")+IFERROR(X139/H139,"0")</f>
        <v>52</v>
      </c>
      <c r="Y140" s="367">
        <f>IFERROR(IF(Y135="",0,Y135),"0")+IFERROR(IF(Y136="",0,Y136),"0")+IFERROR(IF(Y137="",0,Y137),"0")+IFERROR(IF(Y138="",0,Y138),"0")+IFERROR(IF(Y139="",0,Y139),"0")</f>
        <v>0.78971999999999998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295.53500000000003</v>
      </c>
      <c r="X141" s="367">
        <f>IFERROR(SUM(X135:X139),"0")</f>
        <v>300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46.48</v>
      </c>
      <c r="X155" s="366">
        <f t="shared" si="8"/>
        <v>48.300000000000004</v>
      </c>
      <c r="Y155" s="36">
        <f>IFERROR(IF(X155=0,"",ROUNDUP(X155/H155,0)*0.00502),"")</f>
        <v>0.11546000000000001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77</v>
      </c>
      <c r="X157" s="366">
        <f t="shared" si="8"/>
        <v>77.7</v>
      </c>
      <c r="Y157" s="36">
        <f>IFERROR(IF(X157=0,"",ROUNDUP(X157/H157,0)*0.00502),"")</f>
        <v>0.18574000000000002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77</v>
      </c>
      <c r="X158" s="366">
        <f t="shared" si="8"/>
        <v>77.7</v>
      </c>
      <c r="Y158" s="36">
        <f>IFERROR(IF(X158=0,"",ROUNDUP(X158/H158,0)*0.00502),"")</f>
        <v>0.18574000000000002</v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95.466666666666669</v>
      </c>
      <c r="X161" s="367">
        <f>IFERROR(X152/H152,"0")+IFERROR(X153/H153,"0")+IFERROR(X154/H154,"0")+IFERROR(X155/H155,"0")+IFERROR(X156/H156,"0")+IFERROR(X157/H157,"0")+IFERROR(X158/H158,"0")+IFERROR(X159/H159,"0")+IFERROR(X160/H160,"0")</f>
        <v>97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0.48694000000000004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200.48</v>
      </c>
      <c r="X162" s="367">
        <f>IFERROR(SUM(X152:X160),"0")</f>
        <v>203.7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204</v>
      </c>
      <c r="X175" s="366">
        <f>IFERROR(IF(W175="",0,CEILING((W175/$H175),1)*$H175),"")</f>
        <v>205.20000000000002</v>
      </c>
      <c r="Y175" s="36">
        <f>IFERROR(IF(X175=0,"",ROUNDUP(X175/H175,0)*0.00937),"")</f>
        <v>0.35605999999999999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134.80000000000001</v>
      </c>
      <c r="X176" s="366">
        <f>IFERROR(IF(W176="",0,CEILING((W176/$H176),1)*$H176),"")</f>
        <v>135</v>
      </c>
      <c r="Y176" s="36">
        <f>IFERROR(IF(X176=0,"",ROUNDUP(X176/H176,0)*0.00937),"")</f>
        <v>0.23424999999999999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143.5</v>
      </c>
      <c r="X177" s="366">
        <f>IFERROR(IF(W177="",0,CEILING((W177/$H177),1)*$H177),"")</f>
        <v>145.80000000000001</v>
      </c>
      <c r="Y177" s="36">
        <f>IFERROR(IF(X177=0,"",ROUNDUP(X177/H177,0)*0.00937),"")</f>
        <v>0.25298999999999999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109.4</v>
      </c>
      <c r="X178" s="366">
        <f>IFERROR(IF(W178="",0,CEILING((W178/$H178),1)*$H178),"")</f>
        <v>113.4</v>
      </c>
      <c r="Y178" s="36">
        <f>IFERROR(IF(X178=0,"",ROUNDUP(X178/H178,0)*0.00937),"")</f>
        <v>0.19677</v>
      </c>
      <c r="Z178" s="56"/>
      <c r="AA178" s="57"/>
      <c r="AE178" s="58"/>
      <c r="BB178" s="161" t="s">
        <v>1</v>
      </c>
    </row>
    <row r="179" spans="1:54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109.57407407407408</v>
      </c>
      <c r="X179" s="367">
        <f>IFERROR(X175/H175,"0")+IFERROR(X176/H176,"0")+IFERROR(X177/H177,"0")+IFERROR(X178/H178,"0")</f>
        <v>111</v>
      </c>
      <c r="Y179" s="367">
        <f>IFERROR(IF(Y175="",0,Y175),"0")+IFERROR(IF(Y176="",0,Y176),"0")+IFERROR(IF(Y177="",0,Y177),"0")+IFERROR(IF(Y178="",0,Y178),"0")</f>
        <v>1.0400700000000001</v>
      </c>
      <c r="Z179" s="368"/>
      <c r="AA179" s="368"/>
    </row>
    <row r="180" spans="1:54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591.70000000000005</v>
      </c>
      <c r="X180" s="367">
        <f>IFERROR(SUM(X175:X178),"0")</f>
        <v>599.40000000000009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56</v>
      </c>
      <c r="X183" s="366">
        <f t="shared" si="9"/>
        <v>60.899999999999991</v>
      </c>
      <c r="Y183" s="36">
        <f>IFERROR(IF(X183=0,"",ROUNDUP(X183/H183,0)*0.02175),"")</f>
        <v>0.15225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106</v>
      </c>
      <c r="X188" s="366">
        <f t="shared" si="9"/>
        <v>108</v>
      </c>
      <c r="Y188" s="36">
        <f>IFERROR(IF(X188=0,"",ROUNDUP(X188/H188,0)*0.00753),"")</f>
        <v>0.33884999999999998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132.4</v>
      </c>
      <c r="X190" s="366">
        <f t="shared" si="9"/>
        <v>134.4</v>
      </c>
      <c r="Y190" s="36">
        <f>IFERROR(IF(X190=0,"",ROUNDUP(X190/H190,0)*0.00753),"")</f>
        <v>0.42168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158.19999999999999</v>
      </c>
      <c r="X192" s="366">
        <f t="shared" si="9"/>
        <v>158.4</v>
      </c>
      <c r="Y192" s="36">
        <f t="shared" ref="Y192:Y198" si="10">IFERROR(IF(X192=0,"",ROUNDUP(X192/H192,0)*0.00753),"")</f>
        <v>0.49698000000000003</v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131.80000000000001</v>
      </c>
      <c r="X194" s="366">
        <f t="shared" si="9"/>
        <v>132</v>
      </c>
      <c r="Y194" s="36">
        <f t="shared" si="10"/>
        <v>0.41415000000000002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58.28</v>
      </c>
      <c r="X197" s="366">
        <f t="shared" si="9"/>
        <v>60</v>
      </c>
      <c r="Y197" s="36">
        <f t="shared" si="10"/>
        <v>0.18825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134.19999999999999</v>
      </c>
      <c r="X198" s="366">
        <f t="shared" si="9"/>
        <v>134.4</v>
      </c>
      <c r="Y198" s="36">
        <f t="shared" si="10"/>
        <v>0.42168</v>
      </c>
      <c r="Z198" s="56"/>
      <c r="AA198" s="57"/>
      <c r="AE198" s="58"/>
      <c r="BB198" s="178" t="s">
        <v>1</v>
      </c>
    </row>
    <row r="199" spans="1:54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306.80344827586208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310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2.4338399999999996</v>
      </c>
      <c r="Z199" s="368"/>
      <c r="AA199" s="368"/>
    </row>
    <row r="200" spans="1:54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776.87999999999988</v>
      </c>
      <c r="X200" s="367">
        <f>IFERROR(SUM(X182:X198),"0")</f>
        <v>788.09999999999991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48.8</v>
      </c>
      <c r="X204" s="366">
        <f>IFERROR(IF(W204="",0,CEILING((W204/$H204),1)*$H204),"")</f>
        <v>50.4</v>
      </c>
      <c r="Y204" s="36">
        <f>IFERROR(IF(X204=0,"",ROUNDUP(X204/H204,0)*0.00753),"")</f>
        <v>0.15812999999999999</v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20.399999999999999</v>
      </c>
      <c r="X205" s="366">
        <f>IFERROR(IF(W205="",0,CEILING((W205/$H205),1)*$H205),"")</f>
        <v>21.599999999999998</v>
      </c>
      <c r="Y205" s="36">
        <f>IFERROR(IF(X205=0,"",ROUNDUP(X205/H205,0)*0.00753),"")</f>
        <v>6.7769999999999997E-2</v>
      </c>
      <c r="Z205" s="56"/>
      <c r="AA205" s="57"/>
      <c r="AE205" s="58"/>
      <c r="BB205" s="182" t="s">
        <v>1</v>
      </c>
    </row>
    <row r="206" spans="1:54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28.833333333333332</v>
      </c>
      <c r="X206" s="367">
        <f>IFERROR(X202/H202,"0")+IFERROR(X203/H203,"0")+IFERROR(X204/H204,"0")+IFERROR(X205/H205,"0")</f>
        <v>30</v>
      </c>
      <c r="Y206" s="367">
        <f>IFERROR(IF(Y202="",0,Y202),"0")+IFERROR(IF(Y203="",0,Y203),"0")+IFERROR(IF(Y204="",0,Y204),"0")+IFERROR(IF(Y205="",0,Y205),"0")</f>
        <v>0.22589999999999999</v>
      </c>
      <c r="Z206" s="368"/>
      <c r="AA206" s="368"/>
    </row>
    <row r="207" spans="1:54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69.199999999999989</v>
      </c>
      <c r="X207" s="367">
        <f>IFERROR(SUM(X202:X205),"0")</f>
        <v>72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13.2</v>
      </c>
      <c r="X212" s="366">
        <f t="shared" si="11"/>
        <v>23.2</v>
      </c>
      <c r="Y212" s="36">
        <f>IFERROR(IF(X212=0,"",ROUNDUP(X212/H212,0)*0.02175),"")</f>
        <v>4.3499999999999997E-2</v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6.6000000000000014</v>
      </c>
      <c r="X215" s="366">
        <f t="shared" si="11"/>
        <v>8</v>
      </c>
      <c r="Y215" s="36">
        <f>IFERROR(IF(X215=0,"",ROUNDUP(X215/H215,0)*0.00937),"")</f>
        <v>1.874E-2</v>
      </c>
      <c r="Z215" s="56"/>
      <c r="AA215" s="57"/>
      <c r="AE215" s="58"/>
      <c r="BB215" s="188" t="s">
        <v>1</v>
      </c>
    </row>
    <row r="216" spans="1:54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2.7879310344827593</v>
      </c>
      <c r="X216" s="367">
        <f>IFERROR(X210/H210,"0")+IFERROR(X211/H211,"0")+IFERROR(X212/H212,"0")+IFERROR(X213/H213,"0")+IFERROR(X214/H214,"0")+IFERROR(X215/H215,"0")</f>
        <v>4</v>
      </c>
      <c r="Y216" s="367">
        <f>IFERROR(IF(Y210="",0,Y210),"0")+IFERROR(IF(Y211="",0,Y211),"0")+IFERROR(IF(Y212="",0,Y212),"0")+IFERROR(IF(Y213="",0,Y213),"0")+IFERROR(IF(Y214="",0,Y214),"0")+IFERROR(IF(Y215="",0,Y215),"0")</f>
        <v>6.2239999999999997E-2</v>
      </c>
      <c r="Z216" s="368"/>
      <c r="AA216" s="368"/>
    </row>
    <row r="217" spans="1:54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19.8</v>
      </c>
      <c r="X217" s="367">
        <f>IFERROR(SUM(X210:X215),"0")</f>
        <v>31.2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115.15</v>
      </c>
      <c r="X219" s="366">
        <f>IFERROR(IF(W219="",0,CEILING((W219/$H219),1)*$H219),"")</f>
        <v>115.5</v>
      </c>
      <c r="Y219" s="36">
        <f>IFERROR(IF(X219=0,"",ROUNDUP(X219/H219,0)*0.00502),"")</f>
        <v>0.27610000000000001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54.833333333333336</v>
      </c>
      <c r="X221" s="367">
        <f>IFERROR(X219/H219,"0")+IFERROR(X220/H220,"0")</f>
        <v>55</v>
      </c>
      <c r="Y221" s="367">
        <f>IFERROR(IF(Y219="",0,Y219),"0")+IFERROR(IF(Y220="",0,Y220),"0")</f>
        <v>0.27610000000000001</v>
      </c>
      <c r="Z221" s="368"/>
      <c r="AA221" s="368"/>
    </row>
    <row r="222" spans="1:54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115.15</v>
      </c>
      <c r="X222" s="367">
        <f>IFERROR(SUM(X219:X220),"0")</f>
        <v>115.5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27.5</v>
      </c>
      <c r="X227" s="366">
        <f t="shared" si="12"/>
        <v>34.799999999999997</v>
      </c>
      <c r="Y227" s="36">
        <f>IFERROR(IF(X227=0,"",ROUNDUP(X227/H227,0)*0.02175),"")</f>
        <v>6.5250000000000002E-2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6.6000000000000014</v>
      </c>
      <c r="X230" s="366">
        <f t="shared" si="12"/>
        <v>8</v>
      </c>
      <c r="Y230" s="36">
        <f>IFERROR(IF(X230=0,"",ROUNDUP(X230/H230,0)*0.00937),"")</f>
        <v>1.874E-2</v>
      </c>
      <c r="Z230" s="56"/>
      <c r="AA230" s="57"/>
      <c r="AE230" s="58"/>
      <c r="BB230" s="196" t="s">
        <v>1</v>
      </c>
    </row>
    <row r="231" spans="1:54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4.0206896551724141</v>
      </c>
      <c r="X231" s="367">
        <f>IFERROR(X225/H225,"0")+IFERROR(X226/H226,"0")+IFERROR(X227/H227,"0")+IFERROR(X228/H228,"0")+IFERROR(X229/H229,"0")+IFERROR(X230/H230,"0")</f>
        <v>5</v>
      </c>
      <c r="Y231" s="367">
        <f>IFERROR(IF(Y225="",0,Y225),"0")+IFERROR(IF(Y226="",0,Y226),"0")+IFERROR(IF(Y227="",0,Y227),"0")+IFERROR(IF(Y228="",0,Y228),"0")+IFERROR(IF(Y229="",0,Y229),"0")+IFERROR(IF(Y230="",0,Y230),"0")</f>
        <v>8.3990000000000009E-2</v>
      </c>
      <c r="Z231" s="368"/>
      <c r="AA231" s="368"/>
    </row>
    <row r="232" spans="1:54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34.1</v>
      </c>
      <c r="X232" s="367">
        <f>IFERROR(SUM(X225:X230),"0")</f>
        <v>42.8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33</v>
      </c>
      <c r="X250" s="366">
        <f t="shared" si="13"/>
        <v>36</v>
      </c>
      <c r="Y250" s="36">
        <f>IFERROR(IF(X250=0,"",ROUNDUP(X250/H250,0)*0.00937),"")</f>
        <v>8.4330000000000002E-2</v>
      </c>
      <c r="Z250" s="56"/>
      <c r="AA250" s="57"/>
      <c r="AE250" s="58"/>
      <c r="BB250" s="212" t="s">
        <v>1</v>
      </c>
    </row>
    <row r="251" spans="1:54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8.25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9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8.4330000000000002E-2</v>
      </c>
      <c r="Z251" s="368"/>
      <c r="AA251" s="368"/>
    </row>
    <row r="252" spans="1:54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33</v>
      </c>
      <c r="X252" s="367">
        <f>IFERROR(SUM(X235:X250),"0")</f>
        <v>36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38.64</v>
      </c>
      <c r="X261" s="366">
        <f>IFERROR(IF(W261="",0,CEILING((W261/$H261),1)*$H261),"")</f>
        <v>38.64</v>
      </c>
      <c r="Y261" s="36">
        <f>IFERROR(IF(X261=0,"",ROUNDUP(X261/H261,0)*0.00502),"")</f>
        <v>0.11546000000000001</v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23</v>
      </c>
      <c r="X262" s="367">
        <f>IFERROR(X258/H258,"0")+IFERROR(X259/H259,"0")+IFERROR(X260/H260,"0")+IFERROR(X261/H261,"0")</f>
        <v>23</v>
      </c>
      <c r="Y262" s="367">
        <f>IFERROR(IF(Y258="",0,Y258),"0")+IFERROR(IF(Y259="",0,Y259),"0")+IFERROR(IF(Y260="",0,Y260),"0")+IFERROR(IF(Y261="",0,Y261),"0")</f>
        <v>0.11546000000000001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38.64</v>
      </c>
      <c r="X263" s="367">
        <f>IFERROR(SUM(X258:X261),"0")</f>
        <v>38.64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hidden="1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21.45</v>
      </c>
      <c r="X272" s="366">
        <f t="shared" si="15"/>
        <v>21.78</v>
      </c>
      <c r="Y272" s="36">
        <f>IFERROR(IF(X272=0,"",ROUNDUP(X272/H272,0)*0.00753),"")</f>
        <v>8.2830000000000001E-2</v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21.78</v>
      </c>
      <c r="X273" s="366">
        <f t="shared" si="15"/>
        <v>21.78</v>
      </c>
      <c r="Y273" s="36">
        <f>IFERROR(IF(X273=0,"",ROUNDUP(X273/H273,0)*0.00753),"")</f>
        <v>8.2830000000000001E-2</v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21.833333333333336</v>
      </c>
      <c r="X274" s="367">
        <f>IFERROR(X265/H265,"0")+IFERROR(X266/H266,"0")+IFERROR(X267/H267,"0")+IFERROR(X268/H268,"0")+IFERROR(X269/H269,"0")+IFERROR(X270/H270,"0")+IFERROR(X271/H271,"0")+IFERROR(X272/H272,"0")+IFERROR(X273/H273,"0")</f>
        <v>22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0.16566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43.230000000000004</v>
      </c>
      <c r="X275" s="367">
        <f>IFERROR(SUM(X265:X273),"0")</f>
        <v>43.56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45</v>
      </c>
      <c r="X277" s="366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186.5</v>
      </c>
      <c r="X278" s="366">
        <f>IFERROR(IF(W278="",0,CEILING((W278/$H278),1)*$H278),"")</f>
        <v>187.2</v>
      </c>
      <c r="Y278" s="36">
        <f>IFERROR(IF(X278=0,"",ROUNDUP(X278/H278,0)*0.02175),"")</f>
        <v>0.52200000000000002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18.600000000000001</v>
      </c>
      <c r="X279" s="366">
        <f>IFERROR(IF(W279="",0,CEILING((W279/$H279),1)*$H279),"")</f>
        <v>25.200000000000003</v>
      </c>
      <c r="Y279" s="36">
        <f>IFERROR(IF(X279=0,"",ROUNDUP(X279/H279,0)*0.02175),"")</f>
        <v>6.5250000000000002E-2</v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31.481684981684985</v>
      </c>
      <c r="X280" s="367">
        <f>IFERROR(X277/H277,"0")+IFERROR(X278/H278,"0")+IFERROR(X279/H279,"0")</f>
        <v>33</v>
      </c>
      <c r="Y280" s="367">
        <f>IFERROR(IF(Y277="",0,Y277),"0")+IFERROR(IF(Y278="",0,Y278),"0")+IFERROR(IF(Y279="",0,Y279),"0")</f>
        <v>0.71775000000000011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250.1</v>
      </c>
      <c r="X281" s="367">
        <f>IFERROR(SUM(X277:X279),"0")</f>
        <v>262.8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4.6750000000000007</v>
      </c>
      <c r="X285" s="366">
        <f>IFERROR(IF(W285="",0,CEILING((W285/$H285),1)*$H285),"")</f>
        <v>5.0999999999999996</v>
      </c>
      <c r="Y285" s="36">
        <f>IFERROR(IF(X285=0,"",ROUNDUP(X285/H285,0)*0.00753),"")</f>
        <v>1.506E-2</v>
      </c>
      <c r="Z285" s="56"/>
      <c r="AA285" s="57"/>
      <c r="AE285" s="58"/>
      <c r="BB285" s="232" t="s">
        <v>1</v>
      </c>
    </row>
    <row r="286" spans="1:54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1.8333333333333337</v>
      </c>
      <c r="X286" s="367">
        <f>IFERROR(X283/H283,"0")+IFERROR(X284/H284,"0")+IFERROR(X285/H285,"0")</f>
        <v>2</v>
      </c>
      <c r="Y286" s="367">
        <f>IFERROR(IF(Y283="",0,Y283),"0")+IFERROR(IF(Y284="",0,Y284),"0")+IFERROR(IF(Y285="",0,Y285),"0")</f>
        <v>1.506E-2</v>
      </c>
      <c r="Z286" s="368"/>
      <c r="AA286" s="368"/>
    </row>
    <row r="287" spans="1:54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4.6750000000000007</v>
      </c>
      <c r="X287" s="367">
        <f>IFERROR(SUM(X283:X285),"0")</f>
        <v>5.0999999999999996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2.97</v>
      </c>
      <c r="X313" s="366">
        <f>IFERROR(IF(W313="",0,CEILING((W313/$H313),1)*$H313),"")</f>
        <v>3.6</v>
      </c>
      <c r="Y313" s="36">
        <f>IFERROR(IF(X313=0,"",ROUNDUP(X313/H313,0)*0.00753),"")</f>
        <v>1.506E-2</v>
      </c>
      <c r="Z313" s="56"/>
      <c r="AA313" s="57"/>
      <c r="AE313" s="58"/>
      <c r="BB313" s="246" t="s">
        <v>1</v>
      </c>
    </row>
    <row r="314" spans="1:54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1.6500000000000001</v>
      </c>
      <c r="X314" s="367">
        <f>IFERROR(X313/H313,"0")</f>
        <v>2</v>
      </c>
      <c r="Y314" s="367">
        <f>IFERROR(IF(Y313="",0,Y313),"0")</f>
        <v>1.506E-2</v>
      </c>
      <c r="Z314" s="368"/>
      <c r="AA314" s="368"/>
    </row>
    <row r="315" spans="1:54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2.97</v>
      </c>
      <c r="X315" s="367">
        <f>IFERROR(SUM(X313:X313),"0")</f>
        <v>3.6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602</v>
      </c>
      <c r="X318" s="366">
        <f>IFERROR(IF(W318="",0,CEILING((W318/$H318),1)*$H318),"")</f>
        <v>602.70000000000005</v>
      </c>
      <c r="Y318" s="36">
        <f>IFERROR(IF(X318=0,"",ROUNDUP(X318/H318,0)*0.00753),"")</f>
        <v>2.1611099999999999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304.5</v>
      </c>
      <c r="X319" s="366">
        <f>IFERROR(IF(W319="",0,CEILING((W319/$H319),1)*$H319),"")</f>
        <v>304.5</v>
      </c>
      <c r="Y319" s="36">
        <f>IFERROR(IF(X319=0,"",ROUNDUP(X319/H319,0)*0.00753),"")</f>
        <v>1.09185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431.66666666666663</v>
      </c>
      <c r="X320" s="367">
        <f>IFERROR(X317/H317,"0")+IFERROR(X318/H318,"0")+IFERROR(X319/H319,"0")</f>
        <v>432</v>
      </c>
      <c r="Y320" s="367">
        <f>IFERROR(IF(Y317="",0,Y317),"0")+IFERROR(IF(Y318="",0,Y318),"0")+IFERROR(IF(Y319="",0,Y319),"0")</f>
        <v>3.2529599999999999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906.5</v>
      </c>
      <c r="X321" s="367">
        <f>IFERROR(SUM(X317:X319),"0")</f>
        <v>907.2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9.120000000000001</v>
      </c>
      <c r="X323" s="366">
        <f>IFERROR(IF(W323="",0,CEILING((W323/$H323),1)*$H323),"")</f>
        <v>9.1199999999999992</v>
      </c>
      <c r="Y323" s="36">
        <f>IFERROR(IF(X323=0,"",ROUNDUP(X323/H323,0)*0.00753),"")</f>
        <v>3.0120000000000001E-2</v>
      </c>
      <c r="Z323" s="56"/>
      <c r="AA323" s="57"/>
      <c r="AE323" s="58"/>
      <c r="BB323" s="250" t="s">
        <v>1</v>
      </c>
    </row>
    <row r="324" spans="1:54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4.0000000000000009</v>
      </c>
      <c r="X324" s="367">
        <f>IFERROR(X323/H323,"0")</f>
        <v>4</v>
      </c>
      <c r="Y324" s="367">
        <f>IFERROR(IF(Y323="",0,Y323),"0")</f>
        <v>3.0120000000000001E-2</v>
      </c>
      <c r="Z324" s="368"/>
      <c r="AA324" s="368"/>
    </row>
    <row r="325" spans="1:54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9.120000000000001</v>
      </c>
      <c r="X325" s="367">
        <f>IFERROR(SUM(X323:X323),"0")</f>
        <v>9.1199999999999992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1.7</v>
      </c>
      <c r="X327" s="366">
        <f>IFERROR(IF(W327="",0,CEILING((W327/$H327),1)*$H327),"")</f>
        <v>2.5499999999999998</v>
      </c>
      <c r="Y327" s="36">
        <f>IFERROR(IF(X327=0,"",ROUNDUP(X327/H327,0)*0.00753),"")</f>
        <v>7.5300000000000002E-3</v>
      </c>
      <c r="Z327" s="56"/>
      <c r="AA327" s="57"/>
      <c r="AE327" s="58"/>
      <c r="BB327" s="251" t="s">
        <v>1</v>
      </c>
    </row>
    <row r="328" spans="1:54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0.66666666666666674</v>
      </c>
      <c r="X328" s="367">
        <f>IFERROR(X327/H327,"0")</f>
        <v>1</v>
      </c>
      <c r="Y328" s="367">
        <f>IFERROR(IF(Y327="",0,Y327),"0")</f>
        <v>7.5300000000000002E-3</v>
      </c>
      <c r="Z328" s="368"/>
      <c r="AA328" s="368"/>
    </row>
    <row r="329" spans="1:54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1.7</v>
      </c>
      <c r="X329" s="367">
        <f>IFERROR(SUM(X327:X327),"0")</f>
        <v>2.5499999999999998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1825</v>
      </c>
      <c r="X334" s="366">
        <f t="shared" si="17"/>
        <v>1830</v>
      </c>
      <c r="Y334" s="36">
        <f>IFERROR(IF(X334=0,"",ROUNDUP(X334/H334,0)*0.02175),"")</f>
        <v>2.6534999999999997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1096</v>
      </c>
      <c r="X335" s="366">
        <f t="shared" si="17"/>
        <v>1110</v>
      </c>
      <c r="Y335" s="36">
        <f>IFERROR(IF(X335=0,"",ROUNDUP(X335/H335,0)*0.02175),"")</f>
        <v>1.6094999999999999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800</v>
      </c>
      <c r="X337" s="366">
        <f t="shared" si="17"/>
        <v>810</v>
      </c>
      <c r="Y337" s="36">
        <f>IFERROR(IF(X337=0,"",ROUNDUP(X337/H337,0)*0.02175),"")</f>
        <v>1.1744999999999999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22</v>
      </c>
      <c r="X339" s="366">
        <f t="shared" si="17"/>
        <v>25</v>
      </c>
      <c r="Y339" s="36">
        <f>IFERROR(IF(X339=0,"",ROUNDUP(X339/H339,0)*0.00937),"")</f>
        <v>4.6850000000000003E-2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3.3</v>
      </c>
      <c r="X340" s="366">
        <f t="shared" si="17"/>
        <v>5</v>
      </c>
      <c r="Y340" s="36">
        <f>IFERROR(IF(X340=0,"",ROUNDUP(X340/H340,0)*0.00937),"")</f>
        <v>9.3699999999999999E-3</v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253.12666666666669</v>
      </c>
      <c r="X341" s="367">
        <f>IFERROR(X333/H333,"0")+IFERROR(X334/H334,"0")+IFERROR(X335/H335,"0")+IFERROR(X336/H336,"0")+IFERROR(X337/H337,"0")+IFERROR(X338/H338,"0")+IFERROR(X339/H339,"0")+IFERROR(X340/H340,"0")</f>
        <v>256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5.4937199999999997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3746.3</v>
      </c>
      <c r="X342" s="367">
        <f>IFERROR(SUM(X333:X340),"0")</f>
        <v>3780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1030</v>
      </c>
      <c r="X344" s="366">
        <f>IFERROR(IF(W344="",0,CEILING((W344/$H344),1)*$H344),"")</f>
        <v>1035</v>
      </c>
      <c r="Y344" s="36">
        <f>IFERROR(IF(X344=0,"",ROUNDUP(X344/H344,0)*0.02175),"")</f>
        <v>1.5007499999999998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68.666666666666671</v>
      </c>
      <c r="X347" s="367">
        <f>IFERROR(X344/H344,"0")+IFERROR(X345/H345,"0")+IFERROR(X346/H346,"0")</f>
        <v>69</v>
      </c>
      <c r="Y347" s="367">
        <f>IFERROR(IF(Y344="",0,Y344),"0")+IFERROR(IF(Y345="",0,Y345),"0")+IFERROR(IF(Y346="",0,Y346),"0")</f>
        <v>1.5007499999999998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1030</v>
      </c>
      <c r="X348" s="367">
        <f>IFERROR(SUM(X344:X346),"0")</f>
        <v>1035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66</v>
      </c>
      <c r="X351" s="366">
        <f>IFERROR(IF(W351="",0,CEILING((W351/$H351),1)*$H351),"")</f>
        <v>70.2</v>
      </c>
      <c r="Y351" s="36">
        <f>IFERROR(IF(X351=0,"",ROUNDUP(X351/H351,0)*0.02175),"")</f>
        <v>0.19574999999999998</v>
      </c>
      <c r="Z351" s="56"/>
      <c r="AA351" s="57"/>
      <c r="AE351" s="58"/>
      <c r="BB351" s="264" t="s">
        <v>1</v>
      </c>
    </row>
    <row r="352" spans="1:54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8.4615384615384617</v>
      </c>
      <c r="X352" s="367">
        <f>IFERROR(X350/H350,"0")+IFERROR(X351/H351,"0")</f>
        <v>9</v>
      </c>
      <c r="Y352" s="367">
        <f>IFERROR(IF(Y350="",0,Y350),"0")+IFERROR(IF(Y351="",0,Y351),"0")</f>
        <v>0.19574999999999998</v>
      </c>
      <c r="Z352" s="368"/>
      <c r="AA352" s="368"/>
    </row>
    <row r="353" spans="1:54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66</v>
      </c>
      <c r="X353" s="367">
        <f>IFERROR(SUM(X350:X351),"0")</f>
        <v>70.2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40.700000000000003</v>
      </c>
      <c r="X355" s="366">
        <f>IFERROR(IF(W355="",0,CEILING((W355/$H355),1)*$H355),"")</f>
        <v>46.8</v>
      </c>
      <c r="Y355" s="36">
        <f>IFERROR(IF(X355=0,"",ROUNDUP(X355/H355,0)*0.02175),"")</f>
        <v>0.1305</v>
      </c>
      <c r="Z355" s="56"/>
      <c r="AA355" s="57"/>
      <c r="AE355" s="58"/>
      <c r="BB355" s="265" t="s">
        <v>1</v>
      </c>
    </row>
    <row r="356" spans="1:54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5.2179487179487181</v>
      </c>
      <c r="X356" s="367">
        <f>IFERROR(X355/H355,"0")</f>
        <v>6</v>
      </c>
      <c r="Y356" s="367">
        <f>IFERROR(IF(Y355="",0,Y355),"0")</f>
        <v>0.1305</v>
      </c>
      <c r="Z356" s="368"/>
      <c r="AA356" s="368"/>
    </row>
    <row r="357" spans="1:54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40.700000000000003</v>
      </c>
      <c r="X357" s="367">
        <f>IFERROR(SUM(X355:X355),"0")</f>
        <v>46.8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16.5</v>
      </c>
      <c r="X360" s="366">
        <f>IFERROR(IF(W360="",0,CEILING((W360/$H360),1)*$H360),"")</f>
        <v>24</v>
      </c>
      <c r="Y360" s="36">
        <f>IFERROR(IF(X360=0,"",ROUNDUP(X360/H360,0)*0.02175),"")</f>
        <v>4.3499999999999997E-2</v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1.375</v>
      </c>
      <c r="X365" s="367">
        <f>IFERROR(X360/H360,"0")+IFERROR(X361/H361,"0")+IFERROR(X362/H362,"0")+IFERROR(X363/H363,"0")+IFERROR(X364/H364,"0")</f>
        <v>2</v>
      </c>
      <c r="Y365" s="367">
        <f>IFERROR(IF(Y360="",0,Y360),"0")+IFERROR(IF(Y361="",0,Y361),"0")+IFERROR(IF(Y362="",0,Y362),"0")+IFERROR(IF(Y363="",0,Y363),"0")+IFERROR(IF(Y364="",0,Y364),"0")</f>
        <v>4.3499999999999997E-2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16.5</v>
      </c>
      <c r="X366" s="367">
        <f>IFERROR(SUM(X360:X364),"0")</f>
        <v>24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47.1</v>
      </c>
      <c r="X391" s="366">
        <f t="shared" ref="X391:X403" si="18">IFERROR(IF(W391="",0,CEILING((W391/$H391),1)*$H391),"")</f>
        <v>50.400000000000006</v>
      </c>
      <c r="Y391" s="36">
        <f>IFERROR(IF(X391=0,"",ROUNDUP(X391/H391,0)*0.00753),"")</f>
        <v>9.0359999999999996E-2</v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100.5</v>
      </c>
      <c r="X393" s="366">
        <f t="shared" si="18"/>
        <v>100.80000000000001</v>
      </c>
      <c r="Y393" s="36">
        <f>IFERROR(IF(X393=0,"",ROUNDUP(X393/H393,0)*0.00753),"")</f>
        <v>0.18071999999999999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87.080000000000013</v>
      </c>
      <c r="X394" s="366">
        <f t="shared" si="18"/>
        <v>87.36</v>
      </c>
      <c r="Y394" s="36">
        <f>IFERROR(IF(X394=0,"",ROUNDUP(X394/H394,0)*0.00753),"")</f>
        <v>0.39156000000000002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18.585000000000001</v>
      </c>
      <c r="X396" s="366">
        <f t="shared" si="18"/>
        <v>18.900000000000002</v>
      </c>
      <c r="Y396" s="36">
        <f t="shared" si="19"/>
        <v>4.5179999999999998E-2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8.61</v>
      </c>
      <c r="X398" s="366">
        <f t="shared" si="18"/>
        <v>10.5</v>
      </c>
      <c r="Y398" s="36">
        <f t="shared" si="19"/>
        <v>2.5100000000000001E-2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22.05</v>
      </c>
      <c r="X402" s="366">
        <f t="shared" si="18"/>
        <v>23.1</v>
      </c>
      <c r="Y402" s="36">
        <f t="shared" si="19"/>
        <v>5.5220000000000005E-2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110.42619047619047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113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0.78814000000000006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283.92500000000001</v>
      </c>
      <c r="X405" s="367">
        <f>IFERROR(SUM(X391:X403),"0")</f>
        <v>291.06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0.36</v>
      </c>
      <c r="X417" s="366">
        <f>IFERROR(IF(W417="",0,CEILING((W417/$H417),1)*$H417),"")</f>
        <v>1.2</v>
      </c>
      <c r="Y417" s="36">
        <f>IFERROR(IF(X417=0,"",ROUNDUP(X417/H417,0)*0.00627),"")</f>
        <v>6.2700000000000004E-3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0.36</v>
      </c>
      <c r="X418" s="366">
        <f>IFERROR(IF(W418="",0,CEILING((W418/$H418),1)*$H418),"")</f>
        <v>1.2</v>
      </c>
      <c r="Y418" s="36">
        <f>IFERROR(IF(X418=0,"",ROUNDUP(X418/H418,0)*0.00627),"")</f>
        <v>6.2700000000000004E-3</v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3.6850000000000001</v>
      </c>
      <c r="X419" s="366">
        <f>IFERROR(IF(W419="",0,CEILING((W419/$H419),1)*$H419),"")</f>
        <v>3.96</v>
      </c>
      <c r="Y419" s="36">
        <f>IFERROR(IF(X419=0,"",ROUNDUP(X419/H419,0)*0.00627),"")</f>
        <v>1.881E-2</v>
      </c>
      <c r="Z419" s="56"/>
      <c r="AA419" s="57"/>
      <c r="AE419" s="58"/>
      <c r="BB419" s="299" t="s">
        <v>1</v>
      </c>
    </row>
    <row r="420" spans="1:54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3.3916666666666666</v>
      </c>
      <c r="X420" s="367">
        <f>IFERROR(X417/H417,"0")+IFERROR(X418/H418,"0")+IFERROR(X419/H419,"0")</f>
        <v>5</v>
      </c>
      <c r="Y420" s="367">
        <f>IFERROR(IF(Y417="",0,Y417),"0")+IFERROR(IF(Y418="",0,Y418),"0")+IFERROR(IF(Y419="",0,Y419),"0")</f>
        <v>3.1350000000000003E-2</v>
      </c>
      <c r="Z420" s="368"/>
      <c r="AA420" s="368"/>
    </row>
    <row r="421" spans="1:54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4.4050000000000002</v>
      </c>
      <c r="X421" s="367">
        <f>IFERROR(SUM(X417:X419),"0")</f>
        <v>6.3599999999999994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19.2</v>
      </c>
      <c r="X429" s="366">
        <f t="shared" ref="X429:X435" si="20">IFERROR(IF(W429="",0,CEILING((W429/$H429),1)*$H429),"")</f>
        <v>21</v>
      </c>
      <c r="Y429" s="36">
        <f>IFERROR(IF(X429=0,"",ROUNDUP(X429/H429,0)*0.00753),"")</f>
        <v>3.7650000000000003E-2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6.3</v>
      </c>
      <c r="X434" s="366">
        <f t="shared" si="20"/>
        <v>6.3000000000000007</v>
      </c>
      <c r="Y434" s="36">
        <f>IFERROR(IF(X434=0,"",ROUNDUP(X434/H434,0)*0.00502),"")</f>
        <v>1.506E-2</v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7.5714285714285712</v>
      </c>
      <c r="X436" s="367">
        <f>IFERROR(X429/H429,"0")+IFERROR(X430/H430,"0")+IFERROR(X431/H431,"0")+IFERROR(X432/H432,"0")+IFERROR(X433/H433,"0")+IFERROR(X434/H434,"0")+IFERROR(X435/H435,"0")</f>
        <v>8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5.2710000000000007E-2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25.5</v>
      </c>
      <c r="X437" s="367">
        <f>IFERROR(SUM(X429:X435),"0")</f>
        <v>27.3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3.6850000000000001</v>
      </c>
      <c r="X444" s="366">
        <f>IFERROR(IF(W444="",0,CEILING((W444/$H444),1)*$H444),"")</f>
        <v>3.96</v>
      </c>
      <c r="Y444" s="36">
        <f>IFERROR(IF(X444=0,"",ROUNDUP(X444/H444,0)*0.00627),"")</f>
        <v>1.881E-2</v>
      </c>
      <c r="Z444" s="56"/>
      <c r="AA444" s="57"/>
      <c r="AE444" s="58"/>
      <c r="BB444" s="311" t="s">
        <v>1</v>
      </c>
    </row>
    <row r="445" spans="1:54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2.7916666666666665</v>
      </c>
      <c r="X445" s="367">
        <f>IFERROR(X444/H444,"0")</f>
        <v>3</v>
      </c>
      <c r="Y445" s="367">
        <f>IFERROR(IF(Y444="",0,Y444),"0")</f>
        <v>1.881E-2</v>
      </c>
      <c r="Z445" s="368"/>
      <c r="AA445" s="368"/>
    </row>
    <row r="446" spans="1:54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3.6850000000000001</v>
      </c>
      <c r="X446" s="367">
        <f>IFERROR(SUM(X444:X444),"0")</f>
        <v>3.96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13</v>
      </c>
      <c r="X454" s="366">
        <f t="shared" ref="X454:X464" si="21">IFERROR(IF(W454="",0,CEILING((W454/$H454),1)*$H454),"")</f>
        <v>15.84</v>
      </c>
      <c r="Y454" s="36">
        <f t="shared" ref="Y454:Y459" si="22">IFERROR(IF(X454=0,"",ROUNDUP(X454/H454,0)*0.01196),"")</f>
        <v>3.5880000000000002E-2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57</v>
      </c>
      <c r="X455" s="366">
        <f t="shared" si="21"/>
        <v>58.080000000000005</v>
      </c>
      <c r="Y455" s="36">
        <f t="shared" si="22"/>
        <v>0.13156000000000001</v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40.700000000000003</v>
      </c>
      <c r="X458" s="366">
        <f t="shared" si="21"/>
        <v>42.24</v>
      </c>
      <c r="Y458" s="36">
        <f t="shared" si="22"/>
        <v>9.5680000000000001E-2</v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49.32</v>
      </c>
      <c r="X460" s="366">
        <f t="shared" si="21"/>
        <v>50.4</v>
      </c>
      <c r="Y460" s="36">
        <f>IFERROR(IF(X460=0,"",ROUNDUP(X460/H460,0)*0.00937),"")</f>
        <v>0.13117999999999999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49.32</v>
      </c>
      <c r="X464" s="366">
        <f t="shared" si="21"/>
        <v>50.4</v>
      </c>
      <c r="Y464" s="36">
        <f>IFERROR(IF(X464=0,"",ROUNDUP(X464/H464,0)*0.00937),"")</f>
        <v>0.13117999999999999</v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48.365909090909099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50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0.52547999999999995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209.34</v>
      </c>
      <c r="X466" s="367">
        <f>IFERROR(SUM(X454:X464),"0")</f>
        <v>216.96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76.8</v>
      </c>
      <c r="X468" s="366">
        <f>IFERROR(IF(W468="",0,CEILING((W468/$H468),1)*$H468),"")</f>
        <v>79.2</v>
      </c>
      <c r="Y468" s="36">
        <f>IFERROR(IF(X468=0,"",ROUNDUP(X468/H468,0)*0.01196),"")</f>
        <v>0.1794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14.545454545454545</v>
      </c>
      <c r="X470" s="367">
        <f>IFERROR(X468/H468,"0")+IFERROR(X469/H469,"0")</f>
        <v>15</v>
      </c>
      <c r="Y470" s="367">
        <f>IFERROR(IF(Y468="",0,Y468),"0")+IFERROR(IF(Y469="",0,Y469),"0")</f>
        <v>0.1794</v>
      </c>
      <c r="Z470" s="368"/>
      <c r="AA470" s="368"/>
    </row>
    <row r="471" spans="1:54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76.8</v>
      </c>
      <c r="X471" s="367">
        <f>IFERROR(SUM(X468:X469),"0")</f>
        <v>79.2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25.9</v>
      </c>
      <c r="X473" s="366">
        <f t="shared" ref="X473:X478" si="23">IFERROR(IF(W473="",0,CEILING((W473/$H473),1)*$H473),"")</f>
        <v>26.400000000000002</v>
      </c>
      <c r="Y473" s="36">
        <f>IFERROR(IF(X473=0,"",ROUNDUP(X473/H473,0)*0.01196),"")</f>
        <v>5.9799999999999999E-2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37.700000000000003</v>
      </c>
      <c r="X474" s="366">
        <f t="shared" si="23"/>
        <v>42.24</v>
      </c>
      <c r="Y474" s="36">
        <f>IFERROR(IF(X474=0,"",ROUNDUP(X474/H474,0)*0.01196),"")</f>
        <v>9.5680000000000001E-2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70.2</v>
      </c>
      <c r="X475" s="366">
        <f t="shared" si="23"/>
        <v>73.92</v>
      </c>
      <c r="Y475" s="36">
        <f>IFERROR(IF(X475=0,"",ROUNDUP(X475/H475,0)*0.01196),"")</f>
        <v>0.16744000000000001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16.920000000000002</v>
      </c>
      <c r="X476" s="366">
        <f t="shared" si="23"/>
        <v>18</v>
      </c>
      <c r="Y476" s="36">
        <f>IFERROR(IF(X476=0,"",ROUNDUP(X476/H476,0)*0.00937),"")</f>
        <v>4.6850000000000003E-2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16.920000000000002</v>
      </c>
      <c r="X477" s="366">
        <f t="shared" si="23"/>
        <v>18</v>
      </c>
      <c r="Y477" s="36">
        <f>IFERROR(IF(X477=0,"",ROUNDUP(X477/H477,0)*0.00937),"")</f>
        <v>4.6850000000000003E-2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20.88</v>
      </c>
      <c r="X478" s="366">
        <f t="shared" si="23"/>
        <v>21.6</v>
      </c>
      <c r="Y478" s="36">
        <f>IFERROR(IF(X478=0,"",ROUNDUP(X478/H478,0)*0.00937),"")</f>
        <v>5.6219999999999999E-2</v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40.540909090909089</v>
      </c>
      <c r="X479" s="367">
        <f>IFERROR(X473/H473,"0")+IFERROR(X474/H474,"0")+IFERROR(X475/H475,"0")+IFERROR(X476/H476,"0")+IFERROR(X477/H477,"0")+IFERROR(X478/H478,"0")</f>
        <v>43</v>
      </c>
      <c r="Y479" s="367">
        <f>IFERROR(IF(Y473="",0,Y473),"0")+IFERROR(IF(Y474="",0,Y474),"0")+IFERROR(IF(Y475="",0,Y475),"0")+IFERROR(IF(Y476="",0,Y476),"0")+IFERROR(IF(Y477="",0,Y477),"0")+IFERROR(IF(Y478="",0,Y478),"0")</f>
        <v>0.47283999999999998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188.52000000000004</v>
      </c>
      <c r="X480" s="367">
        <f>IFERROR(SUM(X473:X478),"0")</f>
        <v>200.16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725</v>
      </c>
      <c r="X516" s="366">
        <f>IFERROR(IF(W516="",0,CEILING((W516/$H516),1)*$H516),"")</f>
        <v>725.4</v>
      </c>
      <c r="Y516" s="36">
        <f>IFERROR(IF(X516=0,"",ROUNDUP(X516/H516,0)*0.02175),"")</f>
        <v>2.0227499999999998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92.948717948717956</v>
      </c>
      <c r="X521" s="367">
        <f>IFERROR(X516/H516,"0")+IFERROR(X517/H517,"0")+IFERROR(X518/H518,"0")+IFERROR(X519/H519,"0")+IFERROR(X520/H520,"0")</f>
        <v>93</v>
      </c>
      <c r="Y521" s="367">
        <f>IFERROR(IF(Y516="",0,Y516),"0")+IFERROR(IF(Y517="",0,Y517),"0")+IFERROR(IF(Y518="",0,Y518),"0")+IFERROR(IF(Y519="",0,Y519),"0")+IFERROR(IF(Y520="",0,Y520),"0")</f>
        <v>2.0227499999999998</v>
      </c>
      <c r="Z521" s="368"/>
      <c r="AA521" s="368"/>
    </row>
    <row r="522" spans="1:54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725</v>
      </c>
      <c r="X522" s="367">
        <f>IFERROR(SUM(X516:X520),"0")</f>
        <v>725.4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11515.027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11742.009999999998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12223.081347216388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12464.118999999997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22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23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12773.081347216388</v>
      </c>
      <c r="X531" s="367">
        <f>GrossWeightTotalR+PalletQtyTotalR*25</f>
        <v>13039.118999999997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2150.4204751889238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2190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25.270350000000001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94.5</v>
      </c>
      <c r="D538" s="46">
        <f>IFERROR(X56*1,"0")+IFERROR(X57*1,"0")+IFERROR(X58*1,"0")+IFERROR(X59*1,"0")</f>
        <v>415.8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1264.04</v>
      </c>
      <c r="F538" s="46">
        <f>IFERROR(X135*1,"0")+IFERROR(X136*1,"0")+IFERROR(X137*1,"0")+IFERROR(X138*1,"0")+IFERROR(X139*1,"0")</f>
        <v>300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203.7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1459.5000000000002</v>
      </c>
      <c r="J538" s="46">
        <f>IFERROR(X210*1,"0")+IFERROR(X211*1,"0")+IFERROR(X212*1,"0")+IFERROR(X213*1,"0")+IFERROR(X214*1,"0")+IFERROR(X215*1,"0")+IFERROR(X219*1,"0")+IFERROR(X220*1,"0")</f>
        <v>146.69999999999999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386.1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386.1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922.47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4932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24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297.41999999999996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31.26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496.32000000000005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725.4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36"/>
        <filter val="0,67"/>
        <filter val="1 030,00"/>
        <filter val="1 096,00"/>
        <filter val="1 825,00"/>
        <filter val="1,38"/>
        <filter val="1,65"/>
        <filter val="1,70"/>
        <filter val="1,83"/>
        <filter val="100,50"/>
        <filter val="106,00"/>
        <filter val="106,20"/>
        <filter val="109,40"/>
        <filter val="109,57"/>
        <filter val="11 515,03"/>
        <filter val="110,43"/>
        <filter val="115,15"/>
        <filter val="12 223,08"/>
        <filter val="12 773,08"/>
        <filter val="13,00"/>
        <filter val="13,20"/>
        <filter val="131,80"/>
        <filter val="132,40"/>
        <filter val="134,20"/>
        <filter val="134,80"/>
        <filter val="14,55"/>
        <filter val="143,50"/>
        <filter val="144,00"/>
        <filter val="144,79"/>
        <filter val="158,20"/>
        <filter val="16,50"/>
        <filter val="16,92"/>
        <filter val="173,00"/>
        <filter val="18,59"/>
        <filter val="18,60"/>
        <filter val="18,78"/>
        <filter val="185,50"/>
        <filter val="185,63"/>
        <filter val="186,50"/>
        <filter val="188,52"/>
        <filter val="188,55"/>
        <filter val="19,20"/>
        <filter val="19,25"/>
        <filter val="19,80"/>
        <filter val="2 150,42"/>
        <filter val="2,79"/>
        <filter val="2,97"/>
        <filter val="20,40"/>
        <filter val="20,88"/>
        <filter val="200,48"/>
        <filter val="204,00"/>
        <filter val="209,34"/>
        <filter val="21,45"/>
        <filter val="21,69"/>
        <filter val="21,78"/>
        <filter val="21,83"/>
        <filter val="22"/>
        <filter val="22,00"/>
        <filter val="22,05"/>
        <filter val="22,95"/>
        <filter val="222,00"/>
        <filter val="23,00"/>
        <filter val="231,50"/>
        <filter val="25,50"/>
        <filter val="25,90"/>
        <filter val="250,10"/>
        <filter val="253,13"/>
        <filter val="26,24"/>
        <filter val="27,50"/>
        <filter val="28,00"/>
        <filter val="28,83"/>
        <filter val="283,93"/>
        <filter val="295,54"/>
        <filter val="3 746,30"/>
        <filter val="3,30"/>
        <filter val="3,39"/>
        <filter val="3,69"/>
        <filter val="3,85"/>
        <filter val="30,80"/>
        <filter val="30,95"/>
        <filter val="304,50"/>
        <filter val="306,80"/>
        <filter val="31,48"/>
        <filter val="33,00"/>
        <filter val="337,76"/>
        <filter val="34,10"/>
        <filter val="37,70"/>
        <filter val="38,64"/>
        <filter val="38,70"/>
        <filter val="4,00"/>
        <filter val="4,02"/>
        <filter val="4,41"/>
        <filter val="4,68"/>
        <filter val="40,54"/>
        <filter val="40,70"/>
        <filter val="407,63"/>
        <filter val="43,23"/>
        <filter val="431,67"/>
        <filter val="45,00"/>
        <filter val="46,48"/>
        <filter val="46,50"/>
        <filter val="47,10"/>
        <filter val="48,37"/>
        <filter val="48,80"/>
        <filter val="49,32"/>
        <filter val="5,00"/>
        <filter val="5,22"/>
        <filter val="51,28"/>
        <filter val="53,10"/>
        <filter val="54,83"/>
        <filter val="56,00"/>
        <filter val="57,00"/>
        <filter val="58,28"/>
        <filter val="591,70"/>
        <filter val="6,30"/>
        <filter val="6,60"/>
        <filter val="60,90"/>
        <filter val="602,00"/>
        <filter val="61,81"/>
        <filter val="64,04"/>
        <filter val="66,00"/>
        <filter val="66,10"/>
        <filter val="68,67"/>
        <filter val="69,20"/>
        <filter val="7,57"/>
        <filter val="70,20"/>
        <filter val="70,90"/>
        <filter val="725,00"/>
        <filter val="76,80"/>
        <filter val="767,40"/>
        <filter val="77,00"/>
        <filter val="776,88"/>
        <filter val="8,25"/>
        <filter val="8,46"/>
        <filter val="8,61"/>
        <filter val="800,00"/>
        <filter val="87,08"/>
        <filter val="9,12"/>
        <filter val="906,50"/>
        <filter val="91,80"/>
        <filter val="92,95"/>
        <filter val="95,47"/>
        <filter val="97,14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