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9B9462C-472B-45D8-BF41-E44D5C2ED0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W506" i="1"/>
  <c r="W505" i="1"/>
  <c r="X504" i="1"/>
  <c r="Y504" i="1" s="1"/>
  <c r="X503" i="1"/>
  <c r="Y503" i="1" s="1"/>
  <c r="X502" i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W490" i="1"/>
  <c r="W489" i="1"/>
  <c r="X488" i="1"/>
  <c r="O488" i="1"/>
  <c r="W486" i="1"/>
  <c r="W485" i="1"/>
  <c r="X484" i="1"/>
  <c r="Y484" i="1" s="1"/>
  <c r="O484" i="1"/>
  <c r="X483" i="1"/>
  <c r="Y483" i="1" s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Y479" i="1" s="1"/>
  <c r="O473" i="1"/>
  <c r="W471" i="1"/>
  <c r="W470" i="1"/>
  <c r="X469" i="1"/>
  <c r="Y469" i="1" s="1"/>
  <c r="O469" i="1"/>
  <c r="X468" i="1"/>
  <c r="X470" i="1" s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Y461" i="1"/>
  <c r="X461" i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Y429" i="1"/>
  <c r="X429" i="1"/>
  <c r="O429" i="1"/>
  <c r="W427" i="1"/>
  <c r="W426" i="1"/>
  <c r="X425" i="1"/>
  <c r="Y425" i="1" s="1"/>
  <c r="O425" i="1"/>
  <c r="X424" i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Y394" i="1"/>
  <c r="X394" i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Y386" i="1" s="1"/>
  <c r="Y388" i="1" s="1"/>
  <c r="O386" i="1"/>
  <c r="W382" i="1"/>
  <c r="W381" i="1"/>
  <c r="X380" i="1"/>
  <c r="X382" i="1" s="1"/>
  <c r="O380" i="1"/>
  <c r="W378" i="1"/>
  <c r="W377" i="1"/>
  <c r="X376" i="1"/>
  <c r="Y376" i="1" s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X368" i="1"/>
  <c r="Y368" i="1" s="1"/>
  <c r="Y370" i="1" s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Y360" i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X345" i="1"/>
  <c r="Y345" i="1" s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X337" i="1"/>
  <c r="Y337" i="1" s="1"/>
  <c r="O337" i="1"/>
  <c r="X336" i="1"/>
  <c r="Y336" i="1" s="1"/>
  <c r="O336" i="1"/>
  <c r="Y335" i="1"/>
  <c r="X335" i="1"/>
  <c r="O335" i="1"/>
  <c r="X334" i="1"/>
  <c r="Y334" i="1" s="1"/>
  <c r="O334" i="1"/>
  <c r="X333" i="1"/>
  <c r="Y333" i="1" s="1"/>
  <c r="O333" i="1"/>
  <c r="W329" i="1"/>
  <c r="W328" i="1"/>
  <c r="X327" i="1"/>
  <c r="O327" i="1"/>
  <c r="W325" i="1"/>
  <c r="W324" i="1"/>
  <c r="X323" i="1"/>
  <c r="O323" i="1"/>
  <c r="W321" i="1"/>
  <c r="W320" i="1"/>
  <c r="X319" i="1"/>
  <c r="Y319" i="1" s="1"/>
  <c r="O319" i="1"/>
  <c r="X318" i="1"/>
  <c r="Y318" i="1" s="1"/>
  <c r="O318" i="1"/>
  <c r="X317" i="1"/>
  <c r="Y317" i="1" s="1"/>
  <c r="O317" i="1"/>
  <c r="W315" i="1"/>
  <c r="W314" i="1"/>
  <c r="X313" i="1"/>
  <c r="O313" i="1"/>
  <c r="W310" i="1"/>
  <c r="W309" i="1"/>
  <c r="X308" i="1"/>
  <c r="Y308" i="1" s="1"/>
  <c r="O308" i="1"/>
  <c r="X307" i="1"/>
  <c r="X309" i="1" s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Y296" i="1" s="1"/>
  <c r="O296" i="1"/>
  <c r="W293" i="1"/>
  <c r="W292" i="1"/>
  <c r="X291" i="1"/>
  <c r="Y291" i="1" s="1"/>
  <c r="O291" i="1"/>
  <c r="X290" i="1"/>
  <c r="Y290" i="1" s="1"/>
  <c r="O290" i="1"/>
  <c r="Y289" i="1"/>
  <c r="X289" i="1"/>
  <c r="O289" i="1"/>
  <c r="W287" i="1"/>
  <c r="W286" i="1"/>
  <c r="X285" i="1"/>
  <c r="Y285" i="1" s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X277" i="1"/>
  <c r="Y277" i="1" s="1"/>
  <c r="O277" i="1"/>
  <c r="W275" i="1"/>
  <c r="W274" i="1"/>
  <c r="Y273" i="1"/>
  <c r="X273" i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Y265" i="1"/>
  <c r="X265" i="1"/>
  <c r="O265" i="1"/>
  <c r="W263" i="1"/>
  <c r="W262" i="1"/>
  <c r="X261" i="1"/>
  <c r="Y261" i="1" s="1"/>
  <c r="O261" i="1"/>
  <c r="X260" i="1"/>
  <c r="Y260" i="1" s="1"/>
  <c r="O260" i="1"/>
  <c r="X259" i="1"/>
  <c r="Y259" i="1" s="1"/>
  <c r="O259" i="1"/>
  <c r="X258" i="1"/>
  <c r="O258" i="1"/>
  <c r="W256" i="1"/>
  <c r="W255" i="1"/>
  <c r="X254" i="1"/>
  <c r="X255" i="1" s="1"/>
  <c r="O254" i="1"/>
  <c r="W252" i="1"/>
  <c r="W251" i="1"/>
  <c r="X250" i="1"/>
  <c r="Y250" i="1" s="1"/>
  <c r="O250" i="1"/>
  <c r="X249" i="1"/>
  <c r="Y249" i="1" s="1"/>
  <c r="O249" i="1"/>
  <c r="X248" i="1"/>
  <c r="Y248" i="1" s="1"/>
  <c r="O248" i="1"/>
  <c r="Y247" i="1"/>
  <c r="X247" i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Y239" i="1"/>
  <c r="X239" i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W232" i="1"/>
  <c r="W231" i="1"/>
  <c r="X230" i="1"/>
  <c r="Y230" i="1" s="1"/>
  <c r="O230" i="1"/>
  <c r="X229" i="1"/>
  <c r="Y229" i="1" s="1"/>
  <c r="O229" i="1"/>
  <c r="Y228" i="1"/>
  <c r="X228" i="1"/>
  <c r="O228" i="1"/>
  <c r="X227" i="1"/>
  <c r="Y227" i="1" s="1"/>
  <c r="O227" i="1"/>
  <c r="X226" i="1"/>
  <c r="Y226" i="1" s="1"/>
  <c r="O226" i="1"/>
  <c r="X225" i="1"/>
  <c r="O225" i="1"/>
  <c r="W222" i="1"/>
  <c r="W221" i="1"/>
  <c r="X220" i="1"/>
  <c r="Y220" i="1" s="1"/>
  <c r="O220" i="1"/>
  <c r="X219" i="1"/>
  <c r="Y219" i="1" s="1"/>
  <c r="Y221" i="1" s="1"/>
  <c r="O219" i="1"/>
  <c r="W217" i="1"/>
  <c r="W216" i="1"/>
  <c r="X215" i="1"/>
  <c r="Y215" i="1" s="1"/>
  <c r="O215" i="1"/>
  <c r="X214" i="1"/>
  <c r="Y214" i="1" s="1"/>
  <c r="O214" i="1"/>
  <c r="Y213" i="1"/>
  <c r="X213" i="1"/>
  <c r="O213" i="1"/>
  <c r="X212" i="1"/>
  <c r="Y212" i="1" s="1"/>
  <c r="O212" i="1"/>
  <c r="X211" i="1"/>
  <c r="Y211" i="1" s="1"/>
  <c r="O211" i="1"/>
  <c r="X210" i="1"/>
  <c r="O210" i="1"/>
  <c r="W207" i="1"/>
  <c r="W206" i="1"/>
  <c r="X205" i="1"/>
  <c r="Y205" i="1" s="1"/>
  <c r="O205" i="1"/>
  <c r="X204" i="1"/>
  <c r="Y204" i="1" s="1"/>
  <c r="O204" i="1"/>
  <c r="X203" i="1"/>
  <c r="Y203" i="1" s="1"/>
  <c r="O203" i="1"/>
  <c r="X202" i="1"/>
  <c r="O202" i="1"/>
  <c r="W200" i="1"/>
  <c r="W199" i="1"/>
  <c r="Y198" i="1"/>
  <c r="X198" i="1"/>
  <c r="O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Y190" i="1"/>
  <c r="X190" i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Y182" i="1"/>
  <c r="X182" i="1"/>
  <c r="O182" i="1"/>
  <c r="W180" i="1"/>
  <c r="W179" i="1"/>
  <c r="X178" i="1"/>
  <c r="Y178" i="1" s="1"/>
  <c r="O178" i="1"/>
  <c r="X177" i="1"/>
  <c r="Y177" i="1" s="1"/>
  <c r="O177" i="1"/>
  <c r="X176" i="1"/>
  <c r="Y176" i="1" s="1"/>
  <c r="O176" i="1"/>
  <c r="X175" i="1"/>
  <c r="O175" i="1"/>
  <c r="W173" i="1"/>
  <c r="W172" i="1"/>
  <c r="X171" i="1"/>
  <c r="Y171" i="1" s="1"/>
  <c r="O171" i="1"/>
  <c r="X170" i="1"/>
  <c r="O170" i="1"/>
  <c r="W168" i="1"/>
  <c r="W167" i="1"/>
  <c r="Y166" i="1"/>
  <c r="X166" i="1"/>
  <c r="O166" i="1"/>
  <c r="X165" i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Y153" i="1"/>
  <c r="X153" i="1"/>
  <c r="O153" i="1"/>
  <c r="X152" i="1"/>
  <c r="O152" i="1"/>
  <c r="W149" i="1"/>
  <c r="W148" i="1"/>
  <c r="X147" i="1"/>
  <c r="Y147" i="1" s="1"/>
  <c r="O147" i="1"/>
  <c r="X146" i="1"/>
  <c r="Y146" i="1" s="1"/>
  <c r="O146" i="1"/>
  <c r="X145" i="1"/>
  <c r="X148" i="1" s="1"/>
  <c r="O145" i="1"/>
  <c r="W141" i="1"/>
  <c r="W140" i="1"/>
  <c r="X139" i="1"/>
  <c r="Y139" i="1" s="1"/>
  <c r="O139" i="1"/>
  <c r="X138" i="1"/>
  <c r="Y138" i="1" s="1"/>
  <c r="O138" i="1"/>
  <c r="X137" i="1"/>
  <c r="Y137" i="1" s="1"/>
  <c r="O137" i="1"/>
  <c r="X136" i="1"/>
  <c r="Y136" i="1" s="1"/>
  <c r="O136" i="1"/>
  <c r="X135" i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Y117" i="1"/>
  <c r="X117" i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Y109" i="1"/>
  <c r="X109" i="1"/>
  <c r="O109" i="1"/>
  <c r="X108" i="1"/>
  <c r="Y108" i="1" s="1"/>
  <c r="X107" i="1"/>
  <c r="W105" i="1"/>
  <c r="W104" i="1"/>
  <c r="X103" i="1"/>
  <c r="Y103" i="1" s="1"/>
  <c r="O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Y89" i="1" s="1"/>
  <c r="Y93" i="1" s="1"/>
  <c r="O89" i="1"/>
  <c r="W87" i="1"/>
  <c r="W86" i="1"/>
  <c r="X85" i="1"/>
  <c r="Y85" i="1" s="1"/>
  <c r="O85" i="1"/>
  <c r="X84" i="1"/>
  <c r="Y84" i="1" s="1"/>
  <c r="O84" i="1"/>
  <c r="Y83" i="1"/>
  <c r="X83" i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Y75" i="1"/>
  <c r="X75" i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Y65" i="1"/>
  <c r="X65" i="1"/>
  <c r="O65" i="1"/>
  <c r="X64" i="1"/>
  <c r="O64" i="1"/>
  <c r="W61" i="1"/>
  <c r="W60" i="1"/>
  <c r="X59" i="1"/>
  <c r="Y59" i="1" s="1"/>
  <c r="X58" i="1"/>
  <c r="Y58" i="1" s="1"/>
  <c r="O58" i="1"/>
  <c r="Y57" i="1"/>
  <c r="X57" i="1"/>
  <c r="O57" i="1"/>
  <c r="X56" i="1"/>
  <c r="O56" i="1"/>
  <c r="W53" i="1"/>
  <c r="W52" i="1"/>
  <c r="X51" i="1"/>
  <c r="Y51" i="1" s="1"/>
  <c r="O51" i="1"/>
  <c r="X50" i="1"/>
  <c r="C538" i="1" s="1"/>
  <c r="O50" i="1"/>
  <c r="W46" i="1"/>
  <c r="W45" i="1"/>
  <c r="X44" i="1"/>
  <c r="X46" i="1" s="1"/>
  <c r="O44" i="1"/>
  <c r="W42" i="1"/>
  <c r="W41" i="1"/>
  <c r="X40" i="1"/>
  <c r="X42" i="1" s="1"/>
  <c r="O40" i="1"/>
  <c r="W38" i="1"/>
  <c r="W37" i="1"/>
  <c r="X36" i="1"/>
  <c r="X38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Y28" i="1"/>
  <c r="X28" i="1"/>
  <c r="O28" i="1"/>
  <c r="X27" i="1"/>
  <c r="Y27" i="1" s="1"/>
  <c r="O27" i="1"/>
  <c r="X26" i="1"/>
  <c r="O26" i="1"/>
  <c r="W24" i="1"/>
  <c r="W23" i="1"/>
  <c r="X22" i="1"/>
  <c r="X23" i="1" s="1"/>
  <c r="O22" i="1"/>
  <c r="H10" i="1"/>
  <c r="A9" i="1"/>
  <c r="A10" i="1" s="1"/>
  <c r="D7" i="1"/>
  <c r="P6" i="1"/>
  <c r="O2" i="1"/>
  <c r="Y251" i="1" l="1"/>
  <c r="W528" i="1"/>
  <c r="X34" i="1"/>
  <c r="J538" i="1"/>
  <c r="X232" i="1"/>
  <c r="Y380" i="1"/>
  <c r="Y381" i="1" s="1"/>
  <c r="X381" i="1"/>
  <c r="V538" i="1"/>
  <c r="X499" i="1"/>
  <c r="Y494" i="1"/>
  <c r="Y499" i="1" s="1"/>
  <c r="X513" i="1"/>
  <c r="Y508" i="1"/>
  <c r="F10" i="1"/>
  <c r="Y22" i="1"/>
  <c r="Y23" i="1" s="1"/>
  <c r="Y26" i="1"/>
  <c r="Y33" i="1" s="1"/>
  <c r="Y36" i="1"/>
  <c r="Y37" i="1" s="1"/>
  <c r="X37" i="1"/>
  <c r="Y40" i="1"/>
  <c r="Y41" i="1" s="1"/>
  <c r="X41" i="1"/>
  <c r="Y44" i="1"/>
  <c r="Y45" i="1" s="1"/>
  <c r="X45" i="1"/>
  <c r="Y50" i="1"/>
  <c r="Y52" i="1" s="1"/>
  <c r="D538" i="1"/>
  <c r="E538" i="1"/>
  <c r="X121" i="1"/>
  <c r="F538" i="1"/>
  <c r="X172" i="1"/>
  <c r="Y170" i="1"/>
  <c r="Y172" i="1" s="1"/>
  <c r="Y199" i="1"/>
  <c r="X206" i="1"/>
  <c r="Y202" i="1"/>
  <c r="Y274" i="1"/>
  <c r="Y280" i="1"/>
  <c r="Y304" i="1"/>
  <c r="X314" i="1"/>
  <c r="Y313" i="1"/>
  <c r="Y314" i="1" s="1"/>
  <c r="Y320" i="1"/>
  <c r="Y341" i="1"/>
  <c r="Y365" i="1"/>
  <c r="Y513" i="1"/>
  <c r="X325" i="1"/>
  <c r="X324" i="1"/>
  <c r="Y323" i="1"/>
  <c r="Y324" i="1" s="1"/>
  <c r="X329" i="1"/>
  <c r="X328" i="1"/>
  <c r="Y327" i="1"/>
  <c r="Y328" i="1" s="1"/>
  <c r="X93" i="1"/>
  <c r="X105" i="1"/>
  <c r="X131" i="1"/>
  <c r="H538" i="1"/>
  <c r="I538" i="1"/>
  <c r="X180" i="1"/>
  <c r="X200" i="1"/>
  <c r="X221" i="1"/>
  <c r="X263" i="1"/>
  <c r="X293" i="1"/>
  <c r="X292" i="1"/>
  <c r="X437" i="1"/>
  <c r="F9" i="1"/>
  <c r="J9" i="1"/>
  <c r="X341" i="1"/>
  <c r="W532" i="1"/>
  <c r="W531" i="1"/>
  <c r="Y206" i="1"/>
  <c r="X33" i="1"/>
  <c r="X53" i="1"/>
  <c r="X61" i="1"/>
  <c r="X86" i="1"/>
  <c r="X94" i="1"/>
  <c r="X104" i="1"/>
  <c r="X122" i="1"/>
  <c r="X132" i="1"/>
  <c r="X141" i="1"/>
  <c r="X149" i="1"/>
  <c r="X162" i="1"/>
  <c r="X167" i="1"/>
  <c r="X173" i="1"/>
  <c r="X179" i="1"/>
  <c r="X199" i="1"/>
  <c r="X207" i="1"/>
  <c r="X216" i="1"/>
  <c r="X222" i="1"/>
  <c r="X231" i="1"/>
  <c r="X252" i="1"/>
  <c r="X256" i="1"/>
  <c r="X262" i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G538" i="1"/>
  <c r="Q538" i="1"/>
  <c r="H9" i="1"/>
  <c r="B538" i="1"/>
  <c r="X530" i="1"/>
  <c r="X529" i="1"/>
  <c r="X24" i="1"/>
  <c r="X52" i="1"/>
  <c r="Y56" i="1"/>
  <c r="Y60" i="1" s="1"/>
  <c r="X60" i="1"/>
  <c r="Y64" i="1"/>
  <c r="Y86" i="1" s="1"/>
  <c r="X87" i="1"/>
  <c r="Y96" i="1"/>
  <c r="Y104" i="1" s="1"/>
  <c r="Y107" i="1"/>
  <c r="Y121" i="1" s="1"/>
  <c r="Y124" i="1"/>
  <c r="Y131" i="1" s="1"/>
  <c r="Y135" i="1"/>
  <c r="Y140" i="1" s="1"/>
  <c r="X140" i="1"/>
  <c r="Y145" i="1"/>
  <c r="Y148" i="1" s="1"/>
  <c r="Y152" i="1"/>
  <c r="Y161" i="1" s="1"/>
  <c r="X161" i="1"/>
  <c r="Y165" i="1"/>
  <c r="Y167" i="1" s="1"/>
  <c r="X168" i="1"/>
  <c r="Y175" i="1"/>
  <c r="Y179" i="1" s="1"/>
  <c r="Y210" i="1"/>
  <c r="Y216" i="1" s="1"/>
  <c r="X217" i="1"/>
  <c r="Y225" i="1"/>
  <c r="Y231" i="1" s="1"/>
  <c r="N538" i="1"/>
  <c r="X251" i="1"/>
  <c r="Y254" i="1"/>
  <c r="Y255" i="1" s="1"/>
  <c r="Y258" i="1"/>
  <c r="Y262" i="1" s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Y533" i="1" l="1"/>
  <c r="X532" i="1"/>
  <c r="X528" i="1"/>
  <c r="X531" i="1"/>
</calcChain>
</file>

<file path=xl/sharedStrings.xml><?xml version="1.0" encoding="utf-8"?>
<sst xmlns="http://schemas.openxmlformats.org/spreadsheetml/2006/main" count="2267" uniqueCount="745">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</sst>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1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2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541" t="s">
        <v>0</v>
      </c>
      <c r="E1" s="417"/>
      <c r="F1" s="417"/>
      <c r="G1" s="12" t="s">
        <v>1</v>
      </c>
      <c r="H1" s="541" t="s">
        <v>2</v>
      </c>
      <c r="I1" s="417"/>
      <c r="J1" s="417"/>
      <c r="K1" s="417"/>
      <c r="L1" s="417"/>
      <c r="M1" s="417"/>
      <c r="N1" s="417"/>
      <c r="O1" s="417"/>
      <c r="P1" s="417"/>
      <c r="Q1" s="416" t="s">
        <v>3</v>
      </c>
      <c r="R1" s="417"/>
      <c r="S1" s="4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86" t="s">
        <v>7</v>
      </c>
      <c r="B5" s="425"/>
      <c r="C5" s="426"/>
      <c r="D5" s="592"/>
      <c r="E5" s="593"/>
      <c r="F5" s="445" t="s">
        <v>8</v>
      </c>
      <c r="G5" s="426"/>
      <c r="H5" s="592" t="s">
        <v>744</v>
      </c>
      <c r="I5" s="598"/>
      <c r="J5" s="598"/>
      <c r="K5" s="598"/>
      <c r="L5" s="593"/>
      <c r="M5" s="59"/>
      <c r="O5" s="24" t="s">
        <v>9</v>
      </c>
      <c r="P5" s="420">
        <v>45404</v>
      </c>
      <c r="Q5" s="421"/>
      <c r="S5" s="543" t="s">
        <v>10</v>
      </c>
      <c r="T5" s="540"/>
      <c r="U5" s="545" t="s">
        <v>11</v>
      </c>
      <c r="V5" s="421"/>
      <c r="AA5" s="51"/>
      <c r="AB5" s="51"/>
      <c r="AC5" s="51"/>
    </row>
    <row r="6" spans="1:30" s="362" customFormat="1" ht="24" customHeight="1" x14ac:dyDescent="0.2">
      <c r="A6" s="586" t="s">
        <v>12</v>
      </c>
      <c r="B6" s="425"/>
      <c r="C6" s="426"/>
      <c r="D6" s="502" t="s">
        <v>710</v>
      </c>
      <c r="E6" s="503"/>
      <c r="F6" s="503"/>
      <c r="G6" s="503"/>
      <c r="H6" s="503"/>
      <c r="I6" s="503"/>
      <c r="J6" s="503"/>
      <c r="K6" s="503"/>
      <c r="L6" s="421"/>
      <c r="M6" s="60"/>
      <c r="O6" s="24" t="s">
        <v>14</v>
      </c>
      <c r="P6" s="600" t="str">
        <f>IF(P5=0," ",CHOOSE(WEEKDAY(P5,2),"Понедельник","Вторник","Среда","Четверг","Пятница","Суббота","Воскресенье"))</f>
        <v>Понедельник</v>
      </c>
      <c r="Q6" s="370"/>
      <c r="S6" s="599" t="s">
        <v>15</v>
      </c>
      <c r="T6" s="540"/>
      <c r="U6" s="494" t="s">
        <v>16</v>
      </c>
      <c r="V6" s="495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61" t="str">
        <f>IFERROR(VLOOKUP(DeliveryAddress,Table,3,0),1)</f>
        <v>1</v>
      </c>
      <c r="E7" s="562"/>
      <c r="F7" s="562"/>
      <c r="G7" s="562"/>
      <c r="H7" s="562"/>
      <c r="I7" s="562"/>
      <c r="J7" s="562"/>
      <c r="K7" s="562"/>
      <c r="L7" s="408"/>
      <c r="M7" s="61"/>
      <c r="O7" s="24"/>
      <c r="P7" s="42"/>
      <c r="Q7" s="42"/>
      <c r="S7" s="374"/>
      <c r="T7" s="540"/>
      <c r="U7" s="496"/>
      <c r="V7" s="497"/>
      <c r="AA7" s="51"/>
      <c r="AB7" s="51"/>
      <c r="AC7" s="51"/>
    </row>
    <row r="8" spans="1:30" s="362" customFormat="1" ht="25.5" customHeight="1" x14ac:dyDescent="0.2">
      <c r="A8" s="406" t="s">
        <v>17</v>
      </c>
      <c r="B8" s="383"/>
      <c r="C8" s="384"/>
      <c r="D8" s="594"/>
      <c r="E8" s="595"/>
      <c r="F8" s="595"/>
      <c r="G8" s="595"/>
      <c r="H8" s="595"/>
      <c r="I8" s="595"/>
      <c r="J8" s="595"/>
      <c r="K8" s="595"/>
      <c r="L8" s="596"/>
      <c r="M8" s="62"/>
      <c r="O8" s="24" t="s">
        <v>18</v>
      </c>
      <c r="P8" s="407">
        <v>0.33333333333333331</v>
      </c>
      <c r="Q8" s="408"/>
      <c r="S8" s="374"/>
      <c r="T8" s="540"/>
      <c r="U8" s="496"/>
      <c r="V8" s="497"/>
      <c r="AA8" s="51"/>
      <c r="AB8" s="51"/>
      <c r="AC8" s="51"/>
    </row>
    <row r="9" spans="1:30" s="362" customFormat="1" ht="39.950000000000003" customHeight="1" x14ac:dyDescent="0.2">
      <c r="A9" s="3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453"/>
      <c r="E9" s="423"/>
      <c r="F9" s="3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363"/>
      <c r="O9" s="26" t="s">
        <v>19</v>
      </c>
      <c r="P9" s="624"/>
      <c r="Q9" s="405"/>
      <c r="S9" s="374"/>
      <c r="T9" s="540"/>
      <c r="U9" s="498"/>
      <c r="V9" s="499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3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453"/>
      <c r="E10" s="423"/>
      <c r="F10" s="3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510" t="str">
        <f>IFERROR(VLOOKUP($D$10,Proxy,2,FALSE),"")</f>
        <v/>
      </c>
      <c r="I10" s="374"/>
      <c r="J10" s="374"/>
      <c r="K10" s="374"/>
      <c r="L10" s="374"/>
      <c r="M10" s="361"/>
      <c r="O10" s="26" t="s">
        <v>20</v>
      </c>
      <c r="P10" s="549"/>
      <c r="Q10" s="550"/>
      <c r="T10" s="24" t="s">
        <v>21</v>
      </c>
      <c r="U10" s="597" t="s">
        <v>22</v>
      </c>
      <c r="V10" s="495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88"/>
      <c r="Q11" s="421"/>
      <c r="T11" s="24" t="s">
        <v>25</v>
      </c>
      <c r="U11" s="404" t="s">
        <v>26</v>
      </c>
      <c r="V11" s="405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424" t="s">
        <v>27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6"/>
      <c r="M12" s="63"/>
      <c r="O12" s="24" t="s">
        <v>28</v>
      </c>
      <c r="P12" s="407"/>
      <c r="Q12" s="408"/>
      <c r="R12" s="23"/>
      <c r="T12" s="24"/>
      <c r="U12" s="417"/>
      <c r="V12" s="374"/>
      <c r="AA12" s="51"/>
      <c r="AB12" s="51"/>
      <c r="AC12" s="51"/>
    </row>
    <row r="13" spans="1:30" s="362" customFormat="1" ht="23.25" customHeight="1" x14ac:dyDescent="0.2">
      <c r="A13" s="424" t="s">
        <v>29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6"/>
      <c r="M13" s="63"/>
      <c r="N13" s="26"/>
      <c r="O13" s="26" t="s">
        <v>30</v>
      </c>
      <c r="P13" s="404"/>
      <c r="Q13" s="405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424" t="s">
        <v>31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6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427" t="s">
        <v>32</v>
      </c>
      <c r="B15" s="425"/>
      <c r="C15" s="425"/>
      <c r="D15" s="425"/>
      <c r="E15" s="425"/>
      <c r="F15" s="425"/>
      <c r="G15" s="425"/>
      <c r="H15" s="425"/>
      <c r="I15" s="425"/>
      <c r="J15" s="425"/>
      <c r="K15" s="425"/>
      <c r="L15" s="426"/>
      <c r="M15" s="64"/>
      <c r="O15" s="628" t="s">
        <v>33</v>
      </c>
      <c r="P15" s="417"/>
      <c r="Q15" s="417"/>
      <c r="R15" s="417"/>
      <c r="S15" s="4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29"/>
      <c r="P16" s="629"/>
      <c r="Q16" s="629"/>
      <c r="R16" s="629"/>
      <c r="S16" s="62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96" t="s">
        <v>34</v>
      </c>
      <c r="B17" s="396" t="s">
        <v>35</v>
      </c>
      <c r="C17" s="603" t="s">
        <v>36</v>
      </c>
      <c r="D17" s="396" t="s">
        <v>37</v>
      </c>
      <c r="E17" s="397"/>
      <c r="F17" s="396" t="s">
        <v>38</v>
      </c>
      <c r="G17" s="396" t="s">
        <v>39</v>
      </c>
      <c r="H17" s="396" t="s">
        <v>40</v>
      </c>
      <c r="I17" s="396" t="s">
        <v>41</v>
      </c>
      <c r="J17" s="396" t="s">
        <v>42</v>
      </c>
      <c r="K17" s="396" t="s">
        <v>43</v>
      </c>
      <c r="L17" s="396" t="s">
        <v>44</v>
      </c>
      <c r="M17" s="396" t="s">
        <v>45</v>
      </c>
      <c r="N17" s="396" t="s">
        <v>46</v>
      </c>
      <c r="O17" s="396" t="s">
        <v>47</v>
      </c>
      <c r="P17" s="685"/>
      <c r="Q17" s="685"/>
      <c r="R17" s="685"/>
      <c r="S17" s="397"/>
      <c r="T17" s="432" t="s">
        <v>48</v>
      </c>
      <c r="U17" s="426"/>
      <c r="V17" s="396" t="s">
        <v>49</v>
      </c>
      <c r="W17" s="396" t="s">
        <v>50</v>
      </c>
      <c r="X17" s="401" t="s">
        <v>51</v>
      </c>
      <c r="Y17" s="396" t="s">
        <v>52</v>
      </c>
      <c r="Z17" s="522" t="s">
        <v>53</v>
      </c>
      <c r="AA17" s="522" t="s">
        <v>54</v>
      </c>
      <c r="AB17" s="522" t="s">
        <v>55</v>
      </c>
      <c r="AC17" s="675"/>
      <c r="AD17" s="676"/>
      <c r="AE17" s="664"/>
      <c r="BB17" s="429" t="s">
        <v>56</v>
      </c>
    </row>
    <row r="18" spans="1:54" ht="14.25" customHeight="1" x14ac:dyDescent="0.2">
      <c r="A18" s="400"/>
      <c r="B18" s="400"/>
      <c r="C18" s="400"/>
      <c r="D18" s="398"/>
      <c r="E18" s="399"/>
      <c r="F18" s="400"/>
      <c r="G18" s="400"/>
      <c r="H18" s="400"/>
      <c r="I18" s="400"/>
      <c r="J18" s="400"/>
      <c r="K18" s="400"/>
      <c r="L18" s="400"/>
      <c r="M18" s="400"/>
      <c r="N18" s="400"/>
      <c r="O18" s="398"/>
      <c r="P18" s="686"/>
      <c r="Q18" s="686"/>
      <c r="R18" s="686"/>
      <c r="S18" s="399"/>
      <c r="T18" s="360" t="s">
        <v>57</v>
      </c>
      <c r="U18" s="360" t="s">
        <v>58</v>
      </c>
      <c r="V18" s="400"/>
      <c r="W18" s="400"/>
      <c r="X18" s="402"/>
      <c r="Y18" s="400"/>
      <c r="Z18" s="523"/>
      <c r="AA18" s="523"/>
      <c r="AB18" s="677"/>
      <c r="AC18" s="678"/>
      <c r="AD18" s="679"/>
      <c r="AE18" s="665"/>
      <c r="BB18" s="374"/>
    </row>
    <row r="19" spans="1:54" ht="27.75" hidden="1" customHeight="1" x14ac:dyDescent="0.2">
      <c r="A19" s="475" t="s">
        <v>59</v>
      </c>
      <c r="B19" s="476"/>
      <c r="C19" s="476"/>
      <c r="D19" s="476"/>
      <c r="E19" s="476"/>
      <c r="F19" s="476"/>
      <c r="G19" s="476"/>
      <c r="H19" s="476"/>
      <c r="I19" s="476"/>
      <c r="J19" s="476"/>
      <c r="K19" s="476"/>
      <c r="L19" s="476"/>
      <c r="M19" s="476"/>
      <c r="N19" s="476"/>
      <c r="O19" s="476"/>
      <c r="P19" s="476"/>
      <c r="Q19" s="476"/>
      <c r="R19" s="476"/>
      <c r="S19" s="476"/>
      <c r="T19" s="476"/>
      <c r="U19" s="476"/>
      <c r="V19" s="476"/>
      <c r="W19" s="476"/>
      <c r="X19" s="476"/>
      <c r="Y19" s="476"/>
      <c r="Z19" s="48"/>
      <c r="AA19" s="48"/>
    </row>
    <row r="20" spans="1:54" ht="16.5" hidden="1" customHeight="1" x14ac:dyDescent="0.25">
      <c r="A20" s="386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9"/>
      <c r="AA20" s="359"/>
    </row>
    <row r="21" spans="1:54" ht="14.25" hidden="1" customHeight="1" x14ac:dyDescent="0.25">
      <c r="A21" s="387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82" t="s">
        <v>66</v>
      </c>
      <c r="P23" s="383"/>
      <c r="Q23" s="383"/>
      <c r="R23" s="383"/>
      <c r="S23" s="383"/>
      <c r="T23" s="383"/>
      <c r="U23" s="384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hidden="1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82" t="s">
        <v>66</v>
      </c>
      <c r="P24" s="383"/>
      <c r="Q24" s="383"/>
      <c r="R24" s="383"/>
      <c r="S24" s="383"/>
      <c r="T24" s="383"/>
      <c r="U24" s="384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hidden="1" customHeight="1" x14ac:dyDescent="0.25">
      <c r="A25" s="387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6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6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69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7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73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60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82" t="s">
        <v>66</v>
      </c>
      <c r="P33" s="383"/>
      <c r="Q33" s="383"/>
      <c r="R33" s="383"/>
      <c r="S33" s="383"/>
      <c r="T33" s="383"/>
      <c r="U33" s="384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hidden="1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82" t="s">
        <v>66</v>
      </c>
      <c r="P34" s="383"/>
      <c r="Q34" s="383"/>
      <c r="R34" s="383"/>
      <c r="S34" s="383"/>
      <c r="T34" s="383"/>
      <c r="U34" s="384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hidden="1" customHeight="1" x14ac:dyDescent="0.25">
      <c r="A35" s="387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7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82" t="s">
        <v>66</v>
      </c>
      <c r="P37" s="383"/>
      <c r="Q37" s="383"/>
      <c r="R37" s="383"/>
      <c r="S37" s="383"/>
      <c r="T37" s="383"/>
      <c r="U37" s="384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hidden="1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82" t="s">
        <v>66</v>
      </c>
      <c r="P38" s="383"/>
      <c r="Q38" s="383"/>
      <c r="R38" s="383"/>
      <c r="S38" s="383"/>
      <c r="T38" s="383"/>
      <c r="U38" s="384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hidden="1" customHeight="1" x14ac:dyDescent="0.25">
      <c r="A39" s="387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82" t="s">
        <v>66</v>
      </c>
      <c r="P41" s="383"/>
      <c r="Q41" s="383"/>
      <c r="R41" s="383"/>
      <c r="S41" s="383"/>
      <c r="T41" s="383"/>
      <c r="U41" s="384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hidden="1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82" t="s">
        <v>66</v>
      </c>
      <c r="P42" s="383"/>
      <c r="Q42" s="383"/>
      <c r="R42" s="383"/>
      <c r="S42" s="383"/>
      <c r="T42" s="383"/>
      <c r="U42" s="384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hidden="1" customHeight="1" x14ac:dyDescent="0.25">
      <c r="A43" s="387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7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82" t="s">
        <v>66</v>
      </c>
      <c r="P45" s="383"/>
      <c r="Q45" s="383"/>
      <c r="R45" s="383"/>
      <c r="S45" s="383"/>
      <c r="T45" s="383"/>
      <c r="U45" s="384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hidden="1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82" t="s">
        <v>66</v>
      </c>
      <c r="P46" s="383"/>
      <c r="Q46" s="383"/>
      <c r="R46" s="383"/>
      <c r="S46" s="383"/>
      <c r="T46" s="383"/>
      <c r="U46" s="384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hidden="1" customHeight="1" x14ac:dyDescent="0.2">
      <c r="A47" s="475" t="s">
        <v>94</v>
      </c>
      <c r="B47" s="476"/>
      <c r="C47" s="476"/>
      <c r="D47" s="476"/>
      <c r="E47" s="476"/>
      <c r="F47" s="476"/>
      <c r="G47" s="476"/>
      <c r="H47" s="476"/>
      <c r="I47" s="476"/>
      <c r="J47" s="476"/>
      <c r="K47" s="476"/>
      <c r="L47" s="476"/>
      <c r="M47" s="476"/>
      <c r="N47" s="476"/>
      <c r="O47" s="476"/>
      <c r="P47" s="476"/>
      <c r="Q47" s="476"/>
      <c r="R47" s="476"/>
      <c r="S47" s="476"/>
      <c r="T47" s="476"/>
      <c r="U47" s="476"/>
      <c r="V47" s="476"/>
      <c r="W47" s="476"/>
      <c r="X47" s="476"/>
      <c r="Y47" s="476"/>
      <c r="Z47" s="48"/>
      <c r="AA47" s="48"/>
    </row>
    <row r="48" spans="1:54" ht="16.5" hidden="1" customHeight="1" x14ac:dyDescent="0.25">
      <c r="A48" s="386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9"/>
      <c r="AA48" s="359"/>
    </row>
    <row r="49" spans="1:54" ht="14.25" hidden="1" customHeight="1" x14ac:dyDescent="0.25">
      <c r="A49" s="387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8"/>
      <c r="AA49" s="358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6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0</v>
      </c>
      <c r="X50" s="366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135</v>
      </c>
      <c r="X51" s="366">
        <f>IFERROR(IF(W51="",0,CEILING((W51/$H51),1)*$H51),"")</f>
        <v>135</v>
      </c>
      <c r="Y51" s="36">
        <f>IFERROR(IF(X51=0,"",ROUNDUP(X51/H51,0)*0.00753),"")</f>
        <v>0.3765</v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82" t="s">
        <v>66</v>
      </c>
      <c r="P52" s="383"/>
      <c r="Q52" s="383"/>
      <c r="R52" s="383"/>
      <c r="S52" s="383"/>
      <c r="T52" s="383"/>
      <c r="U52" s="384"/>
      <c r="V52" s="37" t="s">
        <v>67</v>
      </c>
      <c r="W52" s="367">
        <f>IFERROR(W50/H50,"0")+IFERROR(W51/H51,"0")</f>
        <v>50</v>
      </c>
      <c r="X52" s="367">
        <f>IFERROR(X50/H50,"0")+IFERROR(X51/H51,"0")</f>
        <v>50</v>
      </c>
      <c r="Y52" s="367">
        <f>IFERROR(IF(Y50="",0,Y50),"0")+IFERROR(IF(Y51="",0,Y51),"0")</f>
        <v>0.3765</v>
      </c>
      <c r="Z52" s="368"/>
      <c r="AA52" s="368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82" t="s">
        <v>66</v>
      </c>
      <c r="P53" s="383"/>
      <c r="Q53" s="383"/>
      <c r="R53" s="383"/>
      <c r="S53" s="383"/>
      <c r="T53" s="383"/>
      <c r="U53" s="384"/>
      <c r="V53" s="37" t="s">
        <v>65</v>
      </c>
      <c r="W53" s="367">
        <f>IFERROR(SUM(W50:W51),"0")</f>
        <v>135</v>
      </c>
      <c r="X53" s="367">
        <f>IFERROR(SUM(X50:X51),"0")</f>
        <v>135</v>
      </c>
      <c r="Y53" s="37"/>
      <c r="Z53" s="368"/>
      <c r="AA53" s="368"/>
    </row>
    <row r="54" spans="1:54" ht="16.5" hidden="1" customHeight="1" x14ac:dyDescent="0.25">
      <c r="A54" s="386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9"/>
      <c r="AA54" s="359"/>
    </row>
    <row r="55" spans="1:54" ht="14.25" hidden="1" customHeight="1" x14ac:dyDescent="0.25">
      <c r="A55" s="387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8"/>
      <c r="AA55" s="358"/>
    </row>
    <row r="56" spans="1:54" ht="27" hidden="1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7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0</v>
      </c>
      <c r="X56" s="366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6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6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180</v>
      </c>
      <c r="X58" s="366">
        <f>IFERROR(IF(W58="",0,CEILING((W58/$H58),1)*$H58),"")</f>
        <v>180</v>
      </c>
      <c r="Y58" s="36">
        <f>IFERROR(IF(X58=0,"",ROUNDUP(X58/H58,0)*0.00937),"")</f>
        <v>0.37480000000000002</v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505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82" t="s">
        <v>66</v>
      </c>
      <c r="P60" s="383"/>
      <c r="Q60" s="383"/>
      <c r="R60" s="383"/>
      <c r="S60" s="383"/>
      <c r="T60" s="383"/>
      <c r="U60" s="384"/>
      <c r="V60" s="37" t="s">
        <v>67</v>
      </c>
      <c r="W60" s="367">
        <f>IFERROR(W56/H56,"0")+IFERROR(W57/H57,"0")+IFERROR(W58/H58,"0")+IFERROR(W59/H59,"0")</f>
        <v>40</v>
      </c>
      <c r="X60" s="367">
        <f>IFERROR(X56/H56,"0")+IFERROR(X57/H57,"0")+IFERROR(X58/H58,"0")+IFERROR(X59/H59,"0")</f>
        <v>40</v>
      </c>
      <c r="Y60" s="367">
        <f>IFERROR(IF(Y56="",0,Y56),"0")+IFERROR(IF(Y57="",0,Y57),"0")+IFERROR(IF(Y58="",0,Y58),"0")+IFERROR(IF(Y59="",0,Y59),"0")</f>
        <v>0.37480000000000002</v>
      </c>
      <c r="Z60" s="368"/>
      <c r="AA60" s="368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82" t="s">
        <v>66</v>
      </c>
      <c r="P61" s="383"/>
      <c r="Q61" s="383"/>
      <c r="R61" s="383"/>
      <c r="S61" s="383"/>
      <c r="T61" s="383"/>
      <c r="U61" s="384"/>
      <c r="V61" s="37" t="s">
        <v>65</v>
      </c>
      <c r="W61" s="367">
        <f>IFERROR(SUM(W56:W59),"0")</f>
        <v>180</v>
      </c>
      <c r="X61" s="367">
        <f>IFERROR(SUM(X56:X59),"0")</f>
        <v>180</v>
      </c>
      <c r="Y61" s="37"/>
      <c r="Z61" s="368"/>
      <c r="AA61" s="368"/>
    </row>
    <row r="62" spans="1:54" ht="16.5" hidden="1" customHeight="1" x14ac:dyDescent="0.25">
      <c r="A62" s="386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9"/>
      <c r="AA62" s="359"/>
    </row>
    <row r="63" spans="1:54" ht="14.25" hidden="1" customHeight="1" x14ac:dyDescent="0.25">
      <c r="A63" s="387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4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7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64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50</v>
      </c>
      <c r="X66" s="366">
        <f t="shared" si="2"/>
        <v>56</v>
      </c>
      <c r="Y66" s="36">
        <f t="shared" si="3"/>
        <v>0.10874999999999999</v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52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42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53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6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43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60</v>
      </c>
      <c r="X72" s="366">
        <f t="shared" si="2"/>
        <v>60</v>
      </c>
      <c r="Y72" s="36">
        <f t="shared" ref="Y72:Y79" si="4">IFERROR(IF(X72=0,"",ROUNDUP(X72/H72,0)*0.00937),"")</f>
        <v>0.14055000000000001</v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64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6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7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54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74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7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180</v>
      </c>
      <c r="X79" s="366">
        <f t="shared" si="2"/>
        <v>180</v>
      </c>
      <c r="Y79" s="36">
        <f t="shared" si="4"/>
        <v>0.37480000000000002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7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20</v>
      </c>
      <c r="X80" s="366">
        <f t="shared" si="2"/>
        <v>22.400000000000002</v>
      </c>
      <c r="Y80" s="36">
        <f>IFERROR(IF(X80=0,"",ROUNDUP(X80/H80,0)*0.00753),"")</f>
        <v>5.271E-2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7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4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7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135</v>
      </c>
      <c r="X84" s="366">
        <f t="shared" si="2"/>
        <v>135</v>
      </c>
      <c r="Y84" s="36">
        <f>IFERROR(IF(X84=0,"",ROUNDUP(X84/H84,0)*0.00937),"")</f>
        <v>0.28110000000000002</v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7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73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82" t="s">
        <v>66</v>
      </c>
      <c r="P86" s="383"/>
      <c r="Q86" s="383"/>
      <c r="R86" s="383"/>
      <c r="S86" s="383"/>
      <c r="T86" s="383"/>
      <c r="U86" s="384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95.714285714285722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97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0.95791000000000004</v>
      </c>
      <c r="Z86" s="368"/>
      <c r="AA86" s="368"/>
    </row>
    <row r="87" spans="1:54" x14ac:dyDescent="0.2">
      <c r="A87" s="374"/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5"/>
      <c r="O87" s="382" t="s">
        <v>66</v>
      </c>
      <c r="P87" s="383"/>
      <c r="Q87" s="383"/>
      <c r="R87" s="383"/>
      <c r="S87" s="383"/>
      <c r="T87" s="383"/>
      <c r="U87" s="384"/>
      <c r="V87" s="37" t="s">
        <v>65</v>
      </c>
      <c r="W87" s="367">
        <f>IFERROR(SUM(W64:W85),"0")</f>
        <v>445</v>
      </c>
      <c r="X87" s="367">
        <f>IFERROR(SUM(X64:X85),"0")</f>
        <v>453.4</v>
      </c>
      <c r="Y87" s="37"/>
      <c r="Z87" s="368"/>
      <c r="AA87" s="368"/>
    </row>
    <row r="88" spans="1:54" ht="14.25" hidden="1" customHeight="1" x14ac:dyDescent="0.25">
      <c r="A88" s="387" t="s">
        <v>96</v>
      </c>
      <c r="B88" s="374"/>
      <c r="C88" s="374"/>
      <c r="D88" s="374"/>
      <c r="E88" s="374"/>
      <c r="F88" s="374"/>
      <c r="G88" s="374"/>
      <c r="H88" s="374"/>
      <c r="I88" s="374"/>
      <c r="J88" s="374"/>
      <c r="K88" s="374"/>
      <c r="L88" s="374"/>
      <c r="M88" s="374"/>
      <c r="N88" s="374"/>
      <c r="O88" s="374"/>
      <c r="P88" s="374"/>
      <c r="Q88" s="374"/>
      <c r="R88" s="374"/>
      <c r="S88" s="374"/>
      <c r="T88" s="374"/>
      <c r="U88" s="374"/>
      <c r="V88" s="374"/>
      <c r="W88" s="374"/>
      <c r="X88" s="374"/>
      <c r="Y88" s="374"/>
      <c r="Z88" s="358"/>
      <c r="AA88" s="358"/>
    </row>
    <row r="89" spans="1:54" ht="16.5" hidden="1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5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52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7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6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73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82" t="s">
        <v>66</v>
      </c>
      <c r="P93" s="383"/>
      <c r="Q93" s="383"/>
      <c r="R93" s="383"/>
      <c r="S93" s="383"/>
      <c r="T93" s="383"/>
      <c r="U93" s="384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hidden="1" x14ac:dyDescent="0.2">
      <c r="A94" s="374"/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5"/>
      <c r="O94" s="382" t="s">
        <v>66</v>
      </c>
      <c r="P94" s="383"/>
      <c r="Q94" s="383"/>
      <c r="R94" s="383"/>
      <c r="S94" s="383"/>
      <c r="T94" s="383"/>
      <c r="U94" s="384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hidden="1" customHeight="1" x14ac:dyDescent="0.25">
      <c r="A95" s="387" t="s">
        <v>60</v>
      </c>
      <c r="B95" s="374"/>
      <c r="C95" s="374"/>
      <c r="D95" s="374"/>
      <c r="E95" s="374"/>
      <c r="F95" s="374"/>
      <c r="G95" s="374"/>
      <c r="H95" s="374"/>
      <c r="I95" s="374"/>
      <c r="J95" s="374"/>
      <c r="K95" s="374"/>
      <c r="L95" s="374"/>
      <c r="M95" s="374"/>
      <c r="N95" s="374"/>
      <c r="O95" s="374"/>
      <c r="P95" s="374"/>
      <c r="Q95" s="374"/>
      <c r="R95" s="374"/>
      <c r="S95" s="374"/>
      <c r="T95" s="374"/>
      <c r="U95" s="374"/>
      <c r="V95" s="374"/>
      <c r="W95" s="374"/>
      <c r="X95" s="374"/>
      <c r="Y95" s="374"/>
      <c r="Z95" s="358"/>
      <c r="AA95" s="358"/>
    </row>
    <row r="96" spans="1:54" ht="16.5" hidden="1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5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7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5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6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6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6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8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14</v>
      </c>
      <c r="X103" s="366">
        <f t="shared" si="5"/>
        <v>14</v>
      </c>
      <c r="Y103" s="36">
        <f>IFERROR(IF(X103=0,"",ROUNDUP(X103/H103,0)*0.00753),"")</f>
        <v>3.7650000000000003E-2</v>
      </c>
      <c r="Z103" s="56"/>
      <c r="AA103" s="57"/>
      <c r="AE103" s="58"/>
      <c r="BB103" s="115" t="s">
        <v>1</v>
      </c>
    </row>
    <row r="104" spans="1:54" x14ac:dyDescent="0.2">
      <c r="A104" s="373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82" t="s">
        <v>66</v>
      </c>
      <c r="P104" s="383"/>
      <c r="Q104" s="383"/>
      <c r="R104" s="383"/>
      <c r="S104" s="383"/>
      <c r="T104" s="383"/>
      <c r="U104" s="384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5</v>
      </c>
      <c r="X104" s="367">
        <f>IFERROR(X96/H96,"0")+IFERROR(X97/H97,"0")+IFERROR(X98/H98,"0")+IFERROR(X99/H99,"0")+IFERROR(X100/H100,"0")+IFERROR(X101/H101,"0")+IFERROR(X102/H102,"0")+IFERROR(X103/H103,"0")</f>
        <v>5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3.7650000000000003E-2</v>
      </c>
      <c r="Z104" s="368"/>
      <c r="AA104" s="368"/>
    </row>
    <row r="105" spans="1:54" x14ac:dyDescent="0.2">
      <c r="A105" s="374"/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5"/>
      <c r="O105" s="382" t="s">
        <v>66</v>
      </c>
      <c r="P105" s="383"/>
      <c r="Q105" s="383"/>
      <c r="R105" s="383"/>
      <c r="S105" s="383"/>
      <c r="T105" s="383"/>
      <c r="U105" s="384"/>
      <c r="V105" s="37" t="s">
        <v>65</v>
      </c>
      <c r="W105" s="367">
        <f>IFERROR(SUM(W96:W103),"0")</f>
        <v>14</v>
      </c>
      <c r="X105" s="367">
        <f>IFERROR(SUM(X96:X103),"0")</f>
        <v>14</v>
      </c>
      <c r="Y105" s="37"/>
      <c r="Z105" s="368"/>
      <c r="AA105" s="368"/>
    </row>
    <row r="106" spans="1:54" ht="14.25" hidden="1" customHeight="1" x14ac:dyDescent="0.25">
      <c r="A106" s="387" t="s">
        <v>68</v>
      </c>
      <c r="B106" s="374"/>
      <c r="C106" s="374"/>
      <c r="D106" s="374"/>
      <c r="E106" s="374"/>
      <c r="F106" s="374"/>
      <c r="G106" s="374"/>
      <c r="H106" s="374"/>
      <c r="I106" s="374"/>
      <c r="J106" s="374"/>
      <c r="K106" s="374"/>
      <c r="L106" s="374"/>
      <c r="M106" s="374"/>
      <c r="N106" s="374"/>
      <c r="O106" s="374"/>
      <c r="P106" s="374"/>
      <c r="Q106" s="374"/>
      <c r="R106" s="374"/>
      <c r="S106" s="374"/>
      <c r="T106" s="374"/>
      <c r="U106" s="374"/>
      <c r="V106" s="374"/>
      <c r="W106" s="374"/>
      <c r="X106" s="374"/>
      <c r="Y106" s="374"/>
      <c r="Z106" s="358"/>
      <c r="AA106" s="358"/>
    </row>
    <row r="107" spans="1:54" ht="16.5" hidden="1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438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hidden="1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85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hidden="1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5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hidden="1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3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0</v>
      </c>
      <c r="X110" s="366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4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44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45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6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29.7</v>
      </c>
      <c r="X115" s="366">
        <f t="shared" si="6"/>
        <v>31.68</v>
      </c>
      <c r="Y115" s="36">
        <f>IFERROR(IF(X115=0,"",ROUNDUP(X115/H115,0)*0.00753),"")</f>
        <v>9.0359999999999996E-2</v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135</v>
      </c>
      <c r="X116" s="366">
        <f t="shared" si="6"/>
        <v>135</v>
      </c>
      <c r="Y116" s="36">
        <f>IFERROR(IF(X116=0,"",ROUNDUP(X116/H116,0)*0.00753),"")</f>
        <v>0.3765</v>
      </c>
      <c r="Z116" s="56"/>
      <c r="AA116" s="57"/>
      <c r="AE116" s="58"/>
      <c r="BB116" s="125" t="s">
        <v>1</v>
      </c>
    </row>
    <row r="117" spans="1:54" ht="27" hidden="1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45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hidden="1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63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6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hidden="1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66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73"/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5"/>
      <c r="O121" s="382" t="s">
        <v>66</v>
      </c>
      <c r="P121" s="383"/>
      <c r="Q121" s="383"/>
      <c r="R121" s="383"/>
      <c r="S121" s="383"/>
      <c r="T121" s="383"/>
      <c r="U121" s="384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61.25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62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0.46686</v>
      </c>
      <c r="Z121" s="368"/>
      <c r="AA121" s="368"/>
    </row>
    <row r="122" spans="1:54" x14ac:dyDescent="0.2">
      <c r="A122" s="374"/>
      <c r="B122" s="374"/>
      <c r="C122" s="374"/>
      <c r="D122" s="374"/>
      <c r="E122" s="374"/>
      <c r="F122" s="374"/>
      <c r="G122" s="374"/>
      <c r="H122" s="374"/>
      <c r="I122" s="374"/>
      <c r="J122" s="374"/>
      <c r="K122" s="374"/>
      <c r="L122" s="374"/>
      <c r="M122" s="374"/>
      <c r="N122" s="375"/>
      <c r="O122" s="382" t="s">
        <v>66</v>
      </c>
      <c r="P122" s="383"/>
      <c r="Q122" s="383"/>
      <c r="R122" s="383"/>
      <c r="S122" s="383"/>
      <c r="T122" s="383"/>
      <c r="U122" s="384"/>
      <c r="V122" s="37" t="s">
        <v>65</v>
      </c>
      <c r="W122" s="367">
        <f>IFERROR(SUM(W107:W120),"0")</f>
        <v>164.7</v>
      </c>
      <c r="X122" s="367">
        <f>IFERROR(SUM(X107:X120),"0")</f>
        <v>166.68</v>
      </c>
      <c r="Y122" s="37"/>
      <c r="Z122" s="368"/>
      <c r="AA122" s="368"/>
    </row>
    <row r="123" spans="1:54" ht="14.25" hidden="1" customHeight="1" x14ac:dyDescent="0.25">
      <c r="A123" s="387" t="s">
        <v>210</v>
      </c>
      <c r="B123" s="374"/>
      <c r="C123" s="374"/>
      <c r="D123" s="374"/>
      <c r="E123" s="374"/>
      <c r="F123" s="374"/>
      <c r="G123" s="374"/>
      <c r="H123" s="374"/>
      <c r="I123" s="374"/>
      <c r="J123" s="374"/>
      <c r="K123" s="374"/>
      <c r="L123" s="374"/>
      <c r="M123" s="374"/>
      <c r="N123" s="374"/>
      <c r="O123" s="374"/>
      <c r="P123" s="374"/>
      <c r="Q123" s="374"/>
      <c r="R123" s="374"/>
      <c r="S123" s="374"/>
      <c r="T123" s="374"/>
      <c r="U123" s="374"/>
      <c r="V123" s="374"/>
      <c r="W123" s="374"/>
      <c r="X123" s="374"/>
      <c r="Y123" s="374"/>
      <c r="Z123" s="358"/>
      <c r="AA123" s="358"/>
    </row>
    <row r="124" spans="1:54" ht="27" hidden="1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67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7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4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hidden="1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6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hidden="1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6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hidden="1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4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hidden="1" x14ac:dyDescent="0.2">
      <c r="A131" s="373"/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5"/>
      <c r="O131" s="382" t="s">
        <v>66</v>
      </c>
      <c r="P131" s="383"/>
      <c r="Q131" s="383"/>
      <c r="R131" s="383"/>
      <c r="S131" s="383"/>
      <c r="T131" s="383"/>
      <c r="U131" s="384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hidden="1" x14ac:dyDescent="0.2">
      <c r="A132" s="374"/>
      <c r="B132" s="374"/>
      <c r="C132" s="374"/>
      <c r="D132" s="374"/>
      <c r="E132" s="374"/>
      <c r="F132" s="374"/>
      <c r="G132" s="374"/>
      <c r="H132" s="374"/>
      <c r="I132" s="374"/>
      <c r="J132" s="374"/>
      <c r="K132" s="374"/>
      <c r="L132" s="374"/>
      <c r="M132" s="374"/>
      <c r="N132" s="375"/>
      <c r="O132" s="382" t="s">
        <v>66</v>
      </c>
      <c r="P132" s="383"/>
      <c r="Q132" s="383"/>
      <c r="R132" s="383"/>
      <c r="S132" s="383"/>
      <c r="T132" s="383"/>
      <c r="U132" s="384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hidden="1" customHeight="1" x14ac:dyDescent="0.25">
      <c r="A133" s="386" t="s">
        <v>223</v>
      </c>
      <c r="B133" s="374"/>
      <c r="C133" s="374"/>
      <c r="D133" s="374"/>
      <c r="E133" s="374"/>
      <c r="F133" s="374"/>
      <c r="G133" s="374"/>
      <c r="H133" s="374"/>
      <c r="I133" s="374"/>
      <c r="J133" s="374"/>
      <c r="K133" s="374"/>
      <c r="L133" s="374"/>
      <c r="M133" s="374"/>
      <c r="N133" s="374"/>
      <c r="O133" s="374"/>
      <c r="P133" s="374"/>
      <c r="Q133" s="374"/>
      <c r="R133" s="374"/>
      <c r="S133" s="374"/>
      <c r="T133" s="374"/>
      <c r="U133" s="374"/>
      <c r="V133" s="374"/>
      <c r="W133" s="374"/>
      <c r="X133" s="374"/>
      <c r="Y133" s="374"/>
      <c r="Z133" s="359"/>
      <c r="AA133" s="359"/>
    </row>
    <row r="134" spans="1:54" ht="14.25" hidden="1" customHeight="1" x14ac:dyDescent="0.25">
      <c r="A134" s="387" t="s">
        <v>68</v>
      </c>
      <c r="B134" s="374"/>
      <c r="C134" s="374"/>
      <c r="D134" s="374"/>
      <c r="E134" s="374"/>
      <c r="F134" s="374"/>
      <c r="G134" s="374"/>
      <c r="H134" s="374"/>
      <c r="I134" s="374"/>
      <c r="J134" s="374"/>
      <c r="K134" s="374"/>
      <c r="L134" s="374"/>
      <c r="M134" s="374"/>
      <c r="N134" s="374"/>
      <c r="O134" s="374"/>
      <c r="P134" s="374"/>
      <c r="Q134" s="374"/>
      <c r="R134" s="374"/>
      <c r="S134" s="374"/>
      <c r="T134" s="374"/>
      <c r="U134" s="374"/>
      <c r="V134" s="374"/>
      <c r="W134" s="374"/>
      <c r="X134" s="374"/>
      <c r="Y134" s="374"/>
      <c r="Z134" s="358"/>
      <c r="AA134" s="358"/>
    </row>
    <row r="135" spans="1:54" ht="27" hidden="1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73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150</v>
      </c>
      <c r="X136" s="366">
        <f>IFERROR(IF(W136="",0,CEILING((W136/$H136),1)*$H136),"")</f>
        <v>151.20000000000002</v>
      </c>
      <c r="Y136" s="36">
        <f>IFERROR(IF(X136=0,"",ROUNDUP(X136/H136,0)*0.02175),"")</f>
        <v>0.39149999999999996</v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6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225</v>
      </c>
      <c r="X138" s="366">
        <f>IFERROR(IF(W138="",0,CEILING((W138/$H138),1)*$H138),"")</f>
        <v>226.8</v>
      </c>
      <c r="Y138" s="36">
        <f>IFERROR(IF(X138=0,"",ROUNDUP(X138/H138,0)*0.00753),"")</f>
        <v>0.63251999999999997</v>
      </c>
      <c r="Z138" s="56"/>
      <c r="AA138" s="57"/>
      <c r="AE138" s="58"/>
      <c r="BB138" s="140" t="s">
        <v>1</v>
      </c>
    </row>
    <row r="139" spans="1:54" ht="16.5" hidden="1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6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3"/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5"/>
      <c r="O140" s="382" t="s">
        <v>66</v>
      </c>
      <c r="P140" s="383"/>
      <c r="Q140" s="383"/>
      <c r="R140" s="383"/>
      <c r="S140" s="383"/>
      <c r="T140" s="383"/>
      <c r="U140" s="384"/>
      <c r="V140" s="37" t="s">
        <v>67</v>
      </c>
      <c r="W140" s="367">
        <f>IFERROR(W135/H135,"0")+IFERROR(W136/H136,"0")+IFERROR(W137/H137,"0")+IFERROR(W138/H138,"0")+IFERROR(W139/H139,"0")</f>
        <v>101.19047619047619</v>
      </c>
      <c r="X140" s="367">
        <f>IFERROR(X135/H135,"0")+IFERROR(X136/H136,"0")+IFERROR(X137/H137,"0")+IFERROR(X138/H138,"0")+IFERROR(X139/H139,"0")</f>
        <v>102</v>
      </c>
      <c r="Y140" s="367">
        <f>IFERROR(IF(Y135="",0,Y135),"0")+IFERROR(IF(Y136="",0,Y136),"0")+IFERROR(IF(Y137="",0,Y137),"0")+IFERROR(IF(Y138="",0,Y138),"0")+IFERROR(IF(Y139="",0,Y139),"0")</f>
        <v>1.0240199999999999</v>
      </c>
      <c r="Z140" s="368"/>
      <c r="AA140" s="368"/>
    </row>
    <row r="141" spans="1:54" x14ac:dyDescent="0.2">
      <c r="A141" s="374"/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5"/>
      <c r="O141" s="382" t="s">
        <v>66</v>
      </c>
      <c r="P141" s="383"/>
      <c r="Q141" s="383"/>
      <c r="R141" s="383"/>
      <c r="S141" s="383"/>
      <c r="T141" s="383"/>
      <c r="U141" s="384"/>
      <c r="V141" s="37" t="s">
        <v>65</v>
      </c>
      <c r="W141" s="367">
        <f>IFERROR(SUM(W135:W139),"0")</f>
        <v>375</v>
      </c>
      <c r="X141" s="367">
        <f>IFERROR(SUM(X135:X139),"0")</f>
        <v>378</v>
      </c>
      <c r="Y141" s="37"/>
      <c r="Z141" s="368"/>
      <c r="AA141" s="368"/>
    </row>
    <row r="142" spans="1:54" ht="27.75" hidden="1" customHeight="1" x14ac:dyDescent="0.2">
      <c r="A142" s="475" t="s">
        <v>233</v>
      </c>
      <c r="B142" s="476"/>
      <c r="C142" s="476"/>
      <c r="D142" s="476"/>
      <c r="E142" s="476"/>
      <c r="F142" s="476"/>
      <c r="G142" s="476"/>
      <c r="H142" s="476"/>
      <c r="I142" s="476"/>
      <c r="J142" s="476"/>
      <c r="K142" s="476"/>
      <c r="L142" s="476"/>
      <c r="M142" s="476"/>
      <c r="N142" s="476"/>
      <c r="O142" s="476"/>
      <c r="P142" s="476"/>
      <c r="Q142" s="476"/>
      <c r="R142" s="476"/>
      <c r="S142" s="476"/>
      <c r="T142" s="476"/>
      <c r="U142" s="476"/>
      <c r="V142" s="476"/>
      <c r="W142" s="476"/>
      <c r="X142" s="476"/>
      <c r="Y142" s="476"/>
      <c r="Z142" s="48"/>
      <c r="AA142" s="48"/>
    </row>
    <row r="143" spans="1:54" ht="16.5" hidden="1" customHeight="1" x14ac:dyDescent="0.25">
      <c r="A143" s="386" t="s">
        <v>234</v>
      </c>
      <c r="B143" s="374"/>
      <c r="C143" s="374"/>
      <c r="D143" s="374"/>
      <c r="E143" s="374"/>
      <c r="F143" s="374"/>
      <c r="G143" s="374"/>
      <c r="H143" s="374"/>
      <c r="I143" s="374"/>
      <c r="J143" s="374"/>
      <c r="K143" s="374"/>
      <c r="L143" s="374"/>
      <c r="M143" s="374"/>
      <c r="N143" s="374"/>
      <c r="O143" s="374"/>
      <c r="P143" s="374"/>
      <c r="Q143" s="374"/>
      <c r="R143" s="374"/>
      <c r="S143" s="374"/>
      <c r="T143" s="374"/>
      <c r="U143" s="374"/>
      <c r="V143" s="374"/>
      <c r="W143" s="374"/>
      <c r="X143" s="374"/>
      <c r="Y143" s="374"/>
      <c r="Z143" s="359"/>
      <c r="AA143" s="359"/>
    </row>
    <row r="144" spans="1:54" ht="14.25" hidden="1" customHeight="1" x14ac:dyDescent="0.25">
      <c r="A144" s="387" t="s">
        <v>104</v>
      </c>
      <c r="B144" s="374"/>
      <c r="C144" s="374"/>
      <c r="D144" s="374"/>
      <c r="E144" s="374"/>
      <c r="F144" s="374"/>
      <c r="G144" s="374"/>
      <c r="H144" s="374"/>
      <c r="I144" s="374"/>
      <c r="J144" s="374"/>
      <c r="K144" s="374"/>
      <c r="L144" s="374"/>
      <c r="M144" s="374"/>
      <c r="N144" s="374"/>
      <c r="O144" s="374"/>
      <c r="P144" s="374"/>
      <c r="Q144" s="374"/>
      <c r="R144" s="374"/>
      <c r="S144" s="374"/>
      <c r="T144" s="374"/>
      <c r="U144" s="374"/>
      <c r="V144" s="374"/>
      <c r="W144" s="374"/>
      <c r="X144" s="374"/>
      <c r="Y144" s="374"/>
      <c r="Z144" s="358"/>
      <c r="AA144" s="358"/>
    </row>
    <row r="145" spans="1:54" ht="27" hidden="1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6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hidden="1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3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hidden="1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6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hidden="1" x14ac:dyDescent="0.2">
      <c r="A148" s="373"/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5"/>
      <c r="O148" s="382" t="s">
        <v>66</v>
      </c>
      <c r="P148" s="383"/>
      <c r="Q148" s="383"/>
      <c r="R148" s="383"/>
      <c r="S148" s="383"/>
      <c r="T148" s="383"/>
      <c r="U148" s="384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hidden="1" x14ac:dyDescent="0.2">
      <c r="A149" s="374"/>
      <c r="B149" s="374"/>
      <c r="C149" s="374"/>
      <c r="D149" s="374"/>
      <c r="E149" s="374"/>
      <c r="F149" s="374"/>
      <c r="G149" s="374"/>
      <c r="H149" s="374"/>
      <c r="I149" s="374"/>
      <c r="J149" s="374"/>
      <c r="K149" s="374"/>
      <c r="L149" s="374"/>
      <c r="M149" s="374"/>
      <c r="N149" s="375"/>
      <c r="O149" s="382" t="s">
        <v>66</v>
      </c>
      <c r="P149" s="383"/>
      <c r="Q149" s="383"/>
      <c r="R149" s="383"/>
      <c r="S149" s="383"/>
      <c r="T149" s="383"/>
      <c r="U149" s="384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hidden="1" customHeight="1" x14ac:dyDescent="0.25">
      <c r="A150" s="386" t="s">
        <v>241</v>
      </c>
      <c r="B150" s="374"/>
      <c r="C150" s="374"/>
      <c r="D150" s="374"/>
      <c r="E150" s="374"/>
      <c r="F150" s="374"/>
      <c r="G150" s="374"/>
      <c r="H150" s="374"/>
      <c r="I150" s="374"/>
      <c r="J150" s="374"/>
      <c r="K150" s="374"/>
      <c r="L150" s="374"/>
      <c r="M150" s="374"/>
      <c r="N150" s="374"/>
      <c r="O150" s="374"/>
      <c r="P150" s="374"/>
      <c r="Q150" s="374"/>
      <c r="R150" s="374"/>
      <c r="S150" s="374"/>
      <c r="T150" s="374"/>
      <c r="U150" s="374"/>
      <c r="V150" s="374"/>
      <c r="W150" s="374"/>
      <c r="X150" s="374"/>
      <c r="Y150" s="374"/>
      <c r="Z150" s="359"/>
      <c r="AA150" s="359"/>
    </row>
    <row r="151" spans="1:54" ht="14.25" hidden="1" customHeight="1" x14ac:dyDescent="0.25">
      <c r="A151" s="387" t="s">
        <v>60</v>
      </c>
      <c r="B151" s="374"/>
      <c r="C151" s="374"/>
      <c r="D151" s="374"/>
      <c r="E151" s="374"/>
      <c r="F151" s="374"/>
      <c r="G151" s="374"/>
      <c r="H151" s="374"/>
      <c r="I151" s="374"/>
      <c r="J151" s="374"/>
      <c r="K151" s="374"/>
      <c r="L151" s="374"/>
      <c r="M151" s="374"/>
      <c r="N151" s="374"/>
      <c r="O151" s="374"/>
      <c r="P151" s="374"/>
      <c r="Q151" s="374"/>
      <c r="R151" s="374"/>
      <c r="S151" s="374"/>
      <c r="T151" s="374"/>
      <c r="U151" s="374"/>
      <c r="V151" s="374"/>
      <c r="W151" s="374"/>
      <c r="X151" s="374"/>
      <c r="Y151" s="374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30</v>
      </c>
      <c r="X152" s="366">
        <f t="shared" ref="X152:X160" si="8">IFERROR(IF(W152="",0,CEILING((W152/$H152),1)*$H152),"")</f>
        <v>33.6</v>
      </c>
      <c r="Y152" s="36">
        <f>IFERROR(IF(X152=0,"",ROUNDUP(X152/H152,0)*0.00753),"")</f>
        <v>6.0240000000000002E-2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4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20</v>
      </c>
      <c r="X153" s="366">
        <f t="shared" si="8"/>
        <v>21</v>
      </c>
      <c r="Y153" s="36">
        <f>IFERROR(IF(X153=0,"",ROUNDUP(X153/H153,0)*0.00753),"")</f>
        <v>3.7650000000000003E-2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7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50</v>
      </c>
      <c r="X154" s="366">
        <f t="shared" si="8"/>
        <v>50.400000000000006</v>
      </c>
      <c r="Y154" s="36">
        <f>IFERROR(IF(X154=0,"",ROUNDUP(X154/H154,0)*0.00753),"")</f>
        <v>9.0359999999999996E-2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6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35</v>
      </c>
      <c r="X155" s="366">
        <f t="shared" si="8"/>
        <v>35.700000000000003</v>
      </c>
      <c r="Y155" s="36">
        <f>IFERROR(IF(X155=0,"",ROUNDUP(X155/H155,0)*0.00502),"")</f>
        <v>8.5339999999999999E-2</v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51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7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70</v>
      </c>
      <c r="X157" s="366">
        <f t="shared" si="8"/>
        <v>71.400000000000006</v>
      </c>
      <c r="Y157" s="36">
        <f>IFERROR(IF(X157=0,"",ROUNDUP(X157/H157,0)*0.00502),"")</f>
        <v>0.17068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70</v>
      </c>
      <c r="X158" s="366">
        <f t="shared" si="8"/>
        <v>71.400000000000006</v>
      </c>
      <c r="Y158" s="36">
        <f>IFERROR(IF(X158=0,"",ROUNDUP(X158/H158,0)*0.00502),"")</f>
        <v>0.17068</v>
      </c>
      <c r="Z158" s="56"/>
      <c r="AA158" s="57"/>
      <c r="AE158" s="58"/>
      <c r="BB158" s="151" t="s">
        <v>1</v>
      </c>
    </row>
    <row r="159" spans="1:54" ht="27" hidden="1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44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hidden="1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73"/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5"/>
      <c r="O161" s="382" t="s">
        <v>66</v>
      </c>
      <c r="P161" s="383"/>
      <c r="Q161" s="383"/>
      <c r="R161" s="383"/>
      <c r="S161" s="383"/>
      <c r="T161" s="383"/>
      <c r="U161" s="384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107.14285714285712</v>
      </c>
      <c r="X161" s="367">
        <f>IFERROR(X152/H152,"0")+IFERROR(X153/H153,"0")+IFERROR(X154/H154,"0")+IFERROR(X155/H155,"0")+IFERROR(X156/H156,"0")+IFERROR(X157/H157,"0")+IFERROR(X158/H158,"0")+IFERROR(X159/H159,"0")+IFERROR(X160/H160,"0")</f>
        <v>110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0.61495</v>
      </c>
      <c r="Z161" s="368"/>
      <c r="AA161" s="368"/>
    </row>
    <row r="162" spans="1:54" x14ac:dyDescent="0.2">
      <c r="A162" s="374"/>
      <c r="B162" s="374"/>
      <c r="C162" s="374"/>
      <c r="D162" s="374"/>
      <c r="E162" s="374"/>
      <c r="F162" s="374"/>
      <c r="G162" s="374"/>
      <c r="H162" s="374"/>
      <c r="I162" s="374"/>
      <c r="J162" s="374"/>
      <c r="K162" s="374"/>
      <c r="L162" s="374"/>
      <c r="M162" s="374"/>
      <c r="N162" s="375"/>
      <c r="O162" s="382" t="s">
        <v>66</v>
      </c>
      <c r="P162" s="383"/>
      <c r="Q162" s="383"/>
      <c r="R162" s="383"/>
      <c r="S162" s="383"/>
      <c r="T162" s="383"/>
      <c r="U162" s="384"/>
      <c r="V162" s="37" t="s">
        <v>65</v>
      </c>
      <c r="W162" s="367">
        <f>IFERROR(SUM(W152:W160),"0")</f>
        <v>275</v>
      </c>
      <c r="X162" s="367">
        <f>IFERROR(SUM(X152:X160),"0")</f>
        <v>283.5</v>
      </c>
      <c r="Y162" s="37"/>
      <c r="Z162" s="368"/>
      <c r="AA162" s="368"/>
    </row>
    <row r="163" spans="1:54" ht="16.5" hidden="1" customHeight="1" x14ac:dyDescent="0.25">
      <c r="A163" s="386" t="s">
        <v>260</v>
      </c>
      <c r="B163" s="374"/>
      <c r="C163" s="374"/>
      <c r="D163" s="374"/>
      <c r="E163" s="374"/>
      <c r="F163" s="374"/>
      <c r="G163" s="374"/>
      <c r="H163" s="374"/>
      <c r="I163" s="374"/>
      <c r="J163" s="374"/>
      <c r="K163" s="374"/>
      <c r="L163" s="374"/>
      <c r="M163" s="374"/>
      <c r="N163" s="374"/>
      <c r="O163" s="374"/>
      <c r="P163" s="374"/>
      <c r="Q163" s="374"/>
      <c r="R163" s="374"/>
      <c r="S163" s="374"/>
      <c r="T163" s="374"/>
      <c r="U163" s="374"/>
      <c r="V163" s="374"/>
      <c r="W163" s="374"/>
      <c r="X163" s="374"/>
      <c r="Y163" s="374"/>
      <c r="Z163" s="359"/>
      <c r="AA163" s="359"/>
    </row>
    <row r="164" spans="1:54" ht="14.25" hidden="1" customHeight="1" x14ac:dyDescent="0.25">
      <c r="A164" s="387" t="s">
        <v>104</v>
      </c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4"/>
      <c r="O164" s="374"/>
      <c r="P164" s="374"/>
      <c r="Q164" s="374"/>
      <c r="R164" s="374"/>
      <c r="S164" s="374"/>
      <c r="T164" s="374"/>
      <c r="U164" s="374"/>
      <c r="V164" s="374"/>
      <c r="W164" s="374"/>
      <c r="X164" s="374"/>
      <c r="Y164" s="374"/>
      <c r="Z164" s="358"/>
      <c r="AA164" s="358"/>
    </row>
    <row r="165" spans="1:54" ht="16.5" hidden="1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5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hidden="1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6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hidden="1" x14ac:dyDescent="0.2">
      <c r="A167" s="373"/>
      <c r="B167" s="374"/>
      <c r="C167" s="374"/>
      <c r="D167" s="374"/>
      <c r="E167" s="374"/>
      <c r="F167" s="374"/>
      <c r="G167" s="374"/>
      <c r="H167" s="374"/>
      <c r="I167" s="374"/>
      <c r="J167" s="374"/>
      <c r="K167" s="374"/>
      <c r="L167" s="374"/>
      <c r="M167" s="374"/>
      <c r="N167" s="375"/>
      <c r="O167" s="382" t="s">
        <v>66</v>
      </c>
      <c r="P167" s="383"/>
      <c r="Q167" s="383"/>
      <c r="R167" s="383"/>
      <c r="S167" s="383"/>
      <c r="T167" s="383"/>
      <c r="U167" s="384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hidden="1" x14ac:dyDescent="0.2">
      <c r="A168" s="374"/>
      <c r="B168" s="374"/>
      <c r="C168" s="374"/>
      <c r="D168" s="374"/>
      <c r="E168" s="374"/>
      <c r="F168" s="374"/>
      <c r="G168" s="374"/>
      <c r="H168" s="374"/>
      <c r="I168" s="374"/>
      <c r="J168" s="374"/>
      <c r="K168" s="374"/>
      <c r="L168" s="374"/>
      <c r="M168" s="374"/>
      <c r="N168" s="375"/>
      <c r="O168" s="382" t="s">
        <v>66</v>
      </c>
      <c r="P168" s="383"/>
      <c r="Q168" s="383"/>
      <c r="R168" s="383"/>
      <c r="S168" s="383"/>
      <c r="T168" s="383"/>
      <c r="U168" s="384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hidden="1" customHeight="1" x14ac:dyDescent="0.25">
      <c r="A169" s="387" t="s">
        <v>96</v>
      </c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4"/>
      <c r="O169" s="374"/>
      <c r="P169" s="374"/>
      <c r="Q169" s="374"/>
      <c r="R169" s="374"/>
      <c r="S169" s="374"/>
      <c r="T169" s="374"/>
      <c r="U169" s="374"/>
      <c r="V169" s="374"/>
      <c r="W169" s="374"/>
      <c r="X169" s="374"/>
      <c r="Y169" s="374"/>
      <c r="Z169" s="358"/>
      <c r="AA169" s="358"/>
    </row>
    <row r="170" spans="1:54" ht="16.5" hidden="1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7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hidden="1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4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hidden="1" x14ac:dyDescent="0.2">
      <c r="A172" s="373"/>
      <c r="B172" s="374"/>
      <c r="C172" s="374"/>
      <c r="D172" s="374"/>
      <c r="E172" s="374"/>
      <c r="F172" s="374"/>
      <c r="G172" s="374"/>
      <c r="H172" s="374"/>
      <c r="I172" s="374"/>
      <c r="J172" s="374"/>
      <c r="K172" s="374"/>
      <c r="L172" s="374"/>
      <c r="M172" s="374"/>
      <c r="N172" s="375"/>
      <c r="O172" s="382" t="s">
        <v>66</v>
      </c>
      <c r="P172" s="383"/>
      <c r="Q172" s="383"/>
      <c r="R172" s="383"/>
      <c r="S172" s="383"/>
      <c r="T172" s="383"/>
      <c r="U172" s="384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hidden="1" x14ac:dyDescent="0.2">
      <c r="A173" s="374"/>
      <c r="B173" s="374"/>
      <c r="C173" s="374"/>
      <c r="D173" s="374"/>
      <c r="E173" s="374"/>
      <c r="F173" s="374"/>
      <c r="G173" s="374"/>
      <c r="H173" s="374"/>
      <c r="I173" s="374"/>
      <c r="J173" s="374"/>
      <c r="K173" s="374"/>
      <c r="L173" s="374"/>
      <c r="M173" s="374"/>
      <c r="N173" s="375"/>
      <c r="O173" s="382" t="s">
        <v>66</v>
      </c>
      <c r="P173" s="383"/>
      <c r="Q173" s="383"/>
      <c r="R173" s="383"/>
      <c r="S173" s="383"/>
      <c r="T173" s="383"/>
      <c r="U173" s="384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hidden="1" customHeight="1" x14ac:dyDescent="0.25">
      <c r="A174" s="387" t="s">
        <v>60</v>
      </c>
      <c r="B174" s="374"/>
      <c r="C174" s="374"/>
      <c r="D174" s="374"/>
      <c r="E174" s="374"/>
      <c r="F174" s="374"/>
      <c r="G174" s="374"/>
      <c r="H174" s="374"/>
      <c r="I174" s="374"/>
      <c r="J174" s="374"/>
      <c r="K174" s="374"/>
      <c r="L174" s="374"/>
      <c r="M174" s="374"/>
      <c r="N174" s="374"/>
      <c r="O174" s="374"/>
      <c r="P174" s="374"/>
      <c r="Q174" s="374"/>
      <c r="R174" s="374"/>
      <c r="S174" s="374"/>
      <c r="T174" s="374"/>
      <c r="U174" s="374"/>
      <c r="V174" s="374"/>
      <c r="W174" s="374"/>
      <c r="X174" s="374"/>
      <c r="Y174" s="374"/>
      <c r="Z174" s="358"/>
      <c r="AA174" s="358"/>
    </row>
    <row r="175" spans="1:54" ht="27" hidden="1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3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50</v>
      </c>
      <c r="X178" s="366">
        <f>IFERROR(IF(W178="",0,CEILING((W178/$H178),1)*$H178),"")</f>
        <v>54</v>
      </c>
      <c r="Y178" s="36">
        <f>IFERROR(IF(X178=0,"",ROUNDUP(X178/H178,0)*0.00937),"")</f>
        <v>9.3700000000000006E-2</v>
      </c>
      <c r="Z178" s="56"/>
      <c r="AA178" s="57"/>
      <c r="AE178" s="58"/>
      <c r="BB178" s="161" t="s">
        <v>1</v>
      </c>
    </row>
    <row r="179" spans="1:54" x14ac:dyDescent="0.2">
      <c r="A179" s="373"/>
      <c r="B179" s="374"/>
      <c r="C179" s="374"/>
      <c r="D179" s="374"/>
      <c r="E179" s="374"/>
      <c r="F179" s="374"/>
      <c r="G179" s="374"/>
      <c r="H179" s="374"/>
      <c r="I179" s="374"/>
      <c r="J179" s="374"/>
      <c r="K179" s="374"/>
      <c r="L179" s="374"/>
      <c r="M179" s="374"/>
      <c r="N179" s="375"/>
      <c r="O179" s="382" t="s">
        <v>66</v>
      </c>
      <c r="P179" s="383"/>
      <c r="Q179" s="383"/>
      <c r="R179" s="383"/>
      <c r="S179" s="383"/>
      <c r="T179" s="383"/>
      <c r="U179" s="384"/>
      <c r="V179" s="37" t="s">
        <v>67</v>
      </c>
      <c r="W179" s="367">
        <f>IFERROR(W175/H175,"0")+IFERROR(W176/H176,"0")+IFERROR(W177/H177,"0")+IFERROR(W178/H178,"0")</f>
        <v>9.2592592592592595</v>
      </c>
      <c r="X179" s="367">
        <f>IFERROR(X175/H175,"0")+IFERROR(X176/H176,"0")+IFERROR(X177/H177,"0")+IFERROR(X178/H178,"0")</f>
        <v>10</v>
      </c>
      <c r="Y179" s="367">
        <f>IFERROR(IF(Y175="",0,Y175),"0")+IFERROR(IF(Y176="",0,Y176),"0")+IFERROR(IF(Y177="",0,Y177),"0")+IFERROR(IF(Y178="",0,Y178),"0")</f>
        <v>9.3700000000000006E-2</v>
      </c>
      <c r="Z179" s="368"/>
      <c r="AA179" s="368"/>
    </row>
    <row r="180" spans="1:54" x14ac:dyDescent="0.2">
      <c r="A180" s="374"/>
      <c r="B180" s="374"/>
      <c r="C180" s="374"/>
      <c r="D180" s="374"/>
      <c r="E180" s="374"/>
      <c r="F180" s="374"/>
      <c r="G180" s="374"/>
      <c r="H180" s="374"/>
      <c r="I180" s="374"/>
      <c r="J180" s="374"/>
      <c r="K180" s="374"/>
      <c r="L180" s="374"/>
      <c r="M180" s="374"/>
      <c r="N180" s="375"/>
      <c r="O180" s="382" t="s">
        <v>66</v>
      </c>
      <c r="P180" s="383"/>
      <c r="Q180" s="383"/>
      <c r="R180" s="383"/>
      <c r="S180" s="383"/>
      <c r="T180" s="383"/>
      <c r="U180" s="384"/>
      <c r="V180" s="37" t="s">
        <v>65</v>
      </c>
      <c r="W180" s="367">
        <f>IFERROR(SUM(W175:W178),"0")</f>
        <v>50</v>
      </c>
      <c r="X180" s="367">
        <f>IFERROR(SUM(X175:X178),"0")</f>
        <v>54</v>
      </c>
      <c r="Y180" s="37"/>
      <c r="Z180" s="368"/>
      <c r="AA180" s="368"/>
    </row>
    <row r="181" spans="1:54" ht="14.25" hidden="1" customHeight="1" x14ac:dyDescent="0.25">
      <c r="A181" s="387" t="s">
        <v>68</v>
      </c>
      <c r="B181" s="374"/>
      <c r="C181" s="374"/>
      <c r="D181" s="374"/>
      <c r="E181" s="374"/>
      <c r="F181" s="374"/>
      <c r="G181" s="374"/>
      <c r="H181" s="374"/>
      <c r="I181" s="374"/>
      <c r="J181" s="374"/>
      <c r="K181" s="374"/>
      <c r="L181" s="374"/>
      <c r="M181" s="374"/>
      <c r="N181" s="374"/>
      <c r="O181" s="374"/>
      <c r="P181" s="374"/>
      <c r="Q181" s="374"/>
      <c r="R181" s="374"/>
      <c r="S181" s="374"/>
      <c r="T181" s="374"/>
      <c r="U181" s="374"/>
      <c r="V181" s="374"/>
      <c r="W181" s="374"/>
      <c r="X181" s="374"/>
      <c r="Y181" s="374"/>
      <c r="Z181" s="358"/>
      <c r="AA181" s="358"/>
    </row>
    <row r="182" spans="1:54" ht="27" hidden="1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7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46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40</v>
      </c>
      <c r="X183" s="366">
        <f t="shared" si="9"/>
        <v>43.5</v>
      </c>
      <c r="Y183" s="36">
        <f>IFERROR(IF(X183=0,"",ROUNDUP(X183/H183,0)*0.02175),"")</f>
        <v>0.10874999999999999</v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6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38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7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120</v>
      </c>
      <c r="X188" s="366">
        <f t="shared" si="9"/>
        <v>120</v>
      </c>
      <c r="Y188" s="36">
        <f>IFERROR(IF(X188=0,"",ROUNDUP(X188/H188,0)*0.00753),"")</f>
        <v>0.3765</v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49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4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160</v>
      </c>
      <c r="X190" s="366">
        <f t="shared" si="9"/>
        <v>160.79999999999998</v>
      </c>
      <c r="Y190" s="36">
        <f>IFERROR(IF(X190=0,"",ROUNDUP(X190/H190,0)*0.00753),"")</f>
        <v>0.50451000000000001</v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7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6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80</v>
      </c>
      <c r="X192" s="366">
        <f t="shared" si="9"/>
        <v>81.599999999999994</v>
      </c>
      <c r="Y192" s="36">
        <f t="shared" ref="Y192:Y198" si="10">IFERROR(IF(X192=0,"",ROUNDUP(X192/H192,0)*0.00753),"")</f>
        <v>0.25602000000000003</v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6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6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200</v>
      </c>
      <c r="X194" s="366">
        <f t="shared" si="9"/>
        <v>201.6</v>
      </c>
      <c r="Y194" s="36">
        <f t="shared" si="10"/>
        <v>0.63251999999999997</v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71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43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67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40</v>
      </c>
      <c r="X197" s="366">
        <f t="shared" si="9"/>
        <v>40.799999999999997</v>
      </c>
      <c r="Y197" s="36">
        <f t="shared" si="10"/>
        <v>0.12801000000000001</v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4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80</v>
      </c>
      <c r="X198" s="366">
        <f t="shared" si="9"/>
        <v>81.599999999999994</v>
      </c>
      <c r="Y198" s="36">
        <f t="shared" si="10"/>
        <v>0.25602000000000003</v>
      </c>
      <c r="Z198" s="56"/>
      <c r="AA198" s="57"/>
      <c r="AE198" s="58"/>
      <c r="BB198" s="178" t="s">
        <v>1</v>
      </c>
    </row>
    <row r="199" spans="1:54" x14ac:dyDescent="0.2">
      <c r="A199" s="373"/>
      <c r="B199" s="374"/>
      <c r="C199" s="374"/>
      <c r="D199" s="374"/>
      <c r="E199" s="374"/>
      <c r="F199" s="374"/>
      <c r="G199" s="374"/>
      <c r="H199" s="374"/>
      <c r="I199" s="374"/>
      <c r="J199" s="374"/>
      <c r="K199" s="374"/>
      <c r="L199" s="374"/>
      <c r="M199" s="374"/>
      <c r="N199" s="375"/>
      <c r="O199" s="382" t="s">
        <v>66</v>
      </c>
      <c r="P199" s="383"/>
      <c r="Q199" s="383"/>
      <c r="R199" s="383"/>
      <c r="S199" s="383"/>
      <c r="T199" s="383"/>
      <c r="U199" s="384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287.93103448275861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291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2.26233</v>
      </c>
      <c r="Z199" s="368"/>
      <c r="AA199" s="368"/>
    </row>
    <row r="200" spans="1:54" x14ac:dyDescent="0.2">
      <c r="A200" s="374"/>
      <c r="B200" s="374"/>
      <c r="C200" s="374"/>
      <c r="D200" s="374"/>
      <c r="E200" s="374"/>
      <c r="F200" s="374"/>
      <c r="G200" s="374"/>
      <c r="H200" s="374"/>
      <c r="I200" s="374"/>
      <c r="J200" s="374"/>
      <c r="K200" s="374"/>
      <c r="L200" s="374"/>
      <c r="M200" s="374"/>
      <c r="N200" s="375"/>
      <c r="O200" s="382" t="s">
        <v>66</v>
      </c>
      <c r="P200" s="383"/>
      <c r="Q200" s="383"/>
      <c r="R200" s="383"/>
      <c r="S200" s="383"/>
      <c r="T200" s="383"/>
      <c r="U200" s="384"/>
      <c r="V200" s="37" t="s">
        <v>65</v>
      </c>
      <c r="W200" s="367">
        <f>IFERROR(SUM(W182:W198),"0")</f>
        <v>720</v>
      </c>
      <c r="X200" s="367">
        <f>IFERROR(SUM(X182:X198),"0")</f>
        <v>729.9</v>
      </c>
      <c r="Y200" s="37"/>
      <c r="Z200" s="368"/>
      <c r="AA200" s="368"/>
    </row>
    <row r="201" spans="1:54" ht="14.25" hidden="1" customHeight="1" x14ac:dyDescent="0.25">
      <c r="A201" s="387" t="s">
        <v>210</v>
      </c>
      <c r="B201" s="374"/>
      <c r="C201" s="374"/>
      <c r="D201" s="374"/>
      <c r="E201" s="374"/>
      <c r="F201" s="374"/>
      <c r="G201" s="374"/>
      <c r="H201" s="374"/>
      <c r="I201" s="374"/>
      <c r="J201" s="374"/>
      <c r="K201" s="374"/>
      <c r="L201" s="374"/>
      <c r="M201" s="374"/>
      <c r="N201" s="374"/>
      <c r="O201" s="374"/>
      <c r="P201" s="374"/>
      <c r="Q201" s="374"/>
      <c r="R201" s="374"/>
      <c r="S201" s="374"/>
      <c r="T201" s="374"/>
      <c r="U201" s="374"/>
      <c r="V201" s="374"/>
      <c r="W201" s="374"/>
      <c r="X201" s="374"/>
      <c r="Y201" s="374"/>
      <c r="Z201" s="358"/>
      <c r="AA201" s="358"/>
    </row>
    <row r="202" spans="1:54" ht="16.5" hidden="1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7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hidden="1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5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55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20</v>
      </c>
      <c r="X205" s="366">
        <f>IFERROR(IF(W205="",0,CEILING((W205/$H205),1)*$H205),"")</f>
        <v>21.599999999999998</v>
      </c>
      <c r="Y205" s="36">
        <f>IFERROR(IF(X205=0,"",ROUNDUP(X205/H205,0)*0.00753),"")</f>
        <v>6.7769999999999997E-2</v>
      </c>
      <c r="Z205" s="56"/>
      <c r="AA205" s="57"/>
      <c r="AE205" s="58"/>
      <c r="BB205" s="182" t="s">
        <v>1</v>
      </c>
    </row>
    <row r="206" spans="1:54" x14ac:dyDescent="0.2">
      <c r="A206" s="373"/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5"/>
      <c r="O206" s="382" t="s">
        <v>66</v>
      </c>
      <c r="P206" s="383"/>
      <c r="Q206" s="383"/>
      <c r="R206" s="383"/>
      <c r="S206" s="383"/>
      <c r="T206" s="383"/>
      <c r="U206" s="384"/>
      <c r="V206" s="37" t="s">
        <v>67</v>
      </c>
      <c r="W206" s="367">
        <f>IFERROR(W202/H202,"0")+IFERROR(W203/H203,"0")+IFERROR(W204/H204,"0")+IFERROR(W205/H205,"0")</f>
        <v>8.3333333333333339</v>
      </c>
      <c r="X206" s="367">
        <f>IFERROR(X202/H202,"0")+IFERROR(X203/H203,"0")+IFERROR(X204/H204,"0")+IFERROR(X205/H205,"0")</f>
        <v>9</v>
      </c>
      <c r="Y206" s="367">
        <f>IFERROR(IF(Y202="",0,Y202),"0")+IFERROR(IF(Y203="",0,Y203),"0")+IFERROR(IF(Y204="",0,Y204),"0")+IFERROR(IF(Y205="",0,Y205),"0")</f>
        <v>6.7769999999999997E-2</v>
      </c>
      <c r="Z206" s="368"/>
      <c r="AA206" s="368"/>
    </row>
    <row r="207" spans="1:54" x14ac:dyDescent="0.2">
      <c r="A207" s="374"/>
      <c r="B207" s="374"/>
      <c r="C207" s="374"/>
      <c r="D207" s="374"/>
      <c r="E207" s="374"/>
      <c r="F207" s="374"/>
      <c r="G207" s="374"/>
      <c r="H207" s="374"/>
      <c r="I207" s="374"/>
      <c r="J207" s="374"/>
      <c r="K207" s="374"/>
      <c r="L207" s="374"/>
      <c r="M207" s="374"/>
      <c r="N207" s="375"/>
      <c r="O207" s="382" t="s">
        <v>66</v>
      </c>
      <c r="P207" s="383"/>
      <c r="Q207" s="383"/>
      <c r="R207" s="383"/>
      <c r="S207" s="383"/>
      <c r="T207" s="383"/>
      <c r="U207" s="384"/>
      <c r="V207" s="37" t="s">
        <v>65</v>
      </c>
      <c r="W207" s="367">
        <f>IFERROR(SUM(W202:W205),"0")</f>
        <v>20</v>
      </c>
      <c r="X207" s="367">
        <f>IFERROR(SUM(X202:X205),"0")</f>
        <v>21.599999999999998</v>
      </c>
      <c r="Y207" s="37"/>
      <c r="Z207" s="368"/>
      <c r="AA207" s="368"/>
    </row>
    <row r="208" spans="1:54" ht="16.5" hidden="1" customHeight="1" x14ac:dyDescent="0.25">
      <c r="A208" s="386" t="s">
        <v>319</v>
      </c>
      <c r="B208" s="374"/>
      <c r="C208" s="374"/>
      <c r="D208" s="374"/>
      <c r="E208" s="374"/>
      <c r="F208" s="374"/>
      <c r="G208" s="374"/>
      <c r="H208" s="374"/>
      <c r="I208" s="374"/>
      <c r="J208" s="374"/>
      <c r="K208" s="374"/>
      <c r="L208" s="374"/>
      <c r="M208" s="374"/>
      <c r="N208" s="374"/>
      <c r="O208" s="374"/>
      <c r="P208" s="374"/>
      <c r="Q208" s="374"/>
      <c r="R208" s="374"/>
      <c r="S208" s="374"/>
      <c r="T208" s="374"/>
      <c r="U208" s="374"/>
      <c r="V208" s="374"/>
      <c r="W208" s="374"/>
      <c r="X208" s="374"/>
      <c r="Y208" s="374"/>
      <c r="Z208" s="359"/>
      <c r="AA208" s="359"/>
    </row>
    <row r="209" spans="1:54" ht="14.25" hidden="1" customHeight="1" x14ac:dyDescent="0.25">
      <c r="A209" s="387" t="s">
        <v>104</v>
      </c>
      <c r="B209" s="374"/>
      <c r="C209" s="374"/>
      <c r="D209" s="374"/>
      <c r="E209" s="374"/>
      <c r="F209" s="374"/>
      <c r="G209" s="374"/>
      <c r="H209" s="374"/>
      <c r="I209" s="374"/>
      <c r="J209" s="374"/>
      <c r="K209" s="374"/>
      <c r="L209" s="374"/>
      <c r="M209" s="374"/>
      <c r="N209" s="374"/>
      <c r="O209" s="374"/>
      <c r="P209" s="374"/>
      <c r="Q209" s="374"/>
      <c r="R209" s="374"/>
      <c r="S209" s="374"/>
      <c r="T209" s="374"/>
      <c r="U209" s="374"/>
      <c r="V209" s="374"/>
      <c r="W209" s="374"/>
      <c r="X209" s="374"/>
      <c r="Y209" s="374"/>
      <c r="Z209" s="358"/>
      <c r="AA209" s="358"/>
    </row>
    <row r="210" spans="1:54" ht="27" hidden="1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41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4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30</v>
      </c>
      <c r="X212" s="366">
        <f t="shared" si="11"/>
        <v>34.799999999999997</v>
      </c>
      <c r="Y212" s="36">
        <f>IFERROR(IF(X212=0,"",ROUNDUP(X212/H212,0)*0.02175),"")</f>
        <v>6.5250000000000002E-2</v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5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hidden="1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7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x14ac:dyDescent="0.2">
      <c r="A216" s="373"/>
      <c r="B216" s="374"/>
      <c r="C216" s="374"/>
      <c r="D216" s="374"/>
      <c r="E216" s="374"/>
      <c r="F216" s="374"/>
      <c r="G216" s="374"/>
      <c r="H216" s="374"/>
      <c r="I216" s="374"/>
      <c r="J216" s="374"/>
      <c r="K216" s="374"/>
      <c r="L216" s="374"/>
      <c r="M216" s="374"/>
      <c r="N216" s="375"/>
      <c r="O216" s="382" t="s">
        <v>66</v>
      </c>
      <c r="P216" s="383"/>
      <c r="Q216" s="383"/>
      <c r="R216" s="383"/>
      <c r="S216" s="383"/>
      <c r="T216" s="383"/>
      <c r="U216" s="384"/>
      <c r="V216" s="37" t="s">
        <v>67</v>
      </c>
      <c r="W216" s="367">
        <f>IFERROR(W210/H210,"0")+IFERROR(W211/H211,"0")+IFERROR(W212/H212,"0")+IFERROR(W213/H213,"0")+IFERROR(W214/H214,"0")+IFERROR(W215/H215,"0")</f>
        <v>2.5862068965517242</v>
      </c>
      <c r="X216" s="367">
        <f>IFERROR(X210/H210,"0")+IFERROR(X211/H211,"0")+IFERROR(X212/H212,"0")+IFERROR(X213/H213,"0")+IFERROR(X214/H214,"0")+IFERROR(X215/H215,"0")</f>
        <v>3</v>
      </c>
      <c r="Y216" s="367">
        <f>IFERROR(IF(Y210="",0,Y210),"0")+IFERROR(IF(Y211="",0,Y211),"0")+IFERROR(IF(Y212="",0,Y212),"0")+IFERROR(IF(Y213="",0,Y213),"0")+IFERROR(IF(Y214="",0,Y214),"0")+IFERROR(IF(Y215="",0,Y215),"0")</f>
        <v>6.5250000000000002E-2</v>
      </c>
      <c r="Z216" s="368"/>
      <c r="AA216" s="368"/>
    </row>
    <row r="217" spans="1:54" x14ac:dyDescent="0.2">
      <c r="A217" s="374"/>
      <c r="B217" s="374"/>
      <c r="C217" s="374"/>
      <c r="D217" s="374"/>
      <c r="E217" s="374"/>
      <c r="F217" s="374"/>
      <c r="G217" s="374"/>
      <c r="H217" s="374"/>
      <c r="I217" s="374"/>
      <c r="J217" s="374"/>
      <c r="K217" s="374"/>
      <c r="L217" s="374"/>
      <c r="M217" s="374"/>
      <c r="N217" s="375"/>
      <c r="O217" s="382" t="s">
        <v>66</v>
      </c>
      <c r="P217" s="383"/>
      <c r="Q217" s="383"/>
      <c r="R217" s="383"/>
      <c r="S217" s="383"/>
      <c r="T217" s="383"/>
      <c r="U217" s="384"/>
      <c r="V217" s="37" t="s">
        <v>65</v>
      </c>
      <c r="W217" s="367">
        <f>IFERROR(SUM(W210:W215),"0")</f>
        <v>30</v>
      </c>
      <c r="X217" s="367">
        <f>IFERROR(SUM(X210:X215),"0")</f>
        <v>34.799999999999997</v>
      </c>
      <c r="Y217" s="37"/>
      <c r="Z217" s="368"/>
      <c r="AA217" s="368"/>
    </row>
    <row r="218" spans="1:54" ht="14.25" hidden="1" customHeight="1" x14ac:dyDescent="0.25">
      <c r="A218" s="387" t="s">
        <v>60</v>
      </c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4"/>
      <c r="O218" s="374"/>
      <c r="P218" s="374"/>
      <c r="Q218" s="374"/>
      <c r="R218" s="374"/>
      <c r="S218" s="374"/>
      <c r="T218" s="374"/>
      <c r="U218" s="374"/>
      <c r="V218" s="374"/>
      <c r="W218" s="374"/>
      <c r="X218" s="374"/>
      <c r="Y218" s="374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6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70</v>
      </c>
      <c r="X219" s="366">
        <f>IFERROR(IF(W219="",0,CEILING((W219/$H219),1)*$H219),"")</f>
        <v>71.400000000000006</v>
      </c>
      <c r="Y219" s="36">
        <f>IFERROR(IF(X219=0,"",ROUNDUP(X219/H219,0)*0.00502),"")</f>
        <v>0.17068</v>
      </c>
      <c r="Z219" s="56"/>
      <c r="AA219" s="57"/>
      <c r="AE219" s="58"/>
      <c r="BB219" s="189" t="s">
        <v>1</v>
      </c>
    </row>
    <row r="220" spans="1:54" ht="27" hidden="1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71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73"/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5"/>
      <c r="O221" s="382" t="s">
        <v>66</v>
      </c>
      <c r="P221" s="383"/>
      <c r="Q221" s="383"/>
      <c r="R221" s="383"/>
      <c r="S221" s="383"/>
      <c r="T221" s="383"/>
      <c r="U221" s="384"/>
      <c r="V221" s="37" t="s">
        <v>67</v>
      </c>
      <c r="W221" s="367">
        <f>IFERROR(W219/H219,"0")+IFERROR(W220/H220,"0")</f>
        <v>33.333333333333329</v>
      </c>
      <c r="X221" s="367">
        <f>IFERROR(X219/H219,"0")+IFERROR(X220/H220,"0")</f>
        <v>34</v>
      </c>
      <c r="Y221" s="367">
        <f>IFERROR(IF(Y219="",0,Y219),"0")+IFERROR(IF(Y220="",0,Y220),"0")</f>
        <v>0.17068</v>
      </c>
      <c r="Z221" s="368"/>
      <c r="AA221" s="368"/>
    </row>
    <row r="222" spans="1:54" x14ac:dyDescent="0.2">
      <c r="A222" s="374"/>
      <c r="B222" s="374"/>
      <c r="C222" s="374"/>
      <c r="D222" s="374"/>
      <c r="E222" s="374"/>
      <c r="F222" s="374"/>
      <c r="G222" s="374"/>
      <c r="H222" s="374"/>
      <c r="I222" s="374"/>
      <c r="J222" s="374"/>
      <c r="K222" s="374"/>
      <c r="L222" s="374"/>
      <c r="M222" s="374"/>
      <c r="N222" s="375"/>
      <c r="O222" s="382" t="s">
        <v>66</v>
      </c>
      <c r="P222" s="383"/>
      <c r="Q222" s="383"/>
      <c r="R222" s="383"/>
      <c r="S222" s="383"/>
      <c r="T222" s="383"/>
      <c r="U222" s="384"/>
      <c r="V222" s="37" t="s">
        <v>65</v>
      </c>
      <c r="W222" s="367">
        <f>IFERROR(SUM(W219:W220),"0")</f>
        <v>70</v>
      </c>
      <c r="X222" s="367">
        <f>IFERROR(SUM(X219:X220),"0")</f>
        <v>71.400000000000006</v>
      </c>
      <c r="Y222" s="37"/>
      <c r="Z222" s="368"/>
      <c r="AA222" s="368"/>
    </row>
    <row r="223" spans="1:54" ht="16.5" hidden="1" customHeight="1" x14ac:dyDescent="0.25">
      <c r="A223" s="386" t="s">
        <v>336</v>
      </c>
      <c r="B223" s="374"/>
      <c r="C223" s="374"/>
      <c r="D223" s="374"/>
      <c r="E223" s="374"/>
      <c r="F223" s="374"/>
      <c r="G223" s="374"/>
      <c r="H223" s="374"/>
      <c r="I223" s="374"/>
      <c r="J223" s="374"/>
      <c r="K223" s="374"/>
      <c r="L223" s="374"/>
      <c r="M223" s="374"/>
      <c r="N223" s="374"/>
      <c r="O223" s="374"/>
      <c r="P223" s="374"/>
      <c r="Q223" s="374"/>
      <c r="R223" s="374"/>
      <c r="S223" s="374"/>
      <c r="T223" s="374"/>
      <c r="U223" s="374"/>
      <c r="V223" s="374"/>
      <c r="W223" s="374"/>
      <c r="X223" s="374"/>
      <c r="Y223" s="374"/>
      <c r="Z223" s="359"/>
      <c r="AA223" s="359"/>
    </row>
    <row r="224" spans="1:54" ht="14.25" hidden="1" customHeight="1" x14ac:dyDescent="0.25">
      <c r="A224" s="387" t="s">
        <v>104</v>
      </c>
      <c r="B224" s="374"/>
      <c r="C224" s="374"/>
      <c r="D224" s="374"/>
      <c r="E224" s="374"/>
      <c r="F224" s="374"/>
      <c r="G224" s="374"/>
      <c r="H224" s="374"/>
      <c r="I224" s="374"/>
      <c r="J224" s="374"/>
      <c r="K224" s="374"/>
      <c r="L224" s="374"/>
      <c r="M224" s="374"/>
      <c r="N224" s="374"/>
      <c r="O224" s="374"/>
      <c r="P224" s="374"/>
      <c r="Q224" s="374"/>
      <c r="R224" s="374"/>
      <c r="S224" s="374"/>
      <c r="T224" s="374"/>
      <c r="U224" s="374"/>
      <c r="V224" s="374"/>
      <c r="W224" s="374"/>
      <c r="X224" s="374"/>
      <c r="Y224" s="374"/>
      <c r="Z224" s="358"/>
      <c r="AA224" s="358"/>
    </row>
    <row r="225" spans="1:54" ht="27" hidden="1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51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4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4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53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6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12</v>
      </c>
      <c r="X230" s="366">
        <f t="shared" si="12"/>
        <v>12</v>
      </c>
      <c r="Y230" s="36">
        <f>IFERROR(IF(X230=0,"",ROUNDUP(X230/H230,0)*0.00937),"")</f>
        <v>2.811E-2</v>
      </c>
      <c r="Z230" s="56"/>
      <c r="AA230" s="57"/>
      <c r="AE230" s="58"/>
      <c r="BB230" s="196" t="s">
        <v>1</v>
      </c>
    </row>
    <row r="231" spans="1:54" x14ac:dyDescent="0.2">
      <c r="A231" s="373"/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5"/>
      <c r="O231" s="382" t="s">
        <v>66</v>
      </c>
      <c r="P231" s="383"/>
      <c r="Q231" s="383"/>
      <c r="R231" s="383"/>
      <c r="S231" s="383"/>
      <c r="T231" s="383"/>
      <c r="U231" s="384"/>
      <c r="V231" s="37" t="s">
        <v>67</v>
      </c>
      <c r="W231" s="367">
        <f>IFERROR(W225/H225,"0")+IFERROR(W226/H226,"0")+IFERROR(W227/H227,"0")+IFERROR(W228/H228,"0")+IFERROR(W229/H229,"0")+IFERROR(W230/H230,"0")</f>
        <v>3</v>
      </c>
      <c r="X231" s="367">
        <f>IFERROR(X225/H225,"0")+IFERROR(X226/H226,"0")+IFERROR(X227/H227,"0")+IFERROR(X228/H228,"0")+IFERROR(X229/H229,"0")+IFERROR(X230/H230,"0")</f>
        <v>3</v>
      </c>
      <c r="Y231" s="367">
        <f>IFERROR(IF(Y225="",0,Y225),"0")+IFERROR(IF(Y226="",0,Y226),"0")+IFERROR(IF(Y227="",0,Y227),"0")+IFERROR(IF(Y228="",0,Y228),"0")+IFERROR(IF(Y229="",0,Y229),"0")+IFERROR(IF(Y230="",0,Y230),"0")</f>
        <v>2.811E-2</v>
      </c>
      <c r="Z231" s="368"/>
      <c r="AA231" s="368"/>
    </row>
    <row r="232" spans="1:54" x14ac:dyDescent="0.2">
      <c r="A232" s="374"/>
      <c r="B232" s="374"/>
      <c r="C232" s="374"/>
      <c r="D232" s="374"/>
      <c r="E232" s="374"/>
      <c r="F232" s="374"/>
      <c r="G232" s="374"/>
      <c r="H232" s="374"/>
      <c r="I232" s="374"/>
      <c r="J232" s="374"/>
      <c r="K232" s="374"/>
      <c r="L232" s="374"/>
      <c r="M232" s="374"/>
      <c r="N232" s="375"/>
      <c r="O232" s="382" t="s">
        <v>66</v>
      </c>
      <c r="P232" s="383"/>
      <c r="Q232" s="383"/>
      <c r="R232" s="383"/>
      <c r="S232" s="383"/>
      <c r="T232" s="383"/>
      <c r="U232" s="384"/>
      <c r="V232" s="37" t="s">
        <v>65</v>
      </c>
      <c r="W232" s="367">
        <f>IFERROR(SUM(W225:W230),"0")</f>
        <v>12</v>
      </c>
      <c r="X232" s="367">
        <f>IFERROR(SUM(X225:X230),"0")</f>
        <v>12</v>
      </c>
      <c r="Y232" s="37"/>
      <c r="Z232" s="368"/>
      <c r="AA232" s="368"/>
    </row>
    <row r="233" spans="1:54" ht="16.5" hidden="1" customHeight="1" x14ac:dyDescent="0.25">
      <c r="A233" s="386" t="s">
        <v>349</v>
      </c>
      <c r="B233" s="374"/>
      <c r="C233" s="374"/>
      <c r="D233" s="374"/>
      <c r="E233" s="374"/>
      <c r="F233" s="374"/>
      <c r="G233" s="374"/>
      <c r="H233" s="374"/>
      <c r="I233" s="374"/>
      <c r="J233" s="374"/>
      <c r="K233" s="374"/>
      <c r="L233" s="374"/>
      <c r="M233" s="374"/>
      <c r="N233" s="374"/>
      <c r="O233" s="374"/>
      <c r="P233" s="374"/>
      <c r="Q233" s="374"/>
      <c r="R233" s="374"/>
      <c r="S233" s="374"/>
      <c r="T233" s="374"/>
      <c r="U233" s="374"/>
      <c r="V233" s="374"/>
      <c r="W233" s="374"/>
      <c r="X233" s="374"/>
      <c r="Y233" s="374"/>
      <c r="Z233" s="359"/>
      <c r="AA233" s="359"/>
    </row>
    <row r="234" spans="1:54" ht="14.25" hidden="1" customHeight="1" x14ac:dyDescent="0.25">
      <c r="A234" s="387" t="s">
        <v>104</v>
      </c>
      <c r="B234" s="374"/>
      <c r="C234" s="374"/>
      <c r="D234" s="374"/>
      <c r="E234" s="374"/>
      <c r="F234" s="374"/>
      <c r="G234" s="374"/>
      <c r="H234" s="374"/>
      <c r="I234" s="374"/>
      <c r="J234" s="374"/>
      <c r="K234" s="374"/>
      <c r="L234" s="374"/>
      <c r="M234" s="374"/>
      <c r="N234" s="374"/>
      <c r="O234" s="374"/>
      <c r="P234" s="374"/>
      <c r="Q234" s="374"/>
      <c r="R234" s="374"/>
      <c r="S234" s="374"/>
      <c r="T234" s="374"/>
      <c r="U234" s="374"/>
      <c r="V234" s="374"/>
      <c r="W234" s="374"/>
      <c r="X234" s="374"/>
      <c r="Y234" s="374"/>
      <c r="Z234" s="358"/>
      <c r="AA234" s="358"/>
    </row>
    <row r="235" spans="1:54" ht="27" hidden="1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73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64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49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6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60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53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6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64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61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4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3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hidden="1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4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hidden="1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391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hidden="1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5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hidden="1" x14ac:dyDescent="0.2">
      <c r="A251" s="373"/>
      <c r="B251" s="374"/>
      <c r="C251" s="374"/>
      <c r="D251" s="374"/>
      <c r="E251" s="374"/>
      <c r="F251" s="374"/>
      <c r="G251" s="374"/>
      <c r="H251" s="374"/>
      <c r="I251" s="374"/>
      <c r="J251" s="374"/>
      <c r="K251" s="374"/>
      <c r="L251" s="374"/>
      <c r="M251" s="374"/>
      <c r="N251" s="375"/>
      <c r="O251" s="382" t="s">
        <v>66</v>
      </c>
      <c r="P251" s="383"/>
      <c r="Q251" s="383"/>
      <c r="R251" s="383"/>
      <c r="S251" s="383"/>
      <c r="T251" s="383"/>
      <c r="U251" s="384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hidden="1" x14ac:dyDescent="0.2">
      <c r="A252" s="374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82" t="s">
        <v>66</v>
      </c>
      <c r="P252" s="383"/>
      <c r="Q252" s="383"/>
      <c r="R252" s="383"/>
      <c r="S252" s="383"/>
      <c r="T252" s="383"/>
      <c r="U252" s="384"/>
      <c r="V252" s="37" t="s">
        <v>65</v>
      </c>
      <c r="W252" s="367">
        <f>IFERROR(SUM(W235:W250),"0")</f>
        <v>0</v>
      </c>
      <c r="X252" s="367">
        <f>IFERROR(SUM(X235:X250),"0")</f>
        <v>0</v>
      </c>
      <c r="Y252" s="37"/>
      <c r="Z252" s="368"/>
      <c r="AA252" s="368"/>
    </row>
    <row r="253" spans="1:54" ht="14.25" hidden="1" customHeight="1" x14ac:dyDescent="0.25">
      <c r="A253" s="387" t="s">
        <v>96</v>
      </c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4"/>
      <c r="O253" s="374"/>
      <c r="P253" s="374"/>
      <c r="Q253" s="374"/>
      <c r="R253" s="374"/>
      <c r="S253" s="374"/>
      <c r="T253" s="374"/>
      <c r="U253" s="374"/>
      <c r="V253" s="374"/>
      <c r="W253" s="374"/>
      <c r="X253" s="374"/>
      <c r="Y253" s="374"/>
      <c r="Z253" s="358"/>
      <c r="AA253" s="358"/>
    </row>
    <row r="254" spans="1:54" ht="27" hidden="1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hidden="1" x14ac:dyDescent="0.2">
      <c r="A255" s="373"/>
      <c r="B255" s="374"/>
      <c r="C255" s="374"/>
      <c r="D255" s="374"/>
      <c r="E255" s="374"/>
      <c r="F255" s="374"/>
      <c r="G255" s="374"/>
      <c r="H255" s="374"/>
      <c r="I255" s="374"/>
      <c r="J255" s="374"/>
      <c r="K255" s="374"/>
      <c r="L255" s="374"/>
      <c r="M255" s="374"/>
      <c r="N255" s="375"/>
      <c r="O255" s="382" t="s">
        <v>66</v>
      </c>
      <c r="P255" s="383"/>
      <c r="Q255" s="383"/>
      <c r="R255" s="383"/>
      <c r="S255" s="383"/>
      <c r="T255" s="383"/>
      <c r="U255" s="384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hidden="1" x14ac:dyDescent="0.2">
      <c r="A256" s="374"/>
      <c r="B256" s="374"/>
      <c r="C256" s="374"/>
      <c r="D256" s="374"/>
      <c r="E256" s="374"/>
      <c r="F256" s="374"/>
      <c r="G256" s="374"/>
      <c r="H256" s="374"/>
      <c r="I256" s="374"/>
      <c r="J256" s="374"/>
      <c r="K256" s="374"/>
      <c r="L256" s="374"/>
      <c r="M256" s="374"/>
      <c r="N256" s="375"/>
      <c r="O256" s="382" t="s">
        <v>66</v>
      </c>
      <c r="P256" s="383"/>
      <c r="Q256" s="383"/>
      <c r="R256" s="383"/>
      <c r="S256" s="383"/>
      <c r="T256" s="383"/>
      <c r="U256" s="384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hidden="1" customHeight="1" x14ac:dyDescent="0.25">
      <c r="A257" s="387" t="s">
        <v>60</v>
      </c>
      <c r="B257" s="374"/>
      <c r="C257" s="374"/>
      <c r="D257" s="374"/>
      <c r="E257" s="374"/>
      <c r="F257" s="374"/>
      <c r="G257" s="374"/>
      <c r="H257" s="374"/>
      <c r="I257" s="374"/>
      <c r="J257" s="374"/>
      <c r="K257" s="374"/>
      <c r="L257" s="374"/>
      <c r="M257" s="374"/>
      <c r="N257" s="374"/>
      <c r="O257" s="374"/>
      <c r="P257" s="374"/>
      <c r="Q257" s="374"/>
      <c r="R257" s="374"/>
      <c r="S257" s="374"/>
      <c r="T257" s="374"/>
      <c r="U257" s="374"/>
      <c r="V257" s="374"/>
      <c r="W257" s="374"/>
      <c r="X257" s="374"/>
      <c r="Y257" s="374"/>
      <c r="Z257" s="358"/>
      <c r="AA257" s="358"/>
    </row>
    <row r="258" spans="1:54" ht="27" hidden="1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6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0</v>
      </c>
      <c r="X258" s="36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58"/>
      <c r="BB258" s="214" t="s">
        <v>1</v>
      </c>
    </row>
    <row r="259" spans="1:54" ht="27" hidden="1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6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0</v>
      </c>
      <c r="X259" s="366">
        <f>IFERROR(IF(W259="",0,CEILING((W259/$H259),1)*$H259),"")</f>
        <v>0</v>
      </c>
      <c r="Y259" s="36" t="str">
        <f>IFERROR(IF(X259=0,"",ROUNDUP(X259/H259,0)*0.00753),"")</f>
        <v/>
      </c>
      <c r="Z259" s="56"/>
      <c r="AA259" s="57"/>
      <c r="AE259" s="58"/>
      <c r="BB259" s="215" t="s">
        <v>1</v>
      </c>
    </row>
    <row r="260" spans="1:54" ht="27" hidden="1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61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8.4</v>
      </c>
      <c r="X261" s="366">
        <f>IFERROR(IF(W261="",0,CEILING((W261/$H261),1)*$H261),"")</f>
        <v>8.4</v>
      </c>
      <c r="Y261" s="36">
        <f>IFERROR(IF(X261=0,"",ROUNDUP(X261/H261,0)*0.00502),"")</f>
        <v>2.5100000000000001E-2</v>
      </c>
      <c r="Z261" s="56"/>
      <c r="AA261" s="57"/>
      <c r="AE261" s="58"/>
      <c r="BB261" s="217" t="s">
        <v>1</v>
      </c>
    </row>
    <row r="262" spans="1:54" x14ac:dyDescent="0.2">
      <c r="A262" s="373"/>
      <c r="B262" s="374"/>
      <c r="C262" s="374"/>
      <c r="D262" s="374"/>
      <c r="E262" s="374"/>
      <c r="F262" s="374"/>
      <c r="G262" s="374"/>
      <c r="H262" s="374"/>
      <c r="I262" s="374"/>
      <c r="J262" s="374"/>
      <c r="K262" s="374"/>
      <c r="L262" s="374"/>
      <c r="M262" s="374"/>
      <c r="N262" s="375"/>
      <c r="O262" s="382" t="s">
        <v>66</v>
      </c>
      <c r="P262" s="383"/>
      <c r="Q262" s="383"/>
      <c r="R262" s="383"/>
      <c r="S262" s="383"/>
      <c r="T262" s="383"/>
      <c r="U262" s="384"/>
      <c r="V262" s="37" t="s">
        <v>67</v>
      </c>
      <c r="W262" s="367">
        <f>IFERROR(W258/H258,"0")+IFERROR(W259/H259,"0")+IFERROR(W260/H260,"0")+IFERROR(W261/H261,"0")</f>
        <v>5</v>
      </c>
      <c r="X262" s="367">
        <f>IFERROR(X258/H258,"0")+IFERROR(X259/H259,"0")+IFERROR(X260/H260,"0")+IFERROR(X261/H261,"0")</f>
        <v>5</v>
      </c>
      <c r="Y262" s="367">
        <f>IFERROR(IF(Y258="",0,Y258),"0")+IFERROR(IF(Y259="",0,Y259),"0")+IFERROR(IF(Y260="",0,Y260),"0")+IFERROR(IF(Y261="",0,Y261),"0")</f>
        <v>2.5100000000000001E-2</v>
      </c>
      <c r="Z262" s="368"/>
      <c r="AA262" s="368"/>
    </row>
    <row r="263" spans="1:54" x14ac:dyDescent="0.2">
      <c r="A263" s="374"/>
      <c r="B263" s="374"/>
      <c r="C263" s="374"/>
      <c r="D263" s="374"/>
      <c r="E263" s="374"/>
      <c r="F263" s="374"/>
      <c r="G263" s="374"/>
      <c r="H263" s="374"/>
      <c r="I263" s="374"/>
      <c r="J263" s="374"/>
      <c r="K263" s="374"/>
      <c r="L263" s="374"/>
      <c r="M263" s="374"/>
      <c r="N263" s="375"/>
      <c r="O263" s="382" t="s">
        <v>66</v>
      </c>
      <c r="P263" s="383"/>
      <c r="Q263" s="383"/>
      <c r="R263" s="383"/>
      <c r="S263" s="383"/>
      <c r="T263" s="383"/>
      <c r="U263" s="384"/>
      <c r="V263" s="37" t="s">
        <v>65</v>
      </c>
      <c r="W263" s="367">
        <f>IFERROR(SUM(W258:W261),"0")</f>
        <v>8.4</v>
      </c>
      <c r="X263" s="367">
        <f>IFERROR(SUM(X258:X261),"0")</f>
        <v>8.4</v>
      </c>
      <c r="Y263" s="37"/>
      <c r="Z263" s="368"/>
      <c r="AA263" s="368"/>
    </row>
    <row r="264" spans="1:54" ht="14.25" hidden="1" customHeight="1" x14ac:dyDescent="0.25">
      <c r="A264" s="387" t="s">
        <v>68</v>
      </c>
      <c r="B264" s="374"/>
      <c r="C264" s="374"/>
      <c r="D264" s="374"/>
      <c r="E264" s="374"/>
      <c r="F264" s="374"/>
      <c r="G264" s="374"/>
      <c r="H264" s="374"/>
      <c r="I264" s="374"/>
      <c r="J264" s="374"/>
      <c r="K264" s="374"/>
      <c r="L264" s="374"/>
      <c r="M264" s="374"/>
      <c r="N264" s="374"/>
      <c r="O264" s="374"/>
      <c r="P264" s="374"/>
      <c r="Q264" s="374"/>
      <c r="R264" s="374"/>
      <c r="S264" s="374"/>
      <c r="T264" s="374"/>
      <c r="U264" s="374"/>
      <c r="V264" s="374"/>
      <c r="W264" s="374"/>
      <c r="X264" s="374"/>
      <c r="Y264" s="374"/>
      <c r="Z264" s="358"/>
      <c r="AA264" s="358"/>
    </row>
    <row r="265" spans="1:54" ht="16.5" hidden="1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0</v>
      </c>
      <c r="X265" s="366">
        <f t="shared" ref="X265:X273" si="15">IFERROR(IF(W265="",0,CEILING((W265/$H265),1)*$H265),"")</f>
        <v>0</v>
      </c>
      <c r="Y265" s="36" t="str">
        <f>IFERROR(IF(X265=0,"",ROUNDUP(X265/H265,0)*0.02175),"")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6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hidden="1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6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5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73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hidden="1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7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4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49.5</v>
      </c>
      <c r="X272" s="366">
        <f t="shared" si="15"/>
        <v>49.5</v>
      </c>
      <c r="Y272" s="36">
        <f>IFERROR(IF(X272=0,"",ROUNDUP(X272/H272,0)*0.00753),"")</f>
        <v>0.18825</v>
      </c>
      <c r="Z272" s="56"/>
      <c r="AA272" s="57"/>
      <c r="AE272" s="58"/>
      <c r="BB272" s="225" t="s">
        <v>1</v>
      </c>
    </row>
    <row r="273" spans="1:54" ht="27" hidden="1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6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73"/>
      <c r="B274" s="374"/>
      <c r="C274" s="374"/>
      <c r="D274" s="374"/>
      <c r="E274" s="374"/>
      <c r="F274" s="374"/>
      <c r="G274" s="374"/>
      <c r="H274" s="374"/>
      <c r="I274" s="374"/>
      <c r="J274" s="374"/>
      <c r="K274" s="374"/>
      <c r="L274" s="374"/>
      <c r="M274" s="374"/>
      <c r="N274" s="375"/>
      <c r="O274" s="382" t="s">
        <v>66</v>
      </c>
      <c r="P274" s="383"/>
      <c r="Q274" s="383"/>
      <c r="R274" s="383"/>
      <c r="S274" s="383"/>
      <c r="T274" s="383"/>
      <c r="U274" s="384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25</v>
      </c>
      <c r="X274" s="367">
        <f>IFERROR(X265/H265,"0")+IFERROR(X266/H266,"0")+IFERROR(X267/H267,"0")+IFERROR(X268/H268,"0")+IFERROR(X269/H269,"0")+IFERROR(X270/H270,"0")+IFERROR(X271/H271,"0")+IFERROR(X272/H272,"0")+IFERROR(X273/H273,"0")</f>
        <v>25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0.18825</v>
      </c>
      <c r="Z274" s="368"/>
      <c r="AA274" s="368"/>
    </row>
    <row r="275" spans="1:54" x14ac:dyDescent="0.2">
      <c r="A275" s="374"/>
      <c r="B275" s="374"/>
      <c r="C275" s="374"/>
      <c r="D275" s="374"/>
      <c r="E275" s="374"/>
      <c r="F275" s="374"/>
      <c r="G275" s="374"/>
      <c r="H275" s="374"/>
      <c r="I275" s="374"/>
      <c r="J275" s="374"/>
      <c r="K275" s="374"/>
      <c r="L275" s="374"/>
      <c r="M275" s="374"/>
      <c r="N275" s="375"/>
      <c r="O275" s="382" t="s">
        <v>66</v>
      </c>
      <c r="P275" s="383"/>
      <c r="Q275" s="383"/>
      <c r="R275" s="383"/>
      <c r="S275" s="383"/>
      <c r="T275" s="383"/>
      <c r="U275" s="384"/>
      <c r="V275" s="37" t="s">
        <v>65</v>
      </c>
      <c r="W275" s="367">
        <f>IFERROR(SUM(W265:W273),"0")</f>
        <v>49.5</v>
      </c>
      <c r="X275" s="367">
        <f>IFERROR(SUM(X265:X273),"0")</f>
        <v>49.5</v>
      </c>
      <c r="Y275" s="37"/>
      <c r="Z275" s="368"/>
      <c r="AA275" s="368"/>
    </row>
    <row r="276" spans="1:54" ht="14.25" hidden="1" customHeight="1" x14ac:dyDescent="0.25">
      <c r="A276" s="387" t="s">
        <v>210</v>
      </c>
      <c r="B276" s="374"/>
      <c r="C276" s="374"/>
      <c r="D276" s="374"/>
      <c r="E276" s="374"/>
      <c r="F276" s="374"/>
      <c r="G276" s="374"/>
      <c r="H276" s="374"/>
      <c r="I276" s="374"/>
      <c r="J276" s="374"/>
      <c r="K276" s="374"/>
      <c r="L276" s="374"/>
      <c r="M276" s="374"/>
      <c r="N276" s="374"/>
      <c r="O276" s="374"/>
      <c r="P276" s="374"/>
      <c r="Q276" s="374"/>
      <c r="R276" s="374"/>
      <c r="S276" s="374"/>
      <c r="T276" s="374"/>
      <c r="U276" s="374"/>
      <c r="V276" s="374"/>
      <c r="W276" s="374"/>
      <c r="X276" s="374"/>
      <c r="Y276" s="374"/>
      <c r="Z276" s="358"/>
      <c r="AA276" s="358"/>
    </row>
    <row r="277" spans="1:54" ht="16.5" hidden="1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3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50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150</v>
      </c>
      <c r="X278" s="366">
        <f>IFERROR(IF(W278="",0,CEILING((W278/$H278),1)*$H278),"")</f>
        <v>156</v>
      </c>
      <c r="Y278" s="36">
        <f>IFERROR(IF(X278=0,"",ROUNDUP(X278/H278,0)*0.02175),"")</f>
        <v>0.43499999999999994</v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30</v>
      </c>
      <c r="X279" s="366">
        <f>IFERROR(IF(W279="",0,CEILING((W279/$H279),1)*$H279),"")</f>
        <v>33.6</v>
      </c>
      <c r="Y279" s="36">
        <f>IFERROR(IF(X279=0,"",ROUNDUP(X279/H279,0)*0.02175),"")</f>
        <v>8.6999999999999994E-2</v>
      </c>
      <c r="Z279" s="56"/>
      <c r="AA279" s="57"/>
      <c r="AE279" s="58"/>
      <c r="BB279" s="229" t="s">
        <v>1</v>
      </c>
    </row>
    <row r="280" spans="1:54" x14ac:dyDescent="0.2">
      <c r="A280" s="373"/>
      <c r="B280" s="374"/>
      <c r="C280" s="374"/>
      <c r="D280" s="374"/>
      <c r="E280" s="374"/>
      <c r="F280" s="374"/>
      <c r="G280" s="374"/>
      <c r="H280" s="374"/>
      <c r="I280" s="374"/>
      <c r="J280" s="374"/>
      <c r="K280" s="374"/>
      <c r="L280" s="374"/>
      <c r="M280" s="374"/>
      <c r="N280" s="375"/>
      <c r="O280" s="382" t="s">
        <v>66</v>
      </c>
      <c r="P280" s="383"/>
      <c r="Q280" s="383"/>
      <c r="R280" s="383"/>
      <c r="S280" s="383"/>
      <c r="T280" s="383"/>
      <c r="U280" s="384"/>
      <c r="V280" s="37" t="s">
        <v>67</v>
      </c>
      <c r="W280" s="367">
        <f>IFERROR(W277/H277,"0")+IFERROR(W278/H278,"0")+IFERROR(W279/H279,"0")</f>
        <v>22.802197802197803</v>
      </c>
      <c r="X280" s="367">
        <f>IFERROR(X277/H277,"0")+IFERROR(X278/H278,"0")+IFERROR(X279/H279,"0")</f>
        <v>24</v>
      </c>
      <c r="Y280" s="367">
        <f>IFERROR(IF(Y277="",0,Y277),"0")+IFERROR(IF(Y278="",0,Y278),"0")+IFERROR(IF(Y279="",0,Y279),"0")</f>
        <v>0.52199999999999991</v>
      </c>
      <c r="Z280" s="368"/>
      <c r="AA280" s="368"/>
    </row>
    <row r="281" spans="1:54" x14ac:dyDescent="0.2">
      <c r="A281" s="374"/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5"/>
      <c r="O281" s="382" t="s">
        <v>66</v>
      </c>
      <c r="P281" s="383"/>
      <c r="Q281" s="383"/>
      <c r="R281" s="383"/>
      <c r="S281" s="383"/>
      <c r="T281" s="383"/>
      <c r="U281" s="384"/>
      <c r="V281" s="37" t="s">
        <v>65</v>
      </c>
      <c r="W281" s="367">
        <f>IFERROR(SUM(W277:W279),"0")</f>
        <v>180</v>
      </c>
      <c r="X281" s="367">
        <f>IFERROR(SUM(X277:X279),"0")</f>
        <v>189.6</v>
      </c>
      <c r="Y281" s="37"/>
      <c r="Z281" s="368"/>
      <c r="AA281" s="368"/>
    </row>
    <row r="282" spans="1:54" ht="14.25" hidden="1" customHeight="1" x14ac:dyDescent="0.25">
      <c r="A282" s="387" t="s">
        <v>82</v>
      </c>
      <c r="B282" s="374"/>
      <c r="C282" s="374"/>
      <c r="D282" s="374"/>
      <c r="E282" s="374"/>
      <c r="F282" s="374"/>
      <c r="G282" s="374"/>
      <c r="H282" s="374"/>
      <c r="I282" s="374"/>
      <c r="J282" s="374"/>
      <c r="K282" s="374"/>
      <c r="L282" s="374"/>
      <c r="M282" s="374"/>
      <c r="N282" s="374"/>
      <c r="O282" s="374"/>
      <c r="P282" s="374"/>
      <c r="Q282" s="374"/>
      <c r="R282" s="374"/>
      <c r="S282" s="374"/>
      <c r="T282" s="374"/>
      <c r="U282" s="374"/>
      <c r="V282" s="374"/>
      <c r="W282" s="374"/>
      <c r="X282" s="374"/>
      <c r="Y282" s="374"/>
      <c r="Z282" s="358"/>
      <c r="AA282" s="358"/>
    </row>
    <row r="283" spans="1:54" ht="16.5" hidden="1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508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hidden="1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740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hidden="1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hidden="1" x14ac:dyDescent="0.2">
      <c r="A286" s="373"/>
      <c r="B286" s="374"/>
      <c r="C286" s="374"/>
      <c r="D286" s="374"/>
      <c r="E286" s="374"/>
      <c r="F286" s="374"/>
      <c r="G286" s="374"/>
      <c r="H286" s="374"/>
      <c r="I286" s="374"/>
      <c r="J286" s="374"/>
      <c r="K286" s="374"/>
      <c r="L286" s="374"/>
      <c r="M286" s="374"/>
      <c r="N286" s="375"/>
      <c r="O286" s="382" t="s">
        <v>66</v>
      </c>
      <c r="P286" s="383"/>
      <c r="Q286" s="383"/>
      <c r="R286" s="383"/>
      <c r="S286" s="383"/>
      <c r="T286" s="383"/>
      <c r="U286" s="384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hidden="1" x14ac:dyDescent="0.2">
      <c r="A287" s="374"/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5"/>
      <c r="O287" s="382" t="s">
        <v>66</v>
      </c>
      <c r="P287" s="383"/>
      <c r="Q287" s="383"/>
      <c r="R287" s="383"/>
      <c r="S287" s="383"/>
      <c r="T287" s="383"/>
      <c r="U287" s="384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hidden="1" customHeight="1" x14ac:dyDescent="0.25">
      <c r="A288" s="387" t="s">
        <v>422</v>
      </c>
      <c r="B288" s="374"/>
      <c r="C288" s="374"/>
      <c r="D288" s="374"/>
      <c r="E288" s="374"/>
      <c r="F288" s="374"/>
      <c r="G288" s="374"/>
      <c r="H288" s="374"/>
      <c r="I288" s="374"/>
      <c r="J288" s="374"/>
      <c r="K288" s="374"/>
      <c r="L288" s="374"/>
      <c r="M288" s="374"/>
      <c r="N288" s="374"/>
      <c r="O288" s="374"/>
      <c r="P288" s="374"/>
      <c r="Q288" s="374"/>
      <c r="R288" s="374"/>
      <c r="S288" s="374"/>
      <c r="T288" s="374"/>
      <c r="U288" s="374"/>
      <c r="V288" s="374"/>
      <c r="W288" s="374"/>
      <c r="X288" s="374"/>
      <c r="Y288" s="374"/>
      <c r="Z288" s="358"/>
      <c r="AA288" s="358"/>
    </row>
    <row r="289" spans="1:54" ht="16.5" hidden="1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6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hidden="1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hidden="1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hidden="1" x14ac:dyDescent="0.2">
      <c r="A292" s="373"/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5"/>
      <c r="O292" s="382" t="s">
        <v>66</v>
      </c>
      <c r="P292" s="383"/>
      <c r="Q292" s="383"/>
      <c r="R292" s="383"/>
      <c r="S292" s="383"/>
      <c r="T292" s="383"/>
      <c r="U292" s="384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hidden="1" x14ac:dyDescent="0.2">
      <c r="A293" s="374"/>
      <c r="B293" s="374"/>
      <c r="C293" s="374"/>
      <c r="D293" s="374"/>
      <c r="E293" s="374"/>
      <c r="F293" s="374"/>
      <c r="G293" s="374"/>
      <c r="H293" s="374"/>
      <c r="I293" s="374"/>
      <c r="J293" s="374"/>
      <c r="K293" s="374"/>
      <c r="L293" s="374"/>
      <c r="M293" s="374"/>
      <c r="N293" s="375"/>
      <c r="O293" s="382" t="s">
        <v>66</v>
      </c>
      <c r="P293" s="383"/>
      <c r="Q293" s="383"/>
      <c r="R293" s="383"/>
      <c r="S293" s="383"/>
      <c r="T293" s="383"/>
      <c r="U293" s="384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hidden="1" customHeight="1" x14ac:dyDescent="0.25">
      <c r="A294" s="386" t="s">
        <v>431</v>
      </c>
      <c r="B294" s="374"/>
      <c r="C294" s="374"/>
      <c r="D294" s="374"/>
      <c r="E294" s="374"/>
      <c r="F294" s="374"/>
      <c r="G294" s="374"/>
      <c r="H294" s="374"/>
      <c r="I294" s="374"/>
      <c r="J294" s="374"/>
      <c r="K294" s="374"/>
      <c r="L294" s="374"/>
      <c r="M294" s="374"/>
      <c r="N294" s="374"/>
      <c r="O294" s="374"/>
      <c r="P294" s="374"/>
      <c r="Q294" s="374"/>
      <c r="R294" s="374"/>
      <c r="S294" s="374"/>
      <c r="T294" s="374"/>
      <c r="U294" s="374"/>
      <c r="V294" s="374"/>
      <c r="W294" s="374"/>
      <c r="X294" s="374"/>
      <c r="Y294" s="374"/>
      <c r="Z294" s="359"/>
      <c r="AA294" s="359"/>
    </row>
    <row r="295" spans="1:54" ht="14.25" hidden="1" customHeight="1" x14ac:dyDescent="0.25">
      <c r="A295" s="387" t="s">
        <v>104</v>
      </c>
      <c r="B295" s="374"/>
      <c r="C295" s="374"/>
      <c r="D295" s="374"/>
      <c r="E295" s="374"/>
      <c r="F295" s="374"/>
      <c r="G295" s="374"/>
      <c r="H295" s="374"/>
      <c r="I295" s="374"/>
      <c r="J295" s="374"/>
      <c r="K295" s="374"/>
      <c r="L295" s="374"/>
      <c r="M295" s="374"/>
      <c r="N295" s="374"/>
      <c r="O295" s="374"/>
      <c r="P295" s="374"/>
      <c r="Q295" s="374"/>
      <c r="R295" s="374"/>
      <c r="S295" s="374"/>
      <c r="T295" s="374"/>
      <c r="U295" s="374"/>
      <c r="V295" s="374"/>
      <c r="W295" s="374"/>
      <c r="X295" s="374"/>
      <c r="Y295" s="374"/>
      <c r="Z295" s="358"/>
      <c r="AA295" s="358"/>
    </row>
    <row r="296" spans="1:54" ht="27" hidden="1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7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46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51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38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64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hidden="1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49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hidden="1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66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hidden="1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44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hidden="1" x14ac:dyDescent="0.2">
      <c r="A304" s="373"/>
      <c r="B304" s="374"/>
      <c r="C304" s="374"/>
      <c r="D304" s="374"/>
      <c r="E304" s="374"/>
      <c r="F304" s="374"/>
      <c r="G304" s="374"/>
      <c r="H304" s="374"/>
      <c r="I304" s="374"/>
      <c r="J304" s="374"/>
      <c r="K304" s="374"/>
      <c r="L304" s="374"/>
      <c r="M304" s="374"/>
      <c r="N304" s="375"/>
      <c r="O304" s="382" t="s">
        <v>66</v>
      </c>
      <c r="P304" s="383"/>
      <c r="Q304" s="383"/>
      <c r="R304" s="383"/>
      <c r="S304" s="383"/>
      <c r="T304" s="383"/>
      <c r="U304" s="384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hidden="1" x14ac:dyDescent="0.2">
      <c r="A305" s="374"/>
      <c r="B305" s="374"/>
      <c r="C305" s="374"/>
      <c r="D305" s="374"/>
      <c r="E305" s="374"/>
      <c r="F305" s="374"/>
      <c r="G305" s="374"/>
      <c r="H305" s="374"/>
      <c r="I305" s="374"/>
      <c r="J305" s="374"/>
      <c r="K305" s="374"/>
      <c r="L305" s="374"/>
      <c r="M305" s="374"/>
      <c r="N305" s="375"/>
      <c r="O305" s="382" t="s">
        <v>66</v>
      </c>
      <c r="P305" s="383"/>
      <c r="Q305" s="383"/>
      <c r="R305" s="383"/>
      <c r="S305" s="383"/>
      <c r="T305" s="383"/>
      <c r="U305" s="384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hidden="1" customHeight="1" x14ac:dyDescent="0.25">
      <c r="A306" s="387" t="s">
        <v>60</v>
      </c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4"/>
      <c r="O306" s="374"/>
      <c r="P306" s="374"/>
      <c r="Q306" s="374"/>
      <c r="R306" s="374"/>
      <c r="S306" s="374"/>
      <c r="T306" s="374"/>
      <c r="U306" s="374"/>
      <c r="V306" s="374"/>
      <c r="W306" s="374"/>
      <c r="X306" s="374"/>
      <c r="Y306" s="374"/>
      <c r="Z306" s="358"/>
      <c r="AA306" s="358"/>
    </row>
    <row r="307" spans="1:54" ht="27" hidden="1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hidden="1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6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hidden="1" x14ac:dyDescent="0.2">
      <c r="A309" s="373"/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5"/>
      <c r="O309" s="382" t="s">
        <v>66</v>
      </c>
      <c r="P309" s="383"/>
      <c r="Q309" s="383"/>
      <c r="R309" s="383"/>
      <c r="S309" s="383"/>
      <c r="T309" s="383"/>
      <c r="U309" s="384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hidden="1" x14ac:dyDescent="0.2">
      <c r="A310" s="374"/>
      <c r="B310" s="374"/>
      <c r="C310" s="374"/>
      <c r="D310" s="374"/>
      <c r="E310" s="374"/>
      <c r="F310" s="374"/>
      <c r="G310" s="374"/>
      <c r="H310" s="374"/>
      <c r="I310" s="374"/>
      <c r="J310" s="374"/>
      <c r="K310" s="374"/>
      <c r="L310" s="374"/>
      <c r="M310" s="374"/>
      <c r="N310" s="375"/>
      <c r="O310" s="382" t="s">
        <v>66</v>
      </c>
      <c r="P310" s="383"/>
      <c r="Q310" s="383"/>
      <c r="R310" s="383"/>
      <c r="S310" s="383"/>
      <c r="T310" s="383"/>
      <c r="U310" s="384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hidden="1" customHeight="1" x14ac:dyDescent="0.25">
      <c r="A311" s="386" t="s">
        <v>449</v>
      </c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R311" s="374"/>
      <c r="S311" s="374"/>
      <c r="T311" s="374"/>
      <c r="U311" s="374"/>
      <c r="V311" s="374"/>
      <c r="W311" s="374"/>
      <c r="X311" s="374"/>
      <c r="Y311" s="374"/>
      <c r="Z311" s="359"/>
      <c r="AA311" s="359"/>
    </row>
    <row r="312" spans="1:54" ht="14.25" hidden="1" customHeight="1" x14ac:dyDescent="0.25">
      <c r="A312" s="387" t="s">
        <v>60</v>
      </c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4"/>
      <c r="O312" s="374"/>
      <c r="P312" s="374"/>
      <c r="Q312" s="374"/>
      <c r="R312" s="374"/>
      <c r="S312" s="374"/>
      <c r="T312" s="374"/>
      <c r="U312" s="374"/>
      <c r="V312" s="374"/>
      <c r="W312" s="374"/>
      <c r="X312" s="374"/>
      <c r="Y312" s="374"/>
      <c r="Z312" s="358"/>
      <c r="AA312" s="358"/>
    </row>
    <row r="313" spans="1:54" ht="27" hidden="1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4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hidden="1" x14ac:dyDescent="0.2">
      <c r="A314" s="373"/>
      <c r="B314" s="374"/>
      <c r="C314" s="374"/>
      <c r="D314" s="374"/>
      <c r="E314" s="374"/>
      <c r="F314" s="374"/>
      <c r="G314" s="374"/>
      <c r="H314" s="374"/>
      <c r="I314" s="374"/>
      <c r="J314" s="374"/>
      <c r="K314" s="374"/>
      <c r="L314" s="374"/>
      <c r="M314" s="374"/>
      <c r="N314" s="375"/>
      <c r="O314" s="382" t="s">
        <v>66</v>
      </c>
      <c r="P314" s="383"/>
      <c r="Q314" s="383"/>
      <c r="R314" s="383"/>
      <c r="S314" s="383"/>
      <c r="T314" s="383"/>
      <c r="U314" s="384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hidden="1" x14ac:dyDescent="0.2">
      <c r="A315" s="374"/>
      <c r="B315" s="374"/>
      <c r="C315" s="374"/>
      <c r="D315" s="374"/>
      <c r="E315" s="374"/>
      <c r="F315" s="374"/>
      <c r="G315" s="374"/>
      <c r="H315" s="374"/>
      <c r="I315" s="374"/>
      <c r="J315" s="374"/>
      <c r="K315" s="374"/>
      <c r="L315" s="374"/>
      <c r="M315" s="374"/>
      <c r="N315" s="375"/>
      <c r="O315" s="382" t="s">
        <v>66</v>
      </c>
      <c r="P315" s="383"/>
      <c r="Q315" s="383"/>
      <c r="R315" s="383"/>
      <c r="S315" s="383"/>
      <c r="T315" s="383"/>
      <c r="U315" s="384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hidden="1" customHeight="1" x14ac:dyDescent="0.25">
      <c r="A316" s="387" t="s">
        <v>68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374"/>
      <c r="Y316" s="374"/>
      <c r="Z316" s="358"/>
      <c r="AA316" s="358"/>
    </row>
    <row r="317" spans="1:54" ht="27" hidden="1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4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350</v>
      </c>
      <c r="X318" s="366">
        <f>IFERROR(IF(W318="",0,CEILING((W318/$H318),1)*$H318),"")</f>
        <v>350.7</v>
      </c>
      <c r="Y318" s="36">
        <f>IFERROR(IF(X318=0,"",ROUNDUP(X318/H318,0)*0.00753),"")</f>
        <v>1.2575100000000001</v>
      </c>
      <c r="Z318" s="56"/>
      <c r="AA318" s="57"/>
      <c r="AE318" s="58"/>
      <c r="BB318" s="248" t="s">
        <v>1</v>
      </c>
    </row>
    <row r="319" spans="1:54" ht="27" hidden="1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46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0</v>
      </c>
      <c r="X319" s="36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9" t="s">
        <v>1</v>
      </c>
    </row>
    <row r="320" spans="1:54" x14ac:dyDescent="0.2">
      <c r="A320" s="373"/>
      <c r="B320" s="374"/>
      <c r="C320" s="374"/>
      <c r="D320" s="374"/>
      <c r="E320" s="374"/>
      <c r="F320" s="374"/>
      <c r="G320" s="374"/>
      <c r="H320" s="374"/>
      <c r="I320" s="374"/>
      <c r="J320" s="374"/>
      <c r="K320" s="374"/>
      <c r="L320" s="374"/>
      <c r="M320" s="374"/>
      <c r="N320" s="375"/>
      <c r="O320" s="382" t="s">
        <v>66</v>
      </c>
      <c r="P320" s="383"/>
      <c r="Q320" s="383"/>
      <c r="R320" s="383"/>
      <c r="S320" s="383"/>
      <c r="T320" s="383"/>
      <c r="U320" s="384"/>
      <c r="V320" s="37" t="s">
        <v>67</v>
      </c>
      <c r="W320" s="367">
        <f>IFERROR(W317/H317,"0")+IFERROR(W318/H318,"0")+IFERROR(W319/H319,"0")</f>
        <v>166.66666666666666</v>
      </c>
      <c r="X320" s="367">
        <f>IFERROR(X317/H317,"0")+IFERROR(X318/H318,"0")+IFERROR(X319/H319,"0")</f>
        <v>167</v>
      </c>
      <c r="Y320" s="367">
        <f>IFERROR(IF(Y317="",0,Y317),"0")+IFERROR(IF(Y318="",0,Y318),"0")+IFERROR(IF(Y319="",0,Y319),"0")</f>
        <v>1.2575100000000001</v>
      </c>
      <c r="Z320" s="368"/>
      <c r="AA320" s="368"/>
    </row>
    <row r="321" spans="1:54" x14ac:dyDescent="0.2">
      <c r="A321" s="374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82" t="s">
        <v>66</v>
      </c>
      <c r="P321" s="383"/>
      <c r="Q321" s="383"/>
      <c r="R321" s="383"/>
      <c r="S321" s="383"/>
      <c r="T321" s="383"/>
      <c r="U321" s="384"/>
      <c r="V321" s="37" t="s">
        <v>65</v>
      </c>
      <c r="W321" s="367">
        <f>IFERROR(SUM(W317:W319),"0")</f>
        <v>350</v>
      </c>
      <c r="X321" s="367">
        <f>IFERROR(SUM(X317:X319),"0")</f>
        <v>350.7</v>
      </c>
      <c r="Y321" s="37"/>
      <c r="Z321" s="368"/>
      <c r="AA321" s="368"/>
    </row>
    <row r="322" spans="1:54" ht="14.25" hidden="1" customHeight="1" x14ac:dyDescent="0.25">
      <c r="A322" s="387" t="s">
        <v>210</v>
      </c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4"/>
      <c r="O322" s="374"/>
      <c r="P322" s="374"/>
      <c r="Q322" s="374"/>
      <c r="R322" s="374"/>
      <c r="S322" s="374"/>
      <c r="T322" s="374"/>
      <c r="U322" s="374"/>
      <c r="V322" s="374"/>
      <c r="W322" s="374"/>
      <c r="X322" s="374"/>
      <c r="Y322" s="374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7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7.6</v>
      </c>
      <c r="X323" s="366">
        <f>IFERROR(IF(W323="",0,CEILING((W323/$H323),1)*$H323),"")</f>
        <v>9.1199999999999992</v>
      </c>
      <c r="Y323" s="36">
        <f>IFERROR(IF(X323=0,"",ROUNDUP(X323/H323,0)*0.00753),"")</f>
        <v>3.0120000000000001E-2</v>
      </c>
      <c r="Z323" s="56"/>
      <c r="AA323" s="57"/>
      <c r="AE323" s="58"/>
      <c r="BB323" s="250" t="s">
        <v>1</v>
      </c>
    </row>
    <row r="324" spans="1:54" x14ac:dyDescent="0.2">
      <c r="A324" s="373"/>
      <c r="B324" s="374"/>
      <c r="C324" s="374"/>
      <c r="D324" s="374"/>
      <c r="E324" s="374"/>
      <c r="F324" s="374"/>
      <c r="G324" s="374"/>
      <c r="H324" s="374"/>
      <c r="I324" s="374"/>
      <c r="J324" s="374"/>
      <c r="K324" s="374"/>
      <c r="L324" s="374"/>
      <c r="M324" s="374"/>
      <c r="N324" s="375"/>
      <c r="O324" s="382" t="s">
        <v>66</v>
      </c>
      <c r="P324" s="383"/>
      <c r="Q324" s="383"/>
      <c r="R324" s="383"/>
      <c r="S324" s="383"/>
      <c r="T324" s="383"/>
      <c r="U324" s="384"/>
      <c r="V324" s="37" t="s">
        <v>67</v>
      </c>
      <c r="W324" s="367">
        <f>IFERROR(W323/H323,"0")</f>
        <v>3.3333333333333335</v>
      </c>
      <c r="X324" s="367">
        <f>IFERROR(X323/H323,"0")</f>
        <v>4</v>
      </c>
      <c r="Y324" s="367">
        <f>IFERROR(IF(Y323="",0,Y323),"0")</f>
        <v>3.0120000000000001E-2</v>
      </c>
      <c r="Z324" s="368"/>
      <c r="AA324" s="368"/>
    </row>
    <row r="325" spans="1:54" x14ac:dyDescent="0.2">
      <c r="A325" s="374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82" t="s">
        <v>66</v>
      </c>
      <c r="P325" s="383"/>
      <c r="Q325" s="383"/>
      <c r="R325" s="383"/>
      <c r="S325" s="383"/>
      <c r="T325" s="383"/>
      <c r="U325" s="384"/>
      <c r="V325" s="37" t="s">
        <v>65</v>
      </c>
      <c r="W325" s="367">
        <f>IFERROR(SUM(W323:W323),"0")</f>
        <v>7.6</v>
      </c>
      <c r="X325" s="367">
        <f>IFERROR(SUM(X323:X323),"0")</f>
        <v>9.1199999999999992</v>
      </c>
      <c r="Y325" s="37"/>
      <c r="Z325" s="368"/>
      <c r="AA325" s="368"/>
    </row>
    <row r="326" spans="1:54" ht="14.25" hidden="1" customHeight="1" x14ac:dyDescent="0.25">
      <c r="A326" s="387" t="s">
        <v>82</v>
      </c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4"/>
      <c r="O326" s="374"/>
      <c r="P326" s="374"/>
      <c r="Q326" s="374"/>
      <c r="R326" s="374"/>
      <c r="S326" s="374"/>
      <c r="T326" s="374"/>
      <c r="U326" s="374"/>
      <c r="V326" s="374"/>
      <c r="W326" s="374"/>
      <c r="X326" s="374"/>
      <c r="Y326" s="374"/>
      <c r="Z326" s="358"/>
      <c r="AA326" s="358"/>
    </row>
    <row r="327" spans="1:54" ht="27" hidden="1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4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hidden="1" x14ac:dyDescent="0.2">
      <c r="A328" s="373"/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5"/>
      <c r="O328" s="382" t="s">
        <v>66</v>
      </c>
      <c r="P328" s="383"/>
      <c r="Q328" s="383"/>
      <c r="R328" s="383"/>
      <c r="S328" s="383"/>
      <c r="T328" s="383"/>
      <c r="U328" s="384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hidden="1" x14ac:dyDescent="0.2">
      <c r="A329" s="374"/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5"/>
      <c r="O329" s="382" t="s">
        <v>66</v>
      </c>
      <c r="P329" s="383"/>
      <c r="Q329" s="383"/>
      <c r="R329" s="383"/>
      <c r="S329" s="383"/>
      <c r="T329" s="383"/>
      <c r="U329" s="384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hidden="1" customHeight="1" x14ac:dyDescent="0.2">
      <c r="A330" s="475" t="s">
        <v>462</v>
      </c>
      <c r="B330" s="476"/>
      <c r="C330" s="476"/>
      <c r="D330" s="476"/>
      <c r="E330" s="476"/>
      <c r="F330" s="476"/>
      <c r="G330" s="476"/>
      <c r="H330" s="476"/>
      <c r="I330" s="476"/>
      <c r="J330" s="476"/>
      <c r="K330" s="476"/>
      <c r="L330" s="476"/>
      <c r="M330" s="476"/>
      <c r="N330" s="476"/>
      <c r="O330" s="476"/>
      <c r="P330" s="476"/>
      <c r="Q330" s="476"/>
      <c r="R330" s="476"/>
      <c r="S330" s="476"/>
      <c r="T330" s="476"/>
      <c r="U330" s="476"/>
      <c r="V330" s="476"/>
      <c r="W330" s="476"/>
      <c r="X330" s="476"/>
      <c r="Y330" s="476"/>
      <c r="Z330" s="48"/>
      <c r="AA330" s="48"/>
    </row>
    <row r="331" spans="1:54" ht="16.5" hidden="1" customHeight="1" x14ac:dyDescent="0.25">
      <c r="A331" s="386" t="s">
        <v>463</v>
      </c>
      <c r="B331" s="374"/>
      <c r="C331" s="374"/>
      <c r="D331" s="374"/>
      <c r="E331" s="374"/>
      <c r="F331" s="374"/>
      <c r="G331" s="374"/>
      <c r="H331" s="374"/>
      <c r="I331" s="374"/>
      <c r="J331" s="374"/>
      <c r="K331" s="374"/>
      <c r="L331" s="374"/>
      <c r="M331" s="374"/>
      <c r="N331" s="374"/>
      <c r="O331" s="374"/>
      <c r="P331" s="374"/>
      <c r="Q331" s="374"/>
      <c r="R331" s="374"/>
      <c r="S331" s="374"/>
      <c r="T331" s="374"/>
      <c r="U331" s="374"/>
      <c r="V331" s="374"/>
      <c r="W331" s="374"/>
      <c r="X331" s="374"/>
      <c r="Y331" s="374"/>
      <c r="Z331" s="359"/>
      <c r="AA331" s="359"/>
    </row>
    <row r="332" spans="1:54" ht="14.25" hidden="1" customHeight="1" x14ac:dyDescent="0.25">
      <c r="A332" s="387" t="s">
        <v>104</v>
      </c>
      <c r="B332" s="374"/>
      <c r="C332" s="374"/>
      <c r="D332" s="374"/>
      <c r="E332" s="374"/>
      <c r="F332" s="374"/>
      <c r="G332" s="374"/>
      <c r="H332" s="374"/>
      <c r="I332" s="374"/>
      <c r="J332" s="374"/>
      <c r="K332" s="374"/>
      <c r="L332" s="374"/>
      <c r="M332" s="374"/>
      <c r="N332" s="374"/>
      <c r="O332" s="374"/>
      <c r="P332" s="374"/>
      <c r="Q332" s="374"/>
      <c r="R332" s="374"/>
      <c r="S332" s="374"/>
      <c r="T332" s="374"/>
      <c r="U332" s="374"/>
      <c r="V332" s="374"/>
      <c r="W332" s="374"/>
      <c r="X332" s="374"/>
      <c r="Y332" s="374"/>
      <c r="Z332" s="358"/>
      <c r="AA332" s="358"/>
    </row>
    <row r="333" spans="1:54" ht="27" hidden="1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6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6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900</v>
      </c>
      <c r="X334" s="366">
        <f t="shared" si="17"/>
        <v>900</v>
      </c>
      <c r="Y334" s="36">
        <f>IFERROR(IF(X334=0,"",ROUNDUP(X334/H334,0)*0.02175),"")</f>
        <v>1.3049999999999999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4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400</v>
      </c>
      <c r="X335" s="366">
        <f t="shared" si="17"/>
        <v>405</v>
      </c>
      <c r="Y335" s="36">
        <f>IFERROR(IF(X335=0,"",ROUNDUP(X335/H335,0)*0.02175),"")</f>
        <v>0.58724999999999994</v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7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7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0</v>
      </c>
      <c r="X337" s="366">
        <f t="shared" si="17"/>
        <v>0</v>
      </c>
      <c r="Y337" s="36" t="str">
        <f>IFERROR(IF(X337=0,"",ROUNDUP(X337/H337,0)*0.02175),"")</f>
        <v/>
      </c>
      <c r="Z337" s="56"/>
      <c r="AA337" s="57"/>
      <c r="AE337" s="58"/>
      <c r="BB337" s="256" t="s">
        <v>1</v>
      </c>
    </row>
    <row r="338" spans="1:54" ht="27" hidden="1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41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25</v>
      </c>
      <c r="X339" s="366">
        <f t="shared" si="17"/>
        <v>25</v>
      </c>
      <c r="Y339" s="36">
        <f>IFERROR(IF(X339=0,"",ROUNDUP(X339/H339,0)*0.00937),"")</f>
        <v>4.6850000000000003E-2</v>
      </c>
      <c r="Z339" s="56"/>
      <c r="AA339" s="57"/>
      <c r="AE339" s="58"/>
      <c r="BB339" s="258" t="s">
        <v>1</v>
      </c>
    </row>
    <row r="340" spans="1:54" ht="27" hidden="1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4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73"/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5"/>
      <c r="O341" s="382" t="s">
        <v>66</v>
      </c>
      <c r="P341" s="383"/>
      <c r="Q341" s="383"/>
      <c r="R341" s="383"/>
      <c r="S341" s="383"/>
      <c r="T341" s="383"/>
      <c r="U341" s="384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91.666666666666671</v>
      </c>
      <c r="X341" s="367">
        <f>IFERROR(X333/H333,"0")+IFERROR(X334/H334,"0")+IFERROR(X335/H335,"0")+IFERROR(X336/H336,"0")+IFERROR(X337/H337,"0")+IFERROR(X338/H338,"0")+IFERROR(X339/H339,"0")+IFERROR(X340/H340,"0")</f>
        <v>92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1.9390999999999998</v>
      </c>
      <c r="Z341" s="368"/>
      <c r="AA341" s="368"/>
    </row>
    <row r="342" spans="1:54" x14ac:dyDescent="0.2">
      <c r="A342" s="374"/>
      <c r="B342" s="374"/>
      <c r="C342" s="374"/>
      <c r="D342" s="374"/>
      <c r="E342" s="374"/>
      <c r="F342" s="374"/>
      <c r="G342" s="374"/>
      <c r="H342" s="374"/>
      <c r="I342" s="374"/>
      <c r="J342" s="374"/>
      <c r="K342" s="374"/>
      <c r="L342" s="374"/>
      <c r="M342" s="374"/>
      <c r="N342" s="375"/>
      <c r="O342" s="382" t="s">
        <v>66</v>
      </c>
      <c r="P342" s="383"/>
      <c r="Q342" s="383"/>
      <c r="R342" s="383"/>
      <c r="S342" s="383"/>
      <c r="T342" s="383"/>
      <c r="U342" s="384"/>
      <c r="V342" s="37" t="s">
        <v>65</v>
      </c>
      <c r="W342" s="367">
        <f>IFERROR(SUM(W333:W340),"0")</f>
        <v>1325</v>
      </c>
      <c r="X342" s="367">
        <f>IFERROR(SUM(X333:X340),"0")</f>
        <v>1330</v>
      </c>
      <c r="Y342" s="37"/>
      <c r="Z342" s="368"/>
      <c r="AA342" s="368"/>
    </row>
    <row r="343" spans="1:54" ht="14.25" hidden="1" customHeight="1" x14ac:dyDescent="0.25">
      <c r="A343" s="387" t="s">
        <v>96</v>
      </c>
      <c r="B343" s="374"/>
      <c r="C343" s="374"/>
      <c r="D343" s="374"/>
      <c r="E343" s="374"/>
      <c r="F343" s="374"/>
      <c r="G343" s="374"/>
      <c r="H343" s="374"/>
      <c r="I343" s="374"/>
      <c r="J343" s="374"/>
      <c r="K343" s="374"/>
      <c r="L343" s="374"/>
      <c r="M343" s="374"/>
      <c r="N343" s="374"/>
      <c r="O343" s="374"/>
      <c r="P343" s="374"/>
      <c r="Q343" s="374"/>
      <c r="R343" s="374"/>
      <c r="S343" s="374"/>
      <c r="T343" s="374"/>
      <c r="U343" s="374"/>
      <c r="V343" s="374"/>
      <c r="W343" s="374"/>
      <c r="X343" s="374"/>
      <c r="Y343" s="374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3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600</v>
      </c>
      <c r="X344" s="366">
        <f>IFERROR(IF(W344="",0,CEILING((W344/$H344),1)*$H344),"")</f>
        <v>600</v>
      </c>
      <c r="Y344" s="36">
        <f>IFERROR(IF(X344=0,"",ROUNDUP(X344/H344,0)*0.02175),"")</f>
        <v>0.86999999999999988</v>
      </c>
      <c r="Z344" s="56"/>
      <c r="AA344" s="57"/>
      <c r="AE344" s="58"/>
      <c r="BB344" s="260" t="s">
        <v>1</v>
      </c>
    </row>
    <row r="345" spans="1:54" ht="16.5" hidden="1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53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hidden="1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5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73"/>
      <c r="B347" s="374"/>
      <c r="C347" s="374"/>
      <c r="D347" s="374"/>
      <c r="E347" s="374"/>
      <c r="F347" s="374"/>
      <c r="G347" s="374"/>
      <c r="H347" s="374"/>
      <c r="I347" s="374"/>
      <c r="J347" s="374"/>
      <c r="K347" s="374"/>
      <c r="L347" s="374"/>
      <c r="M347" s="374"/>
      <c r="N347" s="375"/>
      <c r="O347" s="382" t="s">
        <v>66</v>
      </c>
      <c r="P347" s="383"/>
      <c r="Q347" s="383"/>
      <c r="R347" s="383"/>
      <c r="S347" s="383"/>
      <c r="T347" s="383"/>
      <c r="U347" s="384"/>
      <c r="V347" s="37" t="s">
        <v>67</v>
      </c>
      <c r="W347" s="367">
        <f>IFERROR(W344/H344,"0")+IFERROR(W345/H345,"0")+IFERROR(W346/H346,"0")</f>
        <v>40</v>
      </c>
      <c r="X347" s="367">
        <f>IFERROR(X344/H344,"0")+IFERROR(X345/H345,"0")+IFERROR(X346/H346,"0")</f>
        <v>40</v>
      </c>
      <c r="Y347" s="367">
        <f>IFERROR(IF(Y344="",0,Y344),"0")+IFERROR(IF(Y345="",0,Y345),"0")+IFERROR(IF(Y346="",0,Y346),"0")</f>
        <v>0.86999999999999988</v>
      </c>
      <c r="Z347" s="368"/>
      <c r="AA347" s="368"/>
    </row>
    <row r="348" spans="1:54" x14ac:dyDescent="0.2">
      <c r="A348" s="374"/>
      <c r="B348" s="374"/>
      <c r="C348" s="374"/>
      <c r="D348" s="374"/>
      <c r="E348" s="374"/>
      <c r="F348" s="374"/>
      <c r="G348" s="374"/>
      <c r="H348" s="374"/>
      <c r="I348" s="374"/>
      <c r="J348" s="374"/>
      <c r="K348" s="374"/>
      <c r="L348" s="374"/>
      <c r="M348" s="374"/>
      <c r="N348" s="375"/>
      <c r="O348" s="382" t="s">
        <v>66</v>
      </c>
      <c r="P348" s="383"/>
      <c r="Q348" s="383"/>
      <c r="R348" s="383"/>
      <c r="S348" s="383"/>
      <c r="T348" s="383"/>
      <c r="U348" s="384"/>
      <c r="V348" s="37" t="s">
        <v>65</v>
      </c>
      <c r="W348" s="367">
        <f>IFERROR(SUM(W344:W346),"0")</f>
        <v>600</v>
      </c>
      <c r="X348" s="367">
        <f>IFERROR(SUM(X344:X346),"0")</f>
        <v>600</v>
      </c>
      <c r="Y348" s="37"/>
      <c r="Z348" s="368"/>
      <c r="AA348" s="368"/>
    </row>
    <row r="349" spans="1:54" ht="14.25" hidden="1" customHeight="1" x14ac:dyDescent="0.25">
      <c r="A349" s="387" t="s">
        <v>68</v>
      </c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4"/>
      <c r="O349" s="374"/>
      <c r="P349" s="374"/>
      <c r="Q349" s="374"/>
      <c r="R349" s="374"/>
      <c r="S349" s="374"/>
      <c r="T349" s="374"/>
      <c r="U349" s="374"/>
      <c r="V349" s="374"/>
      <c r="W349" s="374"/>
      <c r="X349" s="374"/>
      <c r="Y349" s="374"/>
      <c r="Z349" s="358"/>
      <c r="AA349" s="358"/>
    </row>
    <row r="350" spans="1:54" ht="27" hidden="1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70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hidden="1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hidden="1" x14ac:dyDescent="0.2">
      <c r="A352" s="373"/>
      <c r="B352" s="374"/>
      <c r="C352" s="374"/>
      <c r="D352" s="374"/>
      <c r="E352" s="374"/>
      <c r="F352" s="374"/>
      <c r="G352" s="374"/>
      <c r="H352" s="374"/>
      <c r="I352" s="374"/>
      <c r="J352" s="374"/>
      <c r="K352" s="374"/>
      <c r="L352" s="374"/>
      <c r="M352" s="374"/>
      <c r="N352" s="375"/>
      <c r="O352" s="382" t="s">
        <v>66</v>
      </c>
      <c r="P352" s="383"/>
      <c r="Q352" s="383"/>
      <c r="R352" s="383"/>
      <c r="S352" s="383"/>
      <c r="T352" s="383"/>
      <c r="U352" s="384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hidden="1" x14ac:dyDescent="0.2">
      <c r="A353" s="374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82" t="s">
        <v>66</v>
      </c>
      <c r="P353" s="383"/>
      <c r="Q353" s="383"/>
      <c r="R353" s="383"/>
      <c r="S353" s="383"/>
      <c r="T353" s="383"/>
      <c r="U353" s="384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hidden="1" customHeight="1" x14ac:dyDescent="0.25">
      <c r="A354" s="387" t="s">
        <v>210</v>
      </c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4"/>
      <c r="O354" s="374"/>
      <c r="P354" s="374"/>
      <c r="Q354" s="374"/>
      <c r="R354" s="374"/>
      <c r="S354" s="374"/>
      <c r="T354" s="374"/>
      <c r="U354" s="374"/>
      <c r="V354" s="374"/>
      <c r="W354" s="374"/>
      <c r="X354" s="374"/>
      <c r="Y354" s="374"/>
      <c r="Z354" s="358"/>
      <c r="AA354" s="358"/>
    </row>
    <row r="355" spans="1:54" ht="16.5" hidden="1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hidden="1" x14ac:dyDescent="0.2">
      <c r="A356" s="373"/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5"/>
      <c r="O356" s="382" t="s">
        <v>66</v>
      </c>
      <c r="P356" s="383"/>
      <c r="Q356" s="383"/>
      <c r="R356" s="383"/>
      <c r="S356" s="383"/>
      <c r="T356" s="383"/>
      <c r="U356" s="384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hidden="1" x14ac:dyDescent="0.2">
      <c r="A357" s="374"/>
      <c r="B357" s="374"/>
      <c r="C357" s="374"/>
      <c r="D357" s="374"/>
      <c r="E357" s="374"/>
      <c r="F357" s="374"/>
      <c r="G357" s="374"/>
      <c r="H357" s="374"/>
      <c r="I357" s="374"/>
      <c r="J357" s="374"/>
      <c r="K357" s="374"/>
      <c r="L357" s="374"/>
      <c r="M357" s="374"/>
      <c r="N357" s="375"/>
      <c r="O357" s="382" t="s">
        <v>66</v>
      </c>
      <c r="P357" s="383"/>
      <c r="Q357" s="383"/>
      <c r="R357" s="383"/>
      <c r="S357" s="383"/>
      <c r="T357" s="383"/>
      <c r="U357" s="384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hidden="1" customHeight="1" x14ac:dyDescent="0.25">
      <c r="A358" s="386" t="s">
        <v>489</v>
      </c>
      <c r="B358" s="374"/>
      <c r="C358" s="374"/>
      <c r="D358" s="374"/>
      <c r="E358" s="374"/>
      <c r="F358" s="374"/>
      <c r="G358" s="374"/>
      <c r="H358" s="374"/>
      <c r="I358" s="374"/>
      <c r="J358" s="374"/>
      <c r="K358" s="374"/>
      <c r="L358" s="374"/>
      <c r="M358" s="374"/>
      <c r="N358" s="374"/>
      <c r="O358" s="374"/>
      <c r="P358" s="374"/>
      <c r="Q358" s="374"/>
      <c r="R358" s="374"/>
      <c r="S358" s="374"/>
      <c r="T358" s="374"/>
      <c r="U358" s="374"/>
      <c r="V358" s="374"/>
      <c r="W358" s="374"/>
      <c r="X358" s="374"/>
      <c r="Y358" s="374"/>
      <c r="Z358" s="359"/>
      <c r="AA358" s="359"/>
    </row>
    <row r="359" spans="1:54" ht="14.25" hidden="1" customHeight="1" x14ac:dyDescent="0.25">
      <c r="A359" s="387" t="s">
        <v>104</v>
      </c>
      <c r="B359" s="374"/>
      <c r="C359" s="374"/>
      <c r="D359" s="374"/>
      <c r="E359" s="374"/>
      <c r="F359" s="374"/>
      <c r="G359" s="374"/>
      <c r="H359" s="374"/>
      <c r="I359" s="374"/>
      <c r="J359" s="374"/>
      <c r="K359" s="374"/>
      <c r="L359" s="374"/>
      <c r="M359" s="374"/>
      <c r="N359" s="374"/>
      <c r="O359" s="374"/>
      <c r="P359" s="374"/>
      <c r="Q359" s="374"/>
      <c r="R359" s="374"/>
      <c r="S359" s="374"/>
      <c r="T359" s="374"/>
      <c r="U359" s="374"/>
      <c r="V359" s="374"/>
      <c r="W359" s="374"/>
      <c r="X359" s="374"/>
      <c r="Y359" s="374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30</v>
      </c>
      <c r="X360" s="366">
        <f>IFERROR(IF(W360="",0,CEILING((W360/$H360),1)*$H360),"")</f>
        <v>36</v>
      </c>
      <c r="Y360" s="36">
        <f>IFERROR(IF(X360=0,"",ROUNDUP(X360/H360,0)*0.02175),"")</f>
        <v>6.5250000000000002E-2</v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hidden="1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7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hidden="1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7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hidden="1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72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73"/>
      <c r="B365" s="374"/>
      <c r="C365" s="374"/>
      <c r="D365" s="374"/>
      <c r="E365" s="374"/>
      <c r="F365" s="374"/>
      <c r="G365" s="374"/>
      <c r="H365" s="374"/>
      <c r="I365" s="374"/>
      <c r="J365" s="374"/>
      <c r="K365" s="374"/>
      <c r="L365" s="374"/>
      <c r="M365" s="374"/>
      <c r="N365" s="375"/>
      <c r="O365" s="382" t="s">
        <v>66</v>
      </c>
      <c r="P365" s="383"/>
      <c r="Q365" s="383"/>
      <c r="R365" s="383"/>
      <c r="S365" s="383"/>
      <c r="T365" s="383"/>
      <c r="U365" s="384"/>
      <c r="V365" s="37" t="s">
        <v>67</v>
      </c>
      <c r="W365" s="367">
        <f>IFERROR(W360/H360,"0")+IFERROR(W361/H361,"0")+IFERROR(W362/H362,"0")+IFERROR(W363/H363,"0")+IFERROR(W364/H364,"0")</f>
        <v>2.5</v>
      </c>
      <c r="X365" s="367">
        <f>IFERROR(X360/H360,"0")+IFERROR(X361/H361,"0")+IFERROR(X362/H362,"0")+IFERROR(X363/H363,"0")+IFERROR(X364/H364,"0")</f>
        <v>3</v>
      </c>
      <c r="Y365" s="367">
        <f>IFERROR(IF(Y360="",0,Y360),"0")+IFERROR(IF(Y361="",0,Y361),"0")+IFERROR(IF(Y362="",0,Y362),"0")+IFERROR(IF(Y363="",0,Y363),"0")+IFERROR(IF(Y364="",0,Y364),"0")</f>
        <v>6.5250000000000002E-2</v>
      </c>
      <c r="Z365" s="368"/>
      <c r="AA365" s="368"/>
    </row>
    <row r="366" spans="1:54" x14ac:dyDescent="0.2">
      <c r="A366" s="374"/>
      <c r="B366" s="374"/>
      <c r="C366" s="374"/>
      <c r="D366" s="374"/>
      <c r="E366" s="374"/>
      <c r="F366" s="374"/>
      <c r="G366" s="374"/>
      <c r="H366" s="374"/>
      <c r="I366" s="374"/>
      <c r="J366" s="374"/>
      <c r="K366" s="374"/>
      <c r="L366" s="374"/>
      <c r="M366" s="374"/>
      <c r="N366" s="375"/>
      <c r="O366" s="382" t="s">
        <v>66</v>
      </c>
      <c r="P366" s="383"/>
      <c r="Q366" s="383"/>
      <c r="R366" s="383"/>
      <c r="S366" s="383"/>
      <c r="T366" s="383"/>
      <c r="U366" s="384"/>
      <c r="V366" s="37" t="s">
        <v>65</v>
      </c>
      <c r="W366" s="367">
        <f>IFERROR(SUM(W360:W364),"0")</f>
        <v>30</v>
      </c>
      <c r="X366" s="367">
        <f>IFERROR(SUM(X360:X364),"0")</f>
        <v>36</v>
      </c>
      <c r="Y366" s="37"/>
      <c r="Z366" s="368"/>
      <c r="AA366" s="368"/>
    </row>
    <row r="367" spans="1:54" ht="14.25" hidden="1" customHeight="1" x14ac:dyDescent="0.25">
      <c r="A367" s="387" t="s">
        <v>60</v>
      </c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4"/>
      <c r="O367" s="374"/>
      <c r="P367" s="374"/>
      <c r="Q367" s="374"/>
      <c r="R367" s="374"/>
      <c r="S367" s="374"/>
      <c r="T367" s="374"/>
      <c r="U367" s="374"/>
      <c r="V367" s="374"/>
      <c r="W367" s="374"/>
      <c r="X367" s="374"/>
      <c r="Y367" s="374"/>
      <c r="Z367" s="358"/>
      <c r="AA367" s="358"/>
    </row>
    <row r="368" spans="1:54" ht="27" hidden="1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48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hidden="1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hidden="1" x14ac:dyDescent="0.2">
      <c r="A370" s="373"/>
      <c r="B370" s="374"/>
      <c r="C370" s="374"/>
      <c r="D370" s="374"/>
      <c r="E370" s="374"/>
      <c r="F370" s="374"/>
      <c r="G370" s="374"/>
      <c r="H370" s="374"/>
      <c r="I370" s="374"/>
      <c r="J370" s="374"/>
      <c r="K370" s="374"/>
      <c r="L370" s="374"/>
      <c r="M370" s="374"/>
      <c r="N370" s="375"/>
      <c r="O370" s="382" t="s">
        <v>66</v>
      </c>
      <c r="P370" s="383"/>
      <c r="Q370" s="383"/>
      <c r="R370" s="383"/>
      <c r="S370" s="383"/>
      <c r="T370" s="383"/>
      <c r="U370" s="384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hidden="1" x14ac:dyDescent="0.2">
      <c r="A371" s="374"/>
      <c r="B371" s="374"/>
      <c r="C371" s="374"/>
      <c r="D371" s="374"/>
      <c r="E371" s="374"/>
      <c r="F371" s="374"/>
      <c r="G371" s="374"/>
      <c r="H371" s="374"/>
      <c r="I371" s="374"/>
      <c r="J371" s="374"/>
      <c r="K371" s="374"/>
      <c r="L371" s="374"/>
      <c r="M371" s="374"/>
      <c r="N371" s="375"/>
      <c r="O371" s="382" t="s">
        <v>66</v>
      </c>
      <c r="P371" s="383"/>
      <c r="Q371" s="383"/>
      <c r="R371" s="383"/>
      <c r="S371" s="383"/>
      <c r="T371" s="383"/>
      <c r="U371" s="384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hidden="1" customHeight="1" x14ac:dyDescent="0.25">
      <c r="A372" s="387" t="s">
        <v>68</v>
      </c>
      <c r="B372" s="374"/>
      <c r="C372" s="374"/>
      <c r="D372" s="374"/>
      <c r="E372" s="374"/>
      <c r="F372" s="374"/>
      <c r="G372" s="374"/>
      <c r="H372" s="374"/>
      <c r="I372" s="374"/>
      <c r="J372" s="374"/>
      <c r="K372" s="374"/>
      <c r="L372" s="374"/>
      <c r="M372" s="374"/>
      <c r="N372" s="374"/>
      <c r="O372" s="374"/>
      <c r="P372" s="374"/>
      <c r="Q372" s="374"/>
      <c r="R372" s="374"/>
      <c r="S372" s="374"/>
      <c r="T372" s="374"/>
      <c r="U372" s="374"/>
      <c r="V372" s="374"/>
      <c r="W372" s="374"/>
      <c r="X372" s="374"/>
      <c r="Y372" s="374"/>
      <c r="Z372" s="358"/>
      <c r="AA372" s="358"/>
    </row>
    <row r="373" spans="1:54" ht="27" hidden="1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0</v>
      </c>
      <c r="X373" s="36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58"/>
      <c r="BB373" s="273" t="s">
        <v>1</v>
      </c>
    </row>
    <row r="374" spans="1:54" ht="27" hidden="1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hidden="1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5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hidden="1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7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hidden="1" x14ac:dyDescent="0.2">
      <c r="A377" s="373"/>
      <c r="B377" s="374"/>
      <c r="C377" s="374"/>
      <c r="D377" s="374"/>
      <c r="E377" s="374"/>
      <c r="F377" s="374"/>
      <c r="G377" s="374"/>
      <c r="H377" s="374"/>
      <c r="I377" s="374"/>
      <c r="J377" s="374"/>
      <c r="K377" s="374"/>
      <c r="L377" s="374"/>
      <c r="M377" s="374"/>
      <c r="N377" s="375"/>
      <c r="O377" s="382" t="s">
        <v>66</v>
      </c>
      <c r="P377" s="383"/>
      <c r="Q377" s="383"/>
      <c r="R377" s="383"/>
      <c r="S377" s="383"/>
      <c r="T377" s="383"/>
      <c r="U377" s="384"/>
      <c r="V377" s="37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hidden="1" x14ac:dyDescent="0.2">
      <c r="A378" s="374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82" t="s">
        <v>66</v>
      </c>
      <c r="P378" s="383"/>
      <c r="Q378" s="383"/>
      <c r="R378" s="383"/>
      <c r="S378" s="383"/>
      <c r="T378" s="383"/>
      <c r="U378" s="384"/>
      <c r="V378" s="37" t="s">
        <v>65</v>
      </c>
      <c r="W378" s="367">
        <f>IFERROR(SUM(W373:W376),"0")</f>
        <v>0</v>
      </c>
      <c r="X378" s="367">
        <f>IFERROR(SUM(X373:X376),"0")</f>
        <v>0</v>
      </c>
      <c r="Y378" s="37"/>
      <c r="Z378" s="368"/>
      <c r="AA378" s="368"/>
    </row>
    <row r="379" spans="1:54" ht="14.25" hidden="1" customHeight="1" x14ac:dyDescent="0.25">
      <c r="A379" s="387" t="s">
        <v>210</v>
      </c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4"/>
      <c r="O379" s="374"/>
      <c r="P379" s="374"/>
      <c r="Q379" s="374"/>
      <c r="R379" s="374"/>
      <c r="S379" s="374"/>
      <c r="T379" s="374"/>
      <c r="U379" s="374"/>
      <c r="V379" s="374"/>
      <c r="W379" s="374"/>
      <c r="X379" s="374"/>
      <c r="Y379" s="374"/>
      <c r="Z379" s="358"/>
      <c r="AA379" s="358"/>
    </row>
    <row r="380" spans="1:54" ht="27" hidden="1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47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hidden="1" x14ac:dyDescent="0.2">
      <c r="A381" s="373"/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5"/>
      <c r="O381" s="382" t="s">
        <v>66</v>
      </c>
      <c r="P381" s="383"/>
      <c r="Q381" s="383"/>
      <c r="R381" s="383"/>
      <c r="S381" s="383"/>
      <c r="T381" s="383"/>
      <c r="U381" s="384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hidden="1" x14ac:dyDescent="0.2">
      <c r="A382" s="374"/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5"/>
      <c r="O382" s="382" t="s">
        <v>66</v>
      </c>
      <c r="P382" s="383"/>
      <c r="Q382" s="383"/>
      <c r="R382" s="383"/>
      <c r="S382" s="383"/>
      <c r="T382" s="383"/>
      <c r="U382" s="384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hidden="1" customHeight="1" x14ac:dyDescent="0.2">
      <c r="A383" s="475" t="s">
        <v>514</v>
      </c>
      <c r="B383" s="476"/>
      <c r="C383" s="476"/>
      <c r="D383" s="476"/>
      <c r="E383" s="476"/>
      <c r="F383" s="476"/>
      <c r="G383" s="476"/>
      <c r="H383" s="476"/>
      <c r="I383" s="476"/>
      <c r="J383" s="476"/>
      <c r="K383" s="476"/>
      <c r="L383" s="476"/>
      <c r="M383" s="476"/>
      <c r="N383" s="476"/>
      <c r="O383" s="476"/>
      <c r="P383" s="476"/>
      <c r="Q383" s="476"/>
      <c r="R383" s="476"/>
      <c r="S383" s="476"/>
      <c r="T383" s="476"/>
      <c r="U383" s="476"/>
      <c r="V383" s="476"/>
      <c r="W383" s="476"/>
      <c r="X383" s="476"/>
      <c r="Y383" s="476"/>
      <c r="Z383" s="48"/>
      <c r="AA383" s="48"/>
    </row>
    <row r="384" spans="1:54" ht="16.5" hidden="1" customHeight="1" x14ac:dyDescent="0.25">
      <c r="A384" s="386" t="s">
        <v>515</v>
      </c>
      <c r="B384" s="374"/>
      <c r="C384" s="374"/>
      <c r="D384" s="374"/>
      <c r="E384" s="374"/>
      <c r="F384" s="374"/>
      <c r="G384" s="374"/>
      <c r="H384" s="374"/>
      <c r="I384" s="374"/>
      <c r="J384" s="374"/>
      <c r="K384" s="374"/>
      <c r="L384" s="374"/>
      <c r="M384" s="374"/>
      <c r="N384" s="374"/>
      <c r="O384" s="374"/>
      <c r="P384" s="374"/>
      <c r="Q384" s="374"/>
      <c r="R384" s="374"/>
      <c r="S384" s="374"/>
      <c r="T384" s="374"/>
      <c r="U384" s="374"/>
      <c r="V384" s="374"/>
      <c r="W384" s="374"/>
      <c r="X384" s="374"/>
      <c r="Y384" s="374"/>
      <c r="Z384" s="359"/>
      <c r="AA384" s="359"/>
    </row>
    <row r="385" spans="1:54" ht="14.25" hidden="1" customHeight="1" x14ac:dyDescent="0.25">
      <c r="A385" s="387" t="s">
        <v>104</v>
      </c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4"/>
      <c r="O385" s="374"/>
      <c r="P385" s="374"/>
      <c r="Q385" s="374"/>
      <c r="R385" s="374"/>
      <c r="S385" s="374"/>
      <c r="T385" s="374"/>
      <c r="U385" s="374"/>
      <c r="V385" s="374"/>
      <c r="W385" s="374"/>
      <c r="X385" s="374"/>
      <c r="Y385" s="374"/>
      <c r="Z385" s="358"/>
      <c r="AA385" s="358"/>
    </row>
    <row r="386" spans="1:54" ht="27" hidden="1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6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9</v>
      </c>
      <c r="X387" s="366">
        <f>IFERROR(IF(W387="",0,CEILING((W387/$H387),1)*$H387),"")</f>
        <v>10.8</v>
      </c>
      <c r="Y387" s="36">
        <f>IFERROR(IF(X387=0,"",ROUNDUP(X387/H387,0)*0.00753),"")</f>
        <v>3.0120000000000001E-2</v>
      </c>
      <c r="Z387" s="56"/>
      <c r="AA387" s="57"/>
      <c r="AE387" s="58"/>
      <c r="BB387" s="279" t="s">
        <v>1</v>
      </c>
    </row>
    <row r="388" spans="1:54" x14ac:dyDescent="0.2">
      <c r="A388" s="373"/>
      <c r="B388" s="374"/>
      <c r="C388" s="374"/>
      <c r="D388" s="374"/>
      <c r="E388" s="374"/>
      <c r="F388" s="374"/>
      <c r="G388" s="374"/>
      <c r="H388" s="374"/>
      <c r="I388" s="374"/>
      <c r="J388" s="374"/>
      <c r="K388" s="374"/>
      <c r="L388" s="374"/>
      <c r="M388" s="374"/>
      <c r="N388" s="375"/>
      <c r="O388" s="382" t="s">
        <v>66</v>
      </c>
      <c r="P388" s="383"/>
      <c r="Q388" s="383"/>
      <c r="R388" s="383"/>
      <c r="S388" s="383"/>
      <c r="T388" s="383"/>
      <c r="U388" s="384"/>
      <c r="V388" s="37" t="s">
        <v>67</v>
      </c>
      <c r="W388" s="367">
        <f>IFERROR(W386/H386,"0")+IFERROR(W387/H387,"0")</f>
        <v>3.333333333333333</v>
      </c>
      <c r="X388" s="367">
        <f>IFERROR(X386/H386,"0")+IFERROR(X387/H387,"0")</f>
        <v>4</v>
      </c>
      <c r="Y388" s="367">
        <f>IFERROR(IF(Y386="",0,Y386),"0")+IFERROR(IF(Y387="",0,Y387),"0")</f>
        <v>3.0120000000000001E-2</v>
      </c>
      <c r="Z388" s="368"/>
      <c r="AA388" s="368"/>
    </row>
    <row r="389" spans="1:54" x14ac:dyDescent="0.2">
      <c r="A389" s="374"/>
      <c r="B389" s="374"/>
      <c r="C389" s="374"/>
      <c r="D389" s="374"/>
      <c r="E389" s="374"/>
      <c r="F389" s="374"/>
      <c r="G389" s="374"/>
      <c r="H389" s="374"/>
      <c r="I389" s="374"/>
      <c r="J389" s="374"/>
      <c r="K389" s="374"/>
      <c r="L389" s="374"/>
      <c r="M389" s="374"/>
      <c r="N389" s="375"/>
      <c r="O389" s="382" t="s">
        <v>66</v>
      </c>
      <c r="P389" s="383"/>
      <c r="Q389" s="383"/>
      <c r="R389" s="383"/>
      <c r="S389" s="383"/>
      <c r="T389" s="383"/>
      <c r="U389" s="384"/>
      <c r="V389" s="37" t="s">
        <v>65</v>
      </c>
      <c r="W389" s="367">
        <f>IFERROR(SUM(W386:W387),"0")</f>
        <v>9</v>
      </c>
      <c r="X389" s="367">
        <f>IFERROR(SUM(X386:X387),"0")</f>
        <v>10.8</v>
      </c>
      <c r="Y389" s="37"/>
      <c r="Z389" s="368"/>
      <c r="AA389" s="368"/>
    </row>
    <row r="390" spans="1:54" ht="14.25" hidden="1" customHeight="1" x14ac:dyDescent="0.25">
      <c r="A390" s="387" t="s">
        <v>60</v>
      </c>
      <c r="B390" s="374"/>
      <c r="C390" s="374"/>
      <c r="D390" s="374"/>
      <c r="E390" s="374"/>
      <c r="F390" s="374"/>
      <c r="G390" s="374"/>
      <c r="H390" s="374"/>
      <c r="I390" s="374"/>
      <c r="J390" s="374"/>
      <c r="K390" s="374"/>
      <c r="L390" s="374"/>
      <c r="M390" s="374"/>
      <c r="N390" s="374"/>
      <c r="O390" s="374"/>
      <c r="P390" s="374"/>
      <c r="Q390" s="374"/>
      <c r="R390" s="374"/>
      <c r="S390" s="374"/>
      <c r="T390" s="374"/>
      <c r="U390" s="374"/>
      <c r="V390" s="374"/>
      <c r="W390" s="374"/>
      <c r="X390" s="374"/>
      <c r="Y390" s="374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71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30</v>
      </c>
      <c r="X391" s="366">
        <f t="shared" ref="X391:X403" si="18">IFERROR(IF(W391="",0,CEILING((W391/$H391),1)*$H391),"")</f>
        <v>33.6</v>
      </c>
      <c r="Y391" s="36">
        <f>IFERROR(IF(X391=0,"",ROUNDUP(X391/H391,0)*0.00753),"")</f>
        <v>6.0240000000000002E-2</v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44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63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30</v>
      </c>
      <c r="X393" s="366">
        <f t="shared" si="18"/>
        <v>33.6</v>
      </c>
      <c r="Y393" s="36">
        <f>IFERROR(IF(X393=0,"",ROUNDUP(X393/H393,0)*0.00753),"")</f>
        <v>6.0240000000000002E-2</v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4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42.000000000000007</v>
      </c>
      <c r="X394" s="366">
        <f t="shared" si="18"/>
        <v>42</v>
      </c>
      <c r="Y394" s="36">
        <f>IFERROR(IF(X394=0,"",ROUNDUP(X394/H394,0)*0.00753),"")</f>
        <v>0.18825</v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5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51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21</v>
      </c>
      <c r="X396" s="366">
        <f t="shared" si="18"/>
        <v>21</v>
      </c>
      <c r="Y396" s="36">
        <f t="shared" si="19"/>
        <v>5.0200000000000002E-2</v>
      </c>
      <c r="Z396" s="56"/>
      <c r="AA396" s="57"/>
      <c r="AE396" s="58"/>
      <c r="BB396" s="285" t="s">
        <v>1</v>
      </c>
    </row>
    <row r="397" spans="1:54" ht="37.5" hidden="1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61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4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17.5</v>
      </c>
      <c r="X398" s="366">
        <f t="shared" si="18"/>
        <v>18.900000000000002</v>
      </c>
      <c r="Y398" s="36">
        <f t="shared" si="19"/>
        <v>4.5179999999999998E-2</v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5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6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63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6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35</v>
      </c>
      <c r="X402" s="366">
        <f t="shared" si="18"/>
        <v>35.700000000000003</v>
      </c>
      <c r="Y402" s="36">
        <f t="shared" si="19"/>
        <v>8.5339999999999999E-2</v>
      </c>
      <c r="Z402" s="56"/>
      <c r="AA402" s="57"/>
      <c r="AE402" s="58"/>
      <c r="BB402" s="291" t="s">
        <v>1</v>
      </c>
    </row>
    <row r="403" spans="1:54" ht="27" hidden="1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6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73"/>
      <c r="B404" s="374"/>
      <c r="C404" s="374"/>
      <c r="D404" s="374"/>
      <c r="E404" s="374"/>
      <c r="F404" s="374"/>
      <c r="G404" s="374"/>
      <c r="H404" s="374"/>
      <c r="I404" s="374"/>
      <c r="J404" s="374"/>
      <c r="K404" s="374"/>
      <c r="L404" s="374"/>
      <c r="M404" s="374"/>
      <c r="N404" s="375"/>
      <c r="O404" s="382" t="s">
        <v>66</v>
      </c>
      <c r="P404" s="383"/>
      <c r="Q404" s="383"/>
      <c r="R404" s="383"/>
      <c r="S404" s="383"/>
      <c r="T404" s="383"/>
      <c r="U404" s="384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74.285714285714278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77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0.48945000000000005</v>
      </c>
      <c r="Z404" s="368"/>
      <c r="AA404" s="368"/>
    </row>
    <row r="405" spans="1:54" x14ac:dyDescent="0.2">
      <c r="A405" s="374"/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5"/>
      <c r="O405" s="382" t="s">
        <v>66</v>
      </c>
      <c r="P405" s="383"/>
      <c r="Q405" s="383"/>
      <c r="R405" s="383"/>
      <c r="S405" s="383"/>
      <c r="T405" s="383"/>
      <c r="U405" s="384"/>
      <c r="V405" s="37" t="s">
        <v>65</v>
      </c>
      <c r="W405" s="367">
        <f>IFERROR(SUM(W391:W403),"0")</f>
        <v>175.5</v>
      </c>
      <c r="X405" s="367">
        <f>IFERROR(SUM(X391:X403),"0")</f>
        <v>184.8</v>
      </c>
      <c r="Y405" s="37"/>
      <c r="Z405" s="368"/>
      <c r="AA405" s="368"/>
    </row>
    <row r="406" spans="1:54" ht="14.25" hidden="1" customHeight="1" x14ac:dyDescent="0.25">
      <c r="A406" s="387" t="s">
        <v>68</v>
      </c>
      <c r="B406" s="374"/>
      <c r="C406" s="374"/>
      <c r="D406" s="374"/>
      <c r="E406" s="374"/>
      <c r="F406" s="374"/>
      <c r="G406" s="374"/>
      <c r="H406" s="374"/>
      <c r="I406" s="374"/>
      <c r="J406" s="374"/>
      <c r="K406" s="374"/>
      <c r="L406" s="374"/>
      <c r="M406" s="374"/>
      <c r="N406" s="374"/>
      <c r="O406" s="374"/>
      <c r="P406" s="374"/>
      <c r="Q406" s="374"/>
      <c r="R406" s="374"/>
      <c r="S406" s="374"/>
      <c r="T406" s="374"/>
      <c r="U406" s="374"/>
      <c r="V406" s="374"/>
      <c r="W406" s="374"/>
      <c r="X406" s="374"/>
      <c r="Y406" s="374"/>
      <c r="Z406" s="358"/>
      <c r="AA406" s="358"/>
    </row>
    <row r="407" spans="1:54" ht="27" hidden="1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41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hidden="1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6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hidden="1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4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hidden="1" x14ac:dyDescent="0.2">
      <c r="A410" s="373"/>
      <c r="B410" s="374"/>
      <c r="C410" s="374"/>
      <c r="D410" s="374"/>
      <c r="E410" s="374"/>
      <c r="F410" s="374"/>
      <c r="G410" s="374"/>
      <c r="H410" s="374"/>
      <c r="I410" s="374"/>
      <c r="J410" s="374"/>
      <c r="K410" s="374"/>
      <c r="L410" s="374"/>
      <c r="M410" s="374"/>
      <c r="N410" s="375"/>
      <c r="O410" s="382" t="s">
        <v>66</v>
      </c>
      <c r="P410" s="383"/>
      <c r="Q410" s="383"/>
      <c r="R410" s="383"/>
      <c r="S410" s="383"/>
      <c r="T410" s="383"/>
      <c r="U410" s="384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hidden="1" x14ac:dyDescent="0.2">
      <c r="A411" s="374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82" t="s">
        <v>66</v>
      </c>
      <c r="P411" s="383"/>
      <c r="Q411" s="383"/>
      <c r="R411" s="383"/>
      <c r="S411" s="383"/>
      <c r="T411" s="383"/>
      <c r="U411" s="384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hidden="1" customHeight="1" x14ac:dyDescent="0.25">
      <c r="A412" s="387" t="s">
        <v>210</v>
      </c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4"/>
      <c r="O412" s="374"/>
      <c r="P412" s="374"/>
      <c r="Q412" s="374"/>
      <c r="R412" s="374"/>
      <c r="S412" s="374"/>
      <c r="T412" s="374"/>
      <c r="U412" s="374"/>
      <c r="V412" s="374"/>
      <c r="W412" s="374"/>
      <c r="X412" s="374"/>
      <c r="Y412" s="374"/>
      <c r="Z412" s="358"/>
      <c r="AA412" s="358"/>
    </row>
    <row r="413" spans="1:54" ht="27" hidden="1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6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hidden="1" x14ac:dyDescent="0.2">
      <c r="A414" s="373"/>
      <c r="B414" s="374"/>
      <c r="C414" s="374"/>
      <c r="D414" s="374"/>
      <c r="E414" s="374"/>
      <c r="F414" s="374"/>
      <c r="G414" s="374"/>
      <c r="H414" s="374"/>
      <c r="I414" s="374"/>
      <c r="J414" s="374"/>
      <c r="K414" s="374"/>
      <c r="L414" s="374"/>
      <c r="M414" s="374"/>
      <c r="N414" s="375"/>
      <c r="O414" s="382" t="s">
        <v>66</v>
      </c>
      <c r="P414" s="383"/>
      <c r="Q414" s="383"/>
      <c r="R414" s="383"/>
      <c r="S414" s="383"/>
      <c r="T414" s="383"/>
      <c r="U414" s="384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hidden="1" x14ac:dyDescent="0.2">
      <c r="A415" s="374"/>
      <c r="B415" s="374"/>
      <c r="C415" s="374"/>
      <c r="D415" s="374"/>
      <c r="E415" s="374"/>
      <c r="F415" s="374"/>
      <c r="G415" s="374"/>
      <c r="H415" s="374"/>
      <c r="I415" s="374"/>
      <c r="J415" s="374"/>
      <c r="K415" s="374"/>
      <c r="L415" s="374"/>
      <c r="M415" s="374"/>
      <c r="N415" s="375"/>
      <c r="O415" s="382" t="s">
        <v>66</v>
      </c>
      <c r="P415" s="383"/>
      <c r="Q415" s="383"/>
      <c r="R415" s="383"/>
      <c r="S415" s="383"/>
      <c r="T415" s="383"/>
      <c r="U415" s="384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hidden="1" customHeight="1" x14ac:dyDescent="0.25">
      <c r="A416" s="387" t="s">
        <v>82</v>
      </c>
      <c r="B416" s="374"/>
      <c r="C416" s="374"/>
      <c r="D416" s="374"/>
      <c r="E416" s="374"/>
      <c r="F416" s="374"/>
      <c r="G416" s="374"/>
      <c r="H416" s="374"/>
      <c r="I416" s="374"/>
      <c r="J416" s="374"/>
      <c r="K416" s="374"/>
      <c r="L416" s="374"/>
      <c r="M416" s="374"/>
      <c r="N416" s="374"/>
      <c r="O416" s="374"/>
      <c r="P416" s="374"/>
      <c r="Q416" s="374"/>
      <c r="R416" s="374"/>
      <c r="S416" s="374"/>
      <c r="T416" s="374"/>
      <c r="U416" s="374"/>
      <c r="V416" s="374"/>
      <c r="W416" s="374"/>
      <c r="X416" s="374"/>
      <c r="Y416" s="374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4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1.59</v>
      </c>
      <c r="X417" s="366">
        <f>IFERROR(IF(W417="",0,CEILING((W417/$H417),1)*$H417),"")</f>
        <v>2.4</v>
      </c>
      <c r="Y417" s="36">
        <f>IFERROR(IF(X417=0,"",ROUNDUP(X417/H417,0)*0.00627),"")</f>
        <v>1.2540000000000001E-2</v>
      </c>
      <c r="Z417" s="56"/>
      <c r="AA417" s="57"/>
      <c r="AE417" s="58"/>
      <c r="BB417" s="297" t="s">
        <v>1</v>
      </c>
    </row>
    <row r="418" spans="1:54" ht="27" hidden="1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43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hidden="1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4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73"/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5"/>
      <c r="O420" s="382" t="s">
        <v>66</v>
      </c>
      <c r="P420" s="383"/>
      <c r="Q420" s="383"/>
      <c r="R420" s="383"/>
      <c r="S420" s="383"/>
      <c r="T420" s="383"/>
      <c r="U420" s="384"/>
      <c r="V420" s="37" t="s">
        <v>67</v>
      </c>
      <c r="W420" s="367">
        <f>IFERROR(W417/H417,"0")+IFERROR(W418/H418,"0")+IFERROR(W419/H419,"0")</f>
        <v>1.3250000000000002</v>
      </c>
      <c r="X420" s="367">
        <f>IFERROR(X417/H417,"0")+IFERROR(X418/H418,"0")+IFERROR(X419/H419,"0")</f>
        <v>2</v>
      </c>
      <c r="Y420" s="367">
        <f>IFERROR(IF(Y417="",0,Y417),"0")+IFERROR(IF(Y418="",0,Y418),"0")+IFERROR(IF(Y419="",0,Y419),"0")</f>
        <v>1.2540000000000001E-2</v>
      </c>
      <c r="Z420" s="368"/>
      <c r="AA420" s="368"/>
    </row>
    <row r="421" spans="1:54" x14ac:dyDescent="0.2">
      <c r="A421" s="374"/>
      <c r="B421" s="374"/>
      <c r="C421" s="374"/>
      <c r="D421" s="374"/>
      <c r="E421" s="374"/>
      <c r="F421" s="374"/>
      <c r="G421" s="374"/>
      <c r="H421" s="374"/>
      <c r="I421" s="374"/>
      <c r="J421" s="374"/>
      <c r="K421" s="374"/>
      <c r="L421" s="374"/>
      <c r="M421" s="374"/>
      <c r="N421" s="375"/>
      <c r="O421" s="382" t="s">
        <v>66</v>
      </c>
      <c r="P421" s="383"/>
      <c r="Q421" s="383"/>
      <c r="R421" s="383"/>
      <c r="S421" s="383"/>
      <c r="T421" s="383"/>
      <c r="U421" s="384"/>
      <c r="V421" s="37" t="s">
        <v>65</v>
      </c>
      <c r="W421" s="367">
        <f>IFERROR(SUM(W417:W419),"0")</f>
        <v>1.59</v>
      </c>
      <c r="X421" s="367">
        <f>IFERROR(SUM(X417:X419),"0")</f>
        <v>2.4</v>
      </c>
      <c r="Y421" s="37"/>
      <c r="Z421" s="368"/>
      <c r="AA421" s="368"/>
    </row>
    <row r="422" spans="1:54" ht="16.5" hidden="1" customHeight="1" x14ac:dyDescent="0.25">
      <c r="A422" s="386" t="s">
        <v>562</v>
      </c>
      <c r="B422" s="374"/>
      <c r="C422" s="374"/>
      <c r="D422" s="374"/>
      <c r="E422" s="374"/>
      <c r="F422" s="374"/>
      <c r="G422" s="374"/>
      <c r="H422" s="374"/>
      <c r="I422" s="374"/>
      <c r="J422" s="374"/>
      <c r="K422" s="374"/>
      <c r="L422" s="374"/>
      <c r="M422" s="374"/>
      <c r="N422" s="374"/>
      <c r="O422" s="374"/>
      <c r="P422" s="374"/>
      <c r="Q422" s="374"/>
      <c r="R422" s="374"/>
      <c r="S422" s="374"/>
      <c r="T422" s="374"/>
      <c r="U422" s="374"/>
      <c r="V422" s="374"/>
      <c r="W422" s="374"/>
      <c r="X422" s="374"/>
      <c r="Y422" s="374"/>
      <c r="Z422" s="359"/>
      <c r="AA422" s="359"/>
    </row>
    <row r="423" spans="1:54" ht="14.25" hidden="1" customHeight="1" x14ac:dyDescent="0.25">
      <c r="A423" s="387" t="s">
        <v>96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374"/>
      <c r="Y423" s="374"/>
      <c r="Z423" s="358"/>
      <c r="AA423" s="358"/>
    </row>
    <row r="424" spans="1:54" ht="27" hidden="1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6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hidden="1" x14ac:dyDescent="0.2">
      <c r="A426" s="373"/>
      <c r="B426" s="374"/>
      <c r="C426" s="374"/>
      <c r="D426" s="374"/>
      <c r="E426" s="374"/>
      <c r="F426" s="374"/>
      <c r="G426" s="374"/>
      <c r="H426" s="374"/>
      <c r="I426" s="374"/>
      <c r="J426" s="374"/>
      <c r="K426" s="374"/>
      <c r="L426" s="374"/>
      <c r="M426" s="374"/>
      <c r="N426" s="375"/>
      <c r="O426" s="382" t="s">
        <v>66</v>
      </c>
      <c r="P426" s="383"/>
      <c r="Q426" s="383"/>
      <c r="R426" s="383"/>
      <c r="S426" s="383"/>
      <c r="T426" s="383"/>
      <c r="U426" s="384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hidden="1" x14ac:dyDescent="0.2">
      <c r="A427" s="374"/>
      <c r="B427" s="374"/>
      <c r="C427" s="374"/>
      <c r="D427" s="374"/>
      <c r="E427" s="374"/>
      <c r="F427" s="374"/>
      <c r="G427" s="374"/>
      <c r="H427" s="374"/>
      <c r="I427" s="374"/>
      <c r="J427" s="374"/>
      <c r="K427" s="374"/>
      <c r="L427" s="374"/>
      <c r="M427" s="374"/>
      <c r="N427" s="375"/>
      <c r="O427" s="382" t="s">
        <v>66</v>
      </c>
      <c r="P427" s="383"/>
      <c r="Q427" s="383"/>
      <c r="R427" s="383"/>
      <c r="S427" s="383"/>
      <c r="T427" s="383"/>
      <c r="U427" s="384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hidden="1" customHeight="1" x14ac:dyDescent="0.25">
      <c r="A428" s="387" t="s">
        <v>60</v>
      </c>
      <c r="B428" s="374"/>
      <c r="C428" s="374"/>
      <c r="D428" s="374"/>
      <c r="E428" s="374"/>
      <c r="F428" s="374"/>
      <c r="G428" s="374"/>
      <c r="H428" s="374"/>
      <c r="I428" s="374"/>
      <c r="J428" s="374"/>
      <c r="K428" s="374"/>
      <c r="L428" s="374"/>
      <c r="M428" s="374"/>
      <c r="N428" s="374"/>
      <c r="O428" s="374"/>
      <c r="P428" s="374"/>
      <c r="Q428" s="374"/>
      <c r="R428" s="374"/>
      <c r="S428" s="374"/>
      <c r="T428" s="374"/>
      <c r="U428" s="374"/>
      <c r="V428" s="374"/>
      <c r="W428" s="374"/>
      <c r="X428" s="374"/>
      <c r="Y428" s="374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6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20</v>
      </c>
      <c r="X429" s="366">
        <f t="shared" ref="X429:X435" si="20">IFERROR(IF(W429="",0,CEILING((W429/$H429),1)*$H429),"")</f>
        <v>21</v>
      </c>
      <c r="Y429" s="36">
        <f>IFERROR(IF(X429=0,"",ROUNDUP(X429/H429,0)*0.00753),"")</f>
        <v>3.7650000000000003E-2</v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46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72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70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hidden="1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41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hidden="1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6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hidden="1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41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73"/>
      <c r="B436" s="374"/>
      <c r="C436" s="374"/>
      <c r="D436" s="374"/>
      <c r="E436" s="374"/>
      <c r="F436" s="374"/>
      <c r="G436" s="374"/>
      <c r="H436" s="374"/>
      <c r="I436" s="374"/>
      <c r="J436" s="374"/>
      <c r="K436" s="374"/>
      <c r="L436" s="374"/>
      <c r="M436" s="374"/>
      <c r="N436" s="375"/>
      <c r="O436" s="382" t="s">
        <v>66</v>
      </c>
      <c r="P436" s="383"/>
      <c r="Q436" s="383"/>
      <c r="R436" s="383"/>
      <c r="S436" s="383"/>
      <c r="T436" s="383"/>
      <c r="U436" s="384"/>
      <c r="V436" s="37" t="s">
        <v>67</v>
      </c>
      <c r="W436" s="367">
        <f>IFERROR(W429/H429,"0")+IFERROR(W430/H430,"0")+IFERROR(W431/H431,"0")+IFERROR(W432/H432,"0")+IFERROR(W433/H433,"0")+IFERROR(W434/H434,"0")+IFERROR(W435/H435,"0")</f>
        <v>4.7619047619047619</v>
      </c>
      <c r="X436" s="367">
        <f>IFERROR(X429/H429,"0")+IFERROR(X430/H430,"0")+IFERROR(X431/H431,"0")+IFERROR(X432/H432,"0")+IFERROR(X433/H433,"0")+IFERROR(X434/H434,"0")+IFERROR(X435/H435,"0")</f>
        <v>5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3.7650000000000003E-2</v>
      </c>
      <c r="Z436" s="368"/>
      <c r="AA436" s="368"/>
    </row>
    <row r="437" spans="1:54" x14ac:dyDescent="0.2">
      <c r="A437" s="374"/>
      <c r="B437" s="374"/>
      <c r="C437" s="374"/>
      <c r="D437" s="374"/>
      <c r="E437" s="374"/>
      <c r="F437" s="374"/>
      <c r="G437" s="374"/>
      <c r="H437" s="374"/>
      <c r="I437" s="374"/>
      <c r="J437" s="374"/>
      <c r="K437" s="374"/>
      <c r="L437" s="374"/>
      <c r="M437" s="374"/>
      <c r="N437" s="375"/>
      <c r="O437" s="382" t="s">
        <v>66</v>
      </c>
      <c r="P437" s="383"/>
      <c r="Q437" s="383"/>
      <c r="R437" s="383"/>
      <c r="S437" s="383"/>
      <c r="T437" s="383"/>
      <c r="U437" s="384"/>
      <c r="V437" s="37" t="s">
        <v>65</v>
      </c>
      <c r="W437" s="367">
        <f>IFERROR(SUM(W429:W435),"0")</f>
        <v>20</v>
      </c>
      <c r="X437" s="367">
        <f>IFERROR(SUM(X429:X435),"0")</f>
        <v>21</v>
      </c>
      <c r="Y437" s="37"/>
      <c r="Z437" s="368"/>
      <c r="AA437" s="368"/>
    </row>
    <row r="438" spans="1:54" ht="14.25" hidden="1" customHeight="1" x14ac:dyDescent="0.25">
      <c r="A438" s="387" t="s">
        <v>82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374"/>
      <c r="Y438" s="374"/>
      <c r="Z438" s="358"/>
      <c r="AA438" s="358"/>
    </row>
    <row r="439" spans="1:54" ht="27" hidden="1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7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hidden="1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53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hidden="1" x14ac:dyDescent="0.2">
      <c r="A441" s="373"/>
      <c r="B441" s="374"/>
      <c r="C441" s="374"/>
      <c r="D441" s="374"/>
      <c r="E441" s="374"/>
      <c r="F441" s="374"/>
      <c r="G441" s="374"/>
      <c r="H441" s="374"/>
      <c r="I441" s="374"/>
      <c r="J441" s="374"/>
      <c r="K441" s="374"/>
      <c r="L441" s="374"/>
      <c r="M441" s="374"/>
      <c r="N441" s="375"/>
      <c r="O441" s="382" t="s">
        <v>66</v>
      </c>
      <c r="P441" s="383"/>
      <c r="Q441" s="383"/>
      <c r="R441" s="383"/>
      <c r="S441" s="383"/>
      <c r="T441" s="383"/>
      <c r="U441" s="384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hidden="1" x14ac:dyDescent="0.2">
      <c r="A442" s="374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82" t="s">
        <v>66</v>
      </c>
      <c r="P442" s="383"/>
      <c r="Q442" s="383"/>
      <c r="R442" s="383"/>
      <c r="S442" s="383"/>
      <c r="T442" s="383"/>
      <c r="U442" s="384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hidden="1" customHeight="1" x14ac:dyDescent="0.25">
      <c r="A443" s="387" t="s">
        <v>91</v>
      </c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4"/>
      <c r="O443" s="374"/>
      <c r="P443" s="374"/>
      <c r="Q443" s="374"/>
      <c r="R443" s="374"/>
      <c r="S443" s="374"/>
      <c r="T443" s="374"/>
      <c r="U443" s="374"/>
      <c r="V443" s="374"/>
      <c r="W443" s="374"/>
      <c r="X443" s="374"/>
      <c r="Y443" s="374"/>
      <c r="Z443" s="358"/>
      <c r="AA443" s="358"/>
    </row>
    <row r="444" spans="1:54" ht="27" hidden="1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69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hidden="1" x14ac:dyDescent="0.2">
      <c r="A445" s="373"/>
      <c r="B445" s="374"/>
      <c r="C445" s="374"/>
      <c r="D445" s="374"/>
      <c r="E445" s="374"/>
      <c r="F445" s="374"/>
      <c r="G445" s="374"/>
      <c r="H445" s="374"/>
      <c r="I445" s="374"/>
      <c r="J445" s="374"/>
      <c r="K445" s="374"/>
      <c r="L445" s="374"/>
      <c r="M445" s="374"/>
      <c r="N445" s="375"/>
      <c r="O445" s="382" t="s">
        <v>66</v>
      </c>
      <c r="P445" s="383"/>
      <c r="Q445" s="383"/>
      <c r="R445" s="383"/>
      <c r="S445" s="383"/>
      <c r="T445" s="383"/>
      <c r="U445" s="384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hidden="1" x14ac:dyDescent="0.2">
      <c r="A446" s="374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82" t="s">
        <v>66</v>
      </c>
      <c r="P446" s="383"/>
      <c r="Q446" s="383"/>
      <c r="R446" s="383"/>
      <c r="S446" s="383"/>
      <c r="T446" s="383"/>
      <c r="U446" s="384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hidden="1" customHeight="1" x14ac:dyDescent="0.25">
      <c r="A447" s="387" t="s">
        <v>587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374"/>
      <c r="Y447" s="374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51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7.5</v>
      </c>
      <c r="X448" s="366">
        <f>IFERROR(IF(W448="",0,CEILING((W448/$H448),1)*$H448),"")</f>
        <v>9</v>
      </c>
      <c r="Y448" s="36">
        <f>IFERROR(IF(X448=0,"",ROUNDUP(X448/H448,0)*0.00627),"")</f>
        <v>1.881E-2</v>
      </c>
      <c r="Z448" s="56"/>
      <c r="AA448" s="57"/>
      <c r="AE448" s="58"/>
      <c r="BB448" s="312" t="s">
        <v>1</v>
      </c>
    </row>
    <row r="449" spans="1:54" x14ac:dyDescent="0.2">
      <c r="A449" s="373"/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5"/>
      <c r="O449" s="382" t="s">
        <v>66</v>
      </c>
      <c r="P449" s="383"/>
      <c r="Q449" s="383"/>
      <c r="R449" s="383"/>
      <c r="S449" s="383"/>
      <c r="T449" s="383"/>
      <c r="U449" s="384"/>
      <c r="V449" s="37" t="s">
        <v>67</v>
      </c>
      <c r="W449" s="367">
        <f>IFERROR(W448/H448,"0")</f>
        <v>2.5</v>
      </c>
      <c r="X449" s="367">
        <f>IFERROR(X448/H448,"0")</f>
        <v>3</v>
      </c>
      <c r="Y449" s="367">
        <f>IFERROR(IF(Y448="",0,Y448),"0")</f>
        <v>1.881E-2</v>
      </c>
      <c r="Z449" s="368"/>
      <c r="AA449" s="368"/>
    </row>
    <row r="450" spans="1:54" x14ac:dyDescent="0.2">
      <c r="A450" s="374"/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5"/>
      <c r="O450" s="382" t="s">
        <v>66</v>
      </c>
      <c r="P450" s="383"/>
      <c r="Q450" s="383"/>
      <c r="R450" s="383"/>
      <c r="S450" s="383"/>
      <c r="T450" s="383"/>
      <c r="U450" s="384"/>
      <c r="V450" s="37" t="s">
        <v>65</v>
      </c>
      <c r="W450" s="367">
        <f>IFERROR(SUM(W448:W448),"0")</f>
        <v>7.5</v>
      </c>
      <c r="X450" s="367">
        <f>IFERROR(SUM(X448:X448),"0")</f>
        <v>9</v>
      </c>
      <c r="Y450" s="37"/>
      <c r="Z450" s="368"/>
      <c r="AA450" s="368"/>
    </row>
    <row r="451" spans="1:54" ht="27.75" hidden="1" customHeight="1" x14ac:dyDescent="0.2">
      <c r="A451" s="475" t="s">
        <v>590</v>
      </c>
      <c r="B451" s="476"/>
      <c r="C451" s="476"/>
      <c r="D451" s="476"/>
      <c r="E451" s="476"/>
      <c r="F451" s="476"/>
      <c r="G451" s="476"/>
      <c r="H451" s="476"/>
      <c r="I451" s="476"/>
      <c r="J451" s="476"/>
      <c r="K451" s="476"/>
      <c r="L451" s="476"/>
      <c r="M451" s="476"/>
      <c r="N451" s="476"/>
      <c r="O451" s="476"/>
      <c r="P451" s="476"/>
      <c r="Q451" s="476"/>
      <c r="R451" s="476"/>
      <c r="S451" s="476"/>
      <c r="T451" s="476"/>
      <c r="U451" s="476"/>
      <c r="V451" s="476"/>
      <c r="W451" s="476"/>
      <c r="X451" s="476"/>
      <c r="Y451" s="476"/>
      <c r="Z451" s="48"/>
      <c r="AA451" s="48"/>
    </row>
    <row r="452" spans="1:54" ht="16.5" hidden="1" customHeight="1" x14ac:dyDescent="0.25">
      <c r="A452" s="386" t="s">
        <v>590</v>
      </c>
      <c r="B452" s="374"/>
      <c r="C452" s="374"/>
      <c r="D452" s="374"/>
      <c r="E452" s="374"/>
      <c r="F452" s="374"/>
      <c r="G452" s="374"/>
      <c r="H452" s="374"/>
      <c r="I452" s="374"/>
      <c r="J452" s="374"/>
      <c r="K452" s="374"/>
      <c r="L452" s="374"/>
      <c r="M452" s="374"/>
      <c r="N452" s="374"/>
      <c r="O452" s="374"/>
      <c r="P452" s="374"/>
      <c r="Q452" s="374"/>
      <c r="R452" s="374"/>
      <c r="S452" s="374"/>
      <c r="T452" s="374"/>
      <c r="U452" s="374"/>
      <c r="V452" s="374"/>
      <c r="W452" s="374"/>
      <c r="X452" s="374"/>
      <c r="Y452" s="374"/>
      <c r="Z452" s="359"/>
      <c r="AA452" s="359"/>
    </row>
    <row r="453" spans="1:54" ht="14.25" hidden="1" customHeight="1" x14ac:dyDescent="0.25">
      <c r="A453" s="387" t="s">
        <v>104</v>
      </c>
      <c r="B453" s="374"/>
      <c r="C453" s="374"/>
      <c r="D453" s="374"/>
      <c r="E453" s="374"/>
      <c r="F453" s="374"/>
      <c r="G453" s="374"/>
      <c r="H453" s="374"/>
      <c r="I453" s="374"/>
      <c r="J453" s="374"/>
      <c r="K453" s="374"/>
      <c r="L453" s="374"/>
      <c r="M453" s="374"/>
      <c r="N453" s="374"/>
      <c r="O453" s="374"/>
      <c r="P453" s="374"/>
      <c r="Q453" s="374"/>
      <c r="R453" s="374"/>
      <c r="S453" s="374"/>
      <c r="T453" s="374"/>
      <c r="U453" s="374"/>
      <c r="V453" s="374"/>
      <c r="W453" s="374"/>
      <c r="X453" s="374"/>
      <c r="Y453" s="374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7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50</v>
      </c>
      <c r="X454" s="366">
        <f t="shared" ref="X454:X464" si="21">IFERROR(IF(W454="",0,CEILING((W454/$H454),1)*$H454),"")</f>
        <v>52.800000000000004</v>
      </c>
      <c r="Y454" s="36">
        <f t="shared" ref="Y454:Y459" si="22">IFERROR(IF(X454=0,"",ROUNDUP(X454/H454,0)*0.01196),"")</f>
        <v>0.1196</v>
      </c>
      <c r="Z454" s="56"/>
      <c r="AA454" s="57"/>
      <c r="AE454" s="58"/>
      <c r="BB454" s="313" t="s">
        <v>1</v>
      </c>
    </row>
    <row r="455" spans="1:54" ht="27" hidden="1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6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0</v>
      </c>
      <c r="X455" s="366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27" hidden="1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8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hidden="1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7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6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hidden="1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5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4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24</v>
      </c>
      <c r="X460" s="366">
        <f t="shared" si="21"/>
        <v>25.2</v>
      </c>
      <c r="Y460" s="36">
        <f>IFERROR(IF(X460=0,"",ROUNDUP(X460/H460,0)*0.00937),"")</f>
        <v>6.5589999999999996E-2</v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51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hidden="1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5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hidden="1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6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6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24</v>
      </c>
      <c r="X464" s="366">
        <f t="shared" si="21"/>
        <v>25.2</v>
      </c>
      <c r="Y464" s="36">
        <f>IFERROR(IF(X464=0,"",ROUNDUP(X464/H464,0)*0.00937),"")</f>
        <v>6.5589999999999996E-2</v>
      </c>
      <c r="Z464" s="56"/>
      <c r="AA464" s="57"/>
      <c r="AE464" s="58"/>
      <c r="BB464" s="323" t="s">
        <v>1</v>
      </c>
    </row>
    <row r="465" spans="1:54" x14ac:dyDescent="0.2">
      <c r="A465" s="373"/>
      <c r="B465" s="374"/>
      <c r="C465" s="374"/>
      <c r="D465" s="374"/>
      <c r="E465" s="374"/>
      <c r="F465" s="374"/>
      <c r="G465" s="374"/>
      <c r="H465" s="374"/>
      <c r="I465" s="374"/>
      <c r="J465" s="374"/>
      <c r="K465" s="374"/>
      <c r="L465" s="374"/>
      <c r="M465" s="374"/>
      <c r="N465" s="375"/>
      <c r="O465" s="382" t="s">
        <v>66</v>
      </c>
      <c r="P465" s="383"/>
      <c r="Q465" s="383"/>
      <c r="R465" s="383"/>
      <c r="S465" s="383"/>
      <c r="T465" s="383"/>
      <c r="U465" s="384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22.803030303030297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24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0.25078</v>
      </c>
      <c r="Z465" s="368"/>
      <c r="AA465" s="368"/>
    </row>
    <row r="466" spans="1:54" x14ac:dyDescent="0.2">
      <c r="A466" s="374"/>
      <c r="B466" s="374"/>
      <c r="C466" s="374"/>
      <c r="D466" s="374"/>
      <c r="E466" s="374"/>
      <c r="F466" s="374"/>
      <c r="G466" s="374"/>
      <c r="H466" s="374"/>
      <c r="I466" s="374"/>
      <c r="J466" s="374"/>
      <c r="K466" s="374"/>
      <c r="L466" s="374"/>
      <c r="M466" s="374"/>
      <c r="N466" s="375"/>
      <c r="O466" s="382" t="s">
        <v>66</v>
      </c>
      <c r="P466" s="383"/>
      <c r="Q466" s="383"/>
      <c r="R466" s="383"/>
      <c r="S466" s="383"/>
      <c r="T466" s="383"/>
      <c r="U466" s="384"/>
      <c r="V466" s="37" t="s">
        <v>65</v>
      </c>
      <c r="W466" s="367">
        <f>IFERROR(SUM(W454:W464),"0")</f>
        <v>98</v>
      </c>
      <c r="X466" s="367">
        <f>IFERROR(SUM(X454:X464),"0")</f>
        <v>103.2</v>
      </c>
      <c r="Y466" s="37"/>
      <c r="Z466" s="368"/>
      <c r="AA466" s="368"/>
    </row>
    <row r="467" spans="1:54" ht="14.25" hidden="1" customHeight="1" x14ac:dyDescent="0.25">
      <c r="A467" s="387" t="s">
        <v>96</v>
      </c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4"/>
      <c r="O467" s="374"/>
      <c r="P467" s="374"/>
      <c r="Q467" s="374"/>
      <c r="R467" s="374"/>
      <c r="S467" s="374"/>
      <c r="T467" s="374"/>
      <c r="U467" s="374"/>
      <c r="V467" s="374"/>
      <c r="W467" s="374"/>
      <c r="X467" s="374"/>
      <c r="Y467" s="374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7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50</v>
      </c>
      <c r="X468" s="366">
        <f>IFERROR(IF(W468="",0,CEILING((W468/$H468),1)*$H468),"")</f>
        <v>52.800000000000004</v>
      </c>
      <c r="Y468" s="36">
        <f>IFERROR(IF(X468=0,"",ROUNDUP(X468/H468,0)*0.01196),"")</f>
        <v>0.1196</v>
      </c>
      <c r="Z468" s="56"/>
      <c r="AA468" s="57"/>
      <c r="AE468" s="58"/>
      <c r="BB468" s="324" t="s">
        <v>1</v>
      </c>
    </row>
    <row r="469" spans="1:54" ht="16.5" hidden="1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7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73"/>
      <c r="B470" s="374"/>
      <c r="C470" s="374"/>
      <c r="D470" s="374"/>
      <c r="E470" s="374"/>
      <c r="F470" s="374"/>
      <c r="G470" s="374"/>
      <c r="H470" s="374"/>
      <c r="I470" s="374"/>
      <c r="J470" s="374"/>
      <c r="K470" s="374"/>
      <c r="L470" s="374"/>
      <c r="M470" s="374"/>
      <c r="N470" s="375"/>
      <c r="O470" s="382" t="s">
        <v>66</v>
      </c>
      <c r="P470" s="383"/>
      <c r="Q470" s="383"/>
      <c r="R470" s="383"/>
      <c r="S470" s="383"/>
      <c r="T470" s="383"/>
      <c r="U470" s="384"/>
      <c r="V470" s="37" t="s">
        <v>67</v>
      </c>
      <c r="W470" s="367">
        <f>IFERROR(W468/H468,"0")+IFERROR(W469/H469,"0")</f>
        <v>9.4696969696969688</v>
      </c>
      <c r="X470" s="367">
        <f>IFERROR(X468/H468,"0")+IFERROR(X469/H469,"0")</f>
        <v>10</v>
      </c>
      <c r="Y470" s="367">
        <f>IFERROR(IF(Y468="",0,Y468),"0")+IFERROR(IF(Y469="",0,Y469),"0")</f>
        <v>0.1196</v>
      </c>
      <c r="Z470" s="368"/>
      <c r="AA470" s="368"/>
    </row>
    <row r="471" spans="1:54" x14ac:dyDescent="0.2">
      <c r="A471" s="374"/>
      <c r="B471" s="374"/>
      <c r="C471" s="374"/>
      <c r="D471" s="374"/>
      <c r="E471" s="374"/>
      <c r="F471" s="374"/>
      <c r="G471" s="374"/>
      <c r="H471" s="374"/>
      <c r="I471" s="374"/>
      <c r="J471" s="374"/>
      <c r="K471" s="374"/>
      <c r="L471" s="374"/>
      <c r="M471" s="374"/>
      <c r="N471" s="375"/>
      <c r="O471" s="382" t="s">
        <v>66</v>
      </c>
      <c r="P471" s="383"/>
      <c r="Q471" s="383"/>
      <c r="R471" s="383"/>
      <c r="S471" s="383"/>
      <c r="T471" s="383"/>
      <c r="U471" s="384"/>
      <c r="V471" s="37" t="s">
        <v>65</v>
      </c>
      <c r="W471" s="367">
        <f>IFERROR(SUM(W468:W469),"0")</f>
        <v>50</v>
      </c>
      <c r="X471" s="367">
        <f>IFERROR(SUM(X468:X469),"0")</f>
        <v>52.800000000000004</v>
      </c>
      <c r="Y471" s="37"/>
      <c r="Z471" s="368"/>
      <c r="AA471" s="368"/>
    </row>
    <row r="472" spans="1:54" ht="14.25" hidden="1" customHeight="1" x14ac:dyDescent="0.25">
      <c r="A472" s="387" t="s">
        <v>60</v>
      </c>
      <c r="B472" s="374"/>
      <c r="C472" s="374"/>
      <c r="D472" s="374"/>
      <c r="E472" s="374"/>
      <c r="F472" s="374"/>
      <c r="G472" s="374"/>
      <c r="H472" s="374"/>
      <c r="I472" s="374"/>
      <c r="J472" s="374"/>
      <c r="K472" s="374"/>
      <c r="L472" s="374"/>
      <c r="M472" s="374"/>
      <c r="N472" s="374"/>
      <c r="O472" s="374"/>
      <c r="P472" s="374"/>
      <c r="Q472" s="374"/>
      <c r="R472" s="374"/>
      <c r="S472" s="374"/>
      <c r="T472" s="374"/>
      <c r="U472" s="374"/>
      <c r="V472" s="374"/>
      <c r="W472" s="374"/>
      <c r="X472" s="374"/>
      <c r="Y472" s="374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30</v>
      </c>
      <c r="X473" s="366">
        <f t="shared" ref="X473:X478" si="23">IFERROR(IF(W473="",0,CEILING((W473/$H473),1)*$H473),"")</f>
        <v>31.68</v>
      </c>
      <c r="Y473" s="36">
        <f>IFERROR(IF(X473=0,"",ROUNDUP(X473/H473,0)*0.01196),"")</f>
        <v>7.1760000000000004E-2</v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4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30</v>
      </c>
      <c r="X474" s="366">
        <f t="shared" si="23"/>
        <v>31.68</v>
      </c>
      <c r="Y474" s="36">
        <f>IFERROR(IF(X474=0,"",ROUNDUP(X474/H474,0)*0.01196),"")</f>
        <v>7.1760000000000004E-2</v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4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50</v>
      </c>
      <c r="X475" s="366">
        <f t="shared" si="23"/>
        <v>52.800000000000004</v>
      </c>
      <c r="Y475" s="36">
        <f>IFERROR(IF(X475=0,"",ROUNDUP(X475/H475,0)*0.01196),"")</f>
        <v>0.1196</v>
      </c>
      <c r="Z475" s="56"/>
      <c r="AA475" s="57"/>
      <c r="AE475" s="58"/>
      <c r="BB475" s="328" t="s">
        <v>1</v>
      </c>
    </row>
    <row r="476" spans="1:54" ht="27" hidden="1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6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12</v>
      </c>
      <c r="X477" s="366">
        <f t="shared" si="23"/>
        <v>14.4</v>
      </c>
      <c r="Y477" s="36">
        <f>IFERROR(IF(X477=0,"",ROUNDUP(X477/H477,0)*0.00937),"")</f>
        <v>3.7479999999999999E-2</v>
      </c>
      <c r="Z477" s="56"/>
      <c r="AA477" s="57"/>
      <c r="AE477" s="58"/>
      <c r="BB477" s="330" t="s">
        <v>1</v>
      </c>
    </row>
    <row r="478" spans="1:54" ht="27" hidden="1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6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73"/>
      <c r="B479" s="374"/>
      <c r="C479" s="374"/>
      <c r="D479" s="374"/>
      <c r="E479" s="374"/>
      <c r="F479" s="374"/>
      <c r="G479" s="374"/>
      <c r="H479" s="374"/>
      <c r="I479" s="374"/>
      <c r="J479" s="374"/>
      <c r="K479" s="374"/>
      <c r="L479" s="374"/>
      <c r="M479" s="374"/>
      <c r="N479" s="375"/>
      <c r="O479" s="382" t="s">
        <v>66</v>
      </c>
      <c r="P479" s="383"/>
      <c r="Q479" s="383"/>
      <c r="R479" s="383"/>
      <c r="S479" s="383"/>
      <c r="T479" s="383"/>
      <c r="U479" s="384"/>
      <c r="V479" s="37" t="s">
        <v>67</v>
      </c>
      <c r="W479" s="367">
        <f>IFERROR(W473/H473,"0")+IFERROR(W474/H474,"0")+IFERROR(W475/H475,"0")+IFERROR(W476/H476,"0")+IFERROR(W477/H477,"0")+IFERROR(W478/H478,"0")</f>
        <v>24.166666666666664</v>
      </c>
      <c r="X479" s="367">
        <f>IFERROR(X473/H473,"0")+IFERROR(X474/H474,"0")+IFERROR(X475/H475,"0")+IFERROR(X476/H476,"0")+IFERROR(X477/H477,"0")+IFERROR(X478/H478,"0")</f>
        <v>26</v>
      </c>
      <c r="Y479" s="367">
        <f>IFERROR(IF(Y473="",0,Y473),"0")+IFERROR(IF(Y474="",0,Y474),"0")+IFERROR(IF(Y475="",0,Y475),"0")+IFERROR(IF(Y476="",0,Y476),"0")+IFERROR(IF(Y477="",0,Y477),"0")+IFERROR(IF(Y478="",0,Y478),"0")</f>
        <v>0.30060000000000003</v>
      </c>
      <c r="Z479" s="368"/>
      <c r="AA479" s="368"/>
    </row>
    <row r="480" spans="1:54" x14ac:dyDescent="0.2">
      <c r="A480" s="374"/>
      <c r="B480" s="374"/>
      <c r="C480" s="374"/>
      <c r="D480" s="374"/>
      <c r="E480" s="374"/>
      <c r="F480" s="374"/>
      <c r="G480" s="374"/>
      <c r="H480" s="374"/>
      <c r="I480" s="374"/>
      <c r="J480" s="374"/>
      <c r="K480" s="374"/>
      <c r="L480" s="374"/>
      <c r="M480" s="374"/>
      <c r="N480" s="375"/>
      <c r="O480" s="382" t="s">
        <v>66</v>
      </c>
      <c r="P480" s="383"/>
      <c r="Q480" s="383"/>
      <c r="R480" s="383"/>
      <c r="S480" s="383"/>
      <c r="T480" s="383"/>
      <c r="U480" s="384"/>
      <c r="V480" s="37" t="s">
        <v>65</v>
      </c>
      <c r="W480" s="367">
        <f>IFERROR(SUM(W473:W478),"0")</f>
        <v>122</v>
      </c>
      <c r="X480" s="367">
        <f>IFERROR(SUM(X473:X478),"0")</f>
        <v>130.56</v>
      </c>
      <c r="Y480" s="37"/>
      <c r="Z480" s="368"/>
      <c r="AA480" s="368"/>
    </row>
    <row r="481" spans="1:54" ht="14.25" hidden="1" customHeight="1" x14ac:dyDescent="0.25">
      <c r="A481" s="387" t="s">
        <v>68</v>
      </c>
      <c r="B481" s="374"/>
      <c r="C481" s="374"/>
      <c r="D481" s="374"/>
      <c r="E481" s="374"/>
      <c r="F481" s="374"/>
      <c r="G481" s="374"/>
      <c r="H481" s="374"/>
      <c r="I481" s="374"/>
      <c r="J481" s="374"/>
      <c r="K481" s="374"/>
      <c r="L481" s="374"/>
      <c r="M481" s="374"/>
      <c r="N481" s="374"/>
      <c r="O481" s="374"/>
      <c r="P481" s="374"/>
      <c r="Q481" s="374"/>
      <c r="R481" s="374"/>
      <c r="S481" s="374"/>
      <c r="T481" s="374"/>
      <c r="U481" s="374"/>
      <c r="V481" s="374"/>
      <c r="W481" s="374"/>
      <c r="X481" s="374"/>
      <c r="Y481" s="374"/>
      <c r="Z481" s="358"/>
      <c r="AA481" s="358"/>
    </row>
    <row r="482" spans="1:54" ht="16.5" hidden="1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7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hidden="1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4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hidden="1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4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hidden="1" x14ac:dyDescent="0.2">
      <c r="A485" s="373"/>
      <c r="B485" s="374"/>
      <c r="C485" s="374"/>
      <c r="D485" s="374"/>
      <c r="E485" s="374"/>
      <c r="F485" s="374"/>
      <c r="G485" s="374"/>
      <c r="H485" s="374"/>
      <c r="I485" s="374"/>
      <c r="J485" s="374"/>
      <c r="K485" s="374"/>
      <c r="L485" s="374"/>
      <c r="M485" s="374"/>
      <c r="N485" s="375"/>
      <c r="O485" s="382" t="s">
        <v>66</v>
      </c>
      <c r="P485" s="383"/>
      <c r="Q485" s="383"/>
      <c r="R485" s="383"/>
      <c r="S485" s="383"/>
      <c r="T485" s="383"/>
      <c r="U485" s="384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hidden="1" x14ac:dyDescent="0.2">
      <c r="A486" s="374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82" t="s">
        <v>66</v>
      </c>
      <c r="P486" s="383"/>
      <c r="Q486" s="383"/>
      <c r="R486" s="383"/>
      <c r="S486" s="383"/>
      <c r="T486" s="383"/>
      <c r="U486" s="384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hidden="1" customHeight="1" x14ac:dyDescent="0.25">
      <c r="A487" s="387" t="s">
        <v>210</v>
      </c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4"/>
      <c r="O487" s="374"/>
      <c r="P487" s="374"/>
      <c r="Q487" s="374"/>
      <c r="R487" s="374"/>
      <c r="S487" s="374"/>
      <c r="T487" s="374"/>
      <c r="U487" s="374"/>
      <c r="V487" s="374"/>
      <c r="W487" s="374"/>
      <c r="X487" s="374"/>
      <c r="Y487" s="374"/>
      <c r="Z487" s="358"/>
      <c r="AA487" s="358"/>
    </row>
    <row r="488" spans="1:54" ht="16.5" hidden="1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4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hidden="1" x14ac:dyDescent="0.2">
      <c r="A489" s="373"/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5"/>
      <c r="O489" s="382" t="s">
        <v>66</v>
      </c>
      <c r="P489" s="383"/>
      <c r="Q489" s="383"/>
      <c r="R489" s="383"/>
      <c r="S489" s="383"/>
      <c r="T489" s="383"/>
      <c r="U489" s="384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hidden="1" x14ac:dyDescent="0.2">
      <c r="A490" s="374"/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5"/>
      <c r="O490" s="382" t="s">
        <v>66</v>
      </c>
      <c r="P490" s="383"/>
      <c r="Q490" s="383"/>
      <c r="R490" s="383"/>
      <c r="S490" s="383"/>
      <c r="T490" s="383"/>
      <c r="U490" s="384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hidden="1" customHeight="1" x14ac:dyDescent="0.2">
      <c r="A491" s="475" t="s">
        <v>637</v>
      </c>
      <c r="B491" s="476"/>
      <c r="C491" s="476"/>
      <c r="D491" s="476"/>
      <c r="E491" s="476"/>
      <c r="F491" s="476"/>
      <c r="G491" s="476"/>
      <c r="H491" s="476"/>
      <c r="I491" s="476"/>
      <c r="J491" s="476"/>
      <c r="K491" s="476"/>
      <c r="L491" s="476"/>
      <c r="M491" s="476"/>
      <c r="N491" s="476"/>
      <c r="O491" s="476"/>
      <c r="P491" s="476"/>
      <c r="Q491" s="476"/>
      <c r="R491" s="476"/>
      <c r="S491" s="476"/>
      <c r="T491" s="476"/>
      <c r="U491" s="476"/>
      <c r="V491" s="476"/>
      <c r="W491" s="476"/>
      <c r="X491" s="476"/>
      <c r="Y491" s="476"/>
      <c r="Z491" s="48"/>
      <c r="AA491" s="48"/>
    </row>
    <row r="492" spans="1:54" ht="16.5" hidden="1" customHeight="1" x14ac:dyDescent="0.25">
      <c r="A492" s="386" t="s">
        <v>638</v>
      </c>
      <c r="B492" s="374"/>
      <c r="C492" s="374"/>
      <c r="D492" s="374"/>
      <c r="E492" s="374"/>
      <c r="F492" s="374"/>
      <c r="G492" s="374"/>
      <c r="H492" s="374"/>
      <c r="I492" s="374"/>
      <c r="J492" s="374"/>
      <c r="K492" s="374"/>
      <c r="L492" s="374"/>
      <c r="M492" s="374"/>
      <c r="N492" s="374"/>
      <c r="O492" s="374"/>
      <c r="P492" s="374"/>
      <c r="Q492" s="374"/>
      <c r="R492" s="374"/>
      <c r="S492" s="374"/>
      <c r="T492" s="374"/>
      <c r="U492" s="374"/>
      <c r="V492" s="374"/>
      <c r="W492" s="374"/>
      <c r="X492" s="374"/>
      <c r="Y492" s="374"/>
      <c r="Z492" s="359"/>
      <c r="AA492" s="359"/>
    </row>
    <row r="493" spans="1:54" ht="14.25" hidden="1" customHeight="1" x14ac:dyDescent="0.25">
      <c r="A493" s="387" t="s">
        <v>104</v>
      </c>
      <c r="B493" s="374"/>
      <c r="C493" s="374"/>
      <c r="D493" s="374"/>
      <c r="E493" s="374"/>
      <c r="F493" s="374"/>
      <c r="G493" s="374"/>
      <c r="H493" s="374"/>
      <c r="I493" s="374"/>
      <c r="J493" s="374"/>
      <c r="K493" s="374"/>
      <c r="L493" s="374"/>
      <c r="M493" s="374"/>
      <c r="N493" s="374"/>
      <c r="O493" s="374"/>
      <c r="P493" s="374"/>
      <c r="Q493" s="374"/>
      <c r="R493" s="374"/>
      <c r="S493" s="374"/>
      <c r="T493" s="374"/>
      <c r="U493" s="374"/>
      <c r="V493" s="374"/>
      <c r="W493" s="374"/>
      <c r="X493" s="374"/>
      <c r="Y493" s="374"/>
      <c r="Z493" s="358"/>
      <c r="AA493" s="358"/>
    </row>
    <row r="494" spans="1:54" ht="27" hidden="1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7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27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hidden="1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59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hidden="1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745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hidden="1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412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hidden="1" x14ac:dyDescent="0.2">
      <c r="A499" s="373"/>
      <c r="B499" s="374"/>
      <c r="C499" s="374"/>
      <c r="D499" s="374"/>
      <c r="E499" s="374"/>
      <c r="F499" s="374"/>
      <c r="G499" s="374"/>
      <c r="H499" s="374"/>
      <c r="I499" s="374"/>
      <c r="J499" s="374"/>
      <c r="K499" s="374"/>
      <c r="L499" s="374"/>
      <c r="M499" s="374"/>
      <c r="N499" s="375"/>
      <c r="O499" s="382" t="s">
        <v>66</v>
      </c>
      <c r="P499" s="383"/>
      <c r="Q499" s="383"/>
      <c r="R499" s="383"/>
      <c r="S499" s="383"/>
      <c r="T499" s="383"/>
      <c r="U499" s="384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hidden="1" x14ac:dyDescent="0.2">
      <c r="A500" s="374"/>
      <c r="B500" s="374"/>
      <c r="C500" s="374"/>
      <c r="D500" s="374"/>
      <c r="E500" s="374"/>
      <c r="F500" s="374"/>
      <c r="G500" s="374"/>
      <c r="H500" s="374"/>
      <c r="I500" s="374"/>
      <c r="J500" s="374"/>
      <c r="K500" s="374"/>
      <c r="L500" s="374"/>
      <c r="M500" s="374"/>
      <c r="N500" s="375"/>
      <c r="O500" s="382" t="s">
        <v>66</v>
      </c>
      <c r="P500" s="383"/>
      <c r="Q500" s="383"/>
      <c r="R500" s="383"/>
      <c r="S500" s="383"/>
      <c r="T500" s="383"/>
      <c r="U500" s="384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hidden="1" customHeight="1" x14ac:dyDescent="0.25">
      <c r="A501" s="387" t="s">
        <v>96</v>
      </c>
      <c r="B501" s="374"/>
      <c r="C501" s="374"/>
      <c r="D501" s="374"/>
      <c r="E501" s="374"/>
      <c r="F501" s="374"/>
      <c r="G501" s="374"/>
      <c r="H501" s="374"/>
      <c r="I501" s="374"/>
      <c r="J501" s="374"/>
      <c r="K501" s="374"/>
      <c r="L501" s="374"/>
      <c r="M501" s="374"/>
      <c r="N501" s="374"/>
      <c r="O501" s="374"/>
      <c r="P501" s="374"/>
      <c r="Q501" s="374"/>
      <c r="R501" s="374"/>
      <c r="S501" s="374"/>
      <c r="T501" s="374"/>
      <c r="U501" s="374"/>
      <c r="V501" s="374"/>
      <c r="W501" s="374"/>
      <c r="X501" s="374"/>
      <c r="Y501" s="374"/>
      <c r="Z501" s="358"/>
      <c r="AA501" s="358"/>
    </row>
    <row r="502" spans="1:54" ht="27" hidden="1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704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hidden="1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28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hidden="1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371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hidden="1" x14ac:dyDescent="0.2">
      <c r="A505" s="373"/>
      <c r="B505" s="374"/>
      <c r="C505" s="374"/>
      <c r="D505" s="374"/>
      <c r="E505" s="374"/>
      <c r="F505" s="374"/>
      <c r="G505" s="374"/>
      <c r="H505" s="374"/>
      <c r="I505" s="374"/>
      <c r="J505" s="374"/>
      <c r="K505" s="374"/>
      <c r="L505" s="374"/>
      <c r="M505" s="374"/>
      <c r="N505" s="375"/>
      <c r="O505" s="382" t="s">
        <v>66</v>
      </c>
      <c r="P505" s="383"/>
      <c r="Q505" s="383"/>
      <c r="R505" s="383"/>
      <c r="S505" s="383"/>
      <c r="T505" s="383"/>
      <c r="U505" s="384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hidden="1" x14ac:dyDescent="0.2">
      <c r="A506" s="374"/>
      <c r="B506" s="374"/>
      <c r="C506" s="374"/>
      <c r="D506" s="374"/>
      <c r="E506" s="374"/>
      <c r="F506" s="374"/>
      <c r="G506" s="374"/>
      <c r="H506" s="374"/>
      <c r="I506" s="374"/>
      <c r="J506" s="374"/>
      <c r="K506" s="374"/>
      <c r="L506" s="374"/>
      <c r="M506" s="374"/>
      <c r="N506" s="375"/>
      <c r="O506" s="382" t="s">
        <v>66</v>
      </c>
      <c r="P506" s="383"/>
      <c r="Q506" s="383"/>
      <c r="R506" s="383"/>
      <c r="S506" s="383"/>
      <c r="T506" s="383"/>
      <c r="U506" s="384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hidden="1" customHeight="1" x14ac:dyDescent="0.25">
      <c r="A507" s="387" t="s">
        <v>60</v>
      </c>
      <c r="B507" s="374"/>
      <c r="C507" s="374"/>
      <c r="D507" s="374"/>
      <c r="E507" s="374"/>
      <c r="F507" s="374"/>
      <c r="G507" s="374"/>
      <c r="H507" s="374"/>
      <c r="I507" s="374"/>
      <c r="J507" s="374"/>
      <c r="K507" s="374"/>
      <c r="L507" s="374"/>
      <c r="M507" s="374"/>
      <c r="N507" s="374"/>
      <c r="O507" s="374"/>
      <c r="P507" s="374"/>
      <c r="Q507" s="374"/>
      <c r="R507" s="374"/>
      <c r="S507" s="374"/>
      <c r="T507" s="374"/>
      <c r="U507" s="374"/>
      <c r="V507" s="374"/>
      <c r="W507" s="374"/>
      <c r="X507" s="374"/>
      <c r="Y507" s="374"/>
      <c r="Z507" s="358"/>
      <c r="AA507" s="358"/>
    </row>
    <row r="508" spans="1:54" ht="27" hidden="1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703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40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hidden="1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478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hidden="1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376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hidden="1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520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hidden="1" x14ac:dyDescent="0.2">
      <c r="A513" s="373"/>
      <c r="B513" s="374"/>
      <c r="C513" s="374"/>
      <c r="D513" s="374"/>
      <c r="E513" s="374"/>
      <c r="F513" s="374"/>
      <c r="G513" s="374"/>
      <c r="H513" s="374"/>
      <c r="I513" s="374"/>
      <c r="J513" s="374"/>
      <c r="K513" s="374"/>
      <c r="L513" s="374"/>
      <c r="M513" s="374"/>
      <c r="N513" s="375"/>
      <c r="O513" s="382" t="s">
        <v>66</v>
      </c>
      <c r="P513" s="383"/>
      <c r="Q513" s="383"/>
      <c r="R513" s="383"/>
      <c r="S513" s="383"/>
      <c r="T513" s="383"/>
      <c r="U513" s="384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hidden="1" x14ac:dyDescent="0.2">
      <c r="A514" s="374"/>
      <c r="B514" s="374"/>
      <c r="C514" s="374"/>
      <c r="D514" s="374"/>
      <c r="E514" s="374"/>
      <c r="F514" s="374"/>
      <c r="G514" s="374"/>
      <c r="H514" s="374"/>
      <c r="I514" s="374"/>
      <c r="J514" s="374"/>
      <c r="K514" s="374"/>
      <c r="L514" s="374"/>
      <c r="M514" s="374"/>
      <c r="N514" s="375"/>
      <c r="O514" s="382" t="s">
        <v>66</v>
      </c>
      <c r="P514" s="383"/>
      <c r="Q514" s="383"/>
      <c r="R514" s="383"/>
      <c r="S514" s="383"/>
      <c r="T514" s="383"/>
      <c r="U514" s="384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hidden="1" customHeight="1" x14ac:dyDescent="0.25">
      <c r="A515" s="387" t="s">
        <v>68</v>
      </c>
      <c r="B515" s="374"/>
      <c r="C515" s="374"/>
      <c r="D515" s="374"/>
      <c r="E515" s="374"/>
      <c r="F515" s="374"/>
      <c r="G515" s="374"/>
      <c r="H515" s="374"/>
      <c r="I515" s="374"/>
      <c r="J515" s="374"/>
      <c r="K515" s="374"/>
      <c r="L515" s="374"/>
      <c r="M515" s="374"/>
      <c r="N515" s="374"/>
      <c r="O515" s="374"/>
      <c r="P515" s="374"/>
      <c r="Q515" s="374"/>
      <c r="R515" s="374"/>
      <c r="S515" s="374"/>
      <c r="T515" s="374"/>
      <c r="U515" s="374"/>
      <c r="V515" s="374"/>
      <c r="W515" s="374"/>
      <c r="X515" s="374"/>
      <c r="Y515" s="374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50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220</v>
      </c>
      <c r="X516" s="366">
        <f>IFERROR(IF(W516="",0,CEILING((W516/$H516),1)*$H516),"")</f>
        <v>226.2</v>
      </c>
      <c r="Y516" s="36">
        <f>IFERROR(IF(X516=0,"",ROUNDUP(X516/H516,0)*0.02175),"")</f>
        <v>0.63074999999999992</v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623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hidden="1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718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hidden="1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614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hidden="1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706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73"/>
      <c r="B521" s="374"/>
      <c r="C521" s="374"/>
      <c r="D521" s="374"/>
      <c r="E521" s="374"/>
      <c r="F521" s="374"/>
      <c r="G521" s="374"/>
      <c r="H521" s="374"/>
      <c r="I521" s="374"/>
      <c r="J521" s="374"/>
      <c r="K521" s="374"/>
      <c r="L521" s="374"/>
      <c r="M521" s="374"/>
      <c r="N521" s="375"/>
      <c r="O521" s="382" t="s">
        <v>66</v>
      </c>
      <c r="P521" s="383"/>
      <c r="Q521" s="383"/>
      <c r="R521" s="383"/>
      <c r="S521" s="383"/>
      <c r="T521" s="383"/>
      <c r="U521" s="384"/>
      <c r="V521" s="37" t="s">
        <v>67</v>
      </c>
      <c r="W521" s="367">
        <f>IFERROR(W516/H516,"0")+IFERROR(W517/H517,"0")+IFERROR(W518/H518,"0")+IFERROR(W519/H519,"0")+IFERROR(W520/H520,"0")</f>
        <v>28.205128205128204</v>
      </c>
      <c r="X521" s="367">
        <f>IFERROR(X516/H516,"0")+IFERROR(X517/H517,"0")+IFERROR(X518/H518,"0")+IFERROR(X519/H519,"0")+IFERROR(X520/H520,"0")</f>
        <v>29</v>
      </c>
      <c r="Y521" s="367">
        <f>IFERROR(IF(Y516="",0,Y516),"0")+IFERROR(IF(Y517="",0,Y517),"0")+IFERROR(IF(Y518="",0,Y518),"0")+IFERROR(IF(Y519="",0,Y519),"0")+IFERROR(IF(Y520="",0,Y520),"0")</f>
        <v>0.63074999999999992</v>
      </c>
      <c r="Z521" s="368"/>
      <c r="AA521" s="368"/>
    </row>
    <row r="522" spans="1:54" x14ac:dyDescent="0.2">
      <c r="A522" s="374"/>
      <c r="B522" s="374"/>
      <c r="C522" s="374"/>
      <c r="D522" s="374"/>
      <c r="E522" s="374"/>
      <c r="F522" s="374"/>
      <c r="G522" s="374"/>
      <c r="H522" s="374"/>
      <c r="I522" s="374"/>
      <c r="J522" s="374"/>
      <c r="K522" s="374"/>
      <c r="L522" s="374"/>
      <c r="M522" s="374"/>
      <c r="N522" s="375"/>
      <c r="O522" s="382" t="s">
        <v>66</v>
      </c>
      <c r="P522" s="383"/>
      <c r="Q522" s="383"/>
      <c r="R522" s="383"/>
      <c r="S522" s="383"/>
      <c r="T522" s="383"/>
      <c r="U522" s="384"/>
      <c r="V522" s="37" t="s">
        <v>65</v>
      </c>
      <c r="W522" s="367">
        <f>IFERROR(SUM(W516:W520),"0")</f>
        <v>220</v>
      </c>
      <c r="X522" s="367">
        <f>IFERROR(SUM(X516:X520),"0")</f>
        <v>226.2</v>
      </c>
      <c r="Y522" s="37"/>
      <c r="Z522" s="368"/>
      <c r="AA522" s="368"/>
    </row>
    <row r="523" spans="1:54" ht="14.25" hidden="1" customHeight="1" x14ac:dyDescent="0.25">
      <c r="A523" s="387" t="s">
        <v>210</v>
      </c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4"/>
      <c r="O523" s="374"/>
      <c r="P523" s="374"/>
      <c r="Q523" s="374"/>
      <c r="R523" s="374"/>
      <c r="S523" s="374"/>
      <c r="T523" s="374"/>
      <c r="U523" s="374"/>
      <c r="V523" s="374"/>
      <c r="W523" s="374"/>
      <c r="X523" s="374"/>
      <c r="Y523" s="374"/>
      <c r="Z523" s="358"/>
      <c r="AA523" s="358"/>
    </row>
    <row r="524" spans="1:54" ht="27" hidden="1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472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hidden="1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487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hidden="1" x14ac:dyDescent="0.2">
      <c r="A526" s="373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375"/>
      <c r="O526" s="382" t="s">
        <v>66</v>
      </c>
      <c r="P526" s="383"/>
      <c r="Q526" s="383"/>
      <c r="R526" s="383"/>
      <c r="S526" s="383"/>
      <c r="T526" s="383"/>
      <c r="U526" s="384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hidden="1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375"/>
      <c r="O527" s="382" t="s">
        <v>66</v>
      </c>
      <c r="P527" s="383"/>
      <c r="Q527" s="383"/>
      <c r="R527" s="383"/>
      <c r="S527" s="383"/>
      <c r="T527" s="383"/>
      <c r="U527" s="384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539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540"/>
      <c r="O528" s="471" t="s">
        <v>697</v>
      </c>
      <c r="P528" s="425"/>
      <c r="Q528" s="425"/>
      <c r="R528" s="425"/>
      <c r="S528" s="425"/>
      <c r="T528" s="425"/>
      <c r="U528" s="426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5744.79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5848.3600000000006</v>
      </c>
      <c r="Y528" s="37"/>
      <c r="Z528" s="368"/>
      <c r="AA528" s="368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540"/>
      <c r="O529" s="471" t="s">
        <v>698</v>
      </c>
      <c r="P529" s="425"/>
      <c r="Q529" s="425"/>
      <c r="R529" s="425"/>
      <c r="S529" s="425"/>
      <c r="T529" s="425"/>
      <c r="U529" s="426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6135.0378599369997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6245.8539999999975</v>
      </c>
      <c r="Y529" s="37"/>
      <c r="Z529" s="368"/>
      <c r="AA529" s="368"/>
    </row>
    <row r="530" spans="1:30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540"/>
      <c r="O530" s="471" t="s">
        <v>699</v>
      </c>
      <c r="P530" s="425"/>
      <c r="Q530" s="425"/>
      <c r="R530" s="425"/>
      <c r="S530" s="425"/>
      <c r="T530" s="425"/>
      <c r="U530" s="426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12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12</v>
      </c>
      <c r="Y530" s="37"/>
      <c r="Z530" s="368"/>
      <c r="AA530" s="368"/>
    </row>
    <row r="531" spans="1:30" x14ac:dyDescent="0.2">
      <c r="A531" s="374"/>
      <c r="B531" s="374"/>
      <c r="C531" s="374"/>
      <c r="D531" s="374"/>
      <c r="E531" s="374"/>
      <c r="F531" s="374"/>
      <c r="G531" s="374"/>
      <c r="H531" s="374"/>
      <c r="I531" s="374"/>
      <c r="J531" s="374"/>
      <c r="K531" s="374"/>
      <c r="L531" s="374"/>
      <c r="M531" s="374"/>
      <c r="N531" s="540"/>
      <c r="O531" s="471" t="s">
        <v>701</v>
      </c>
      <c r="P531" s="425"/>
      <c r="Q531" s="425"/>
      <c r="R531" s="425"/>
      <c r="S531" s="425"/>
      <c r="T531" s="425"/>
      <c r="U531" s="426"/>
      <c r="V531" s="37" t="s">
        <v>65</v>
      </c>
      <c r="W531" s="367">
        <f>GrossWeightTotal+PalletQtyTotal*25</f>
        <v>6435.0378599369997</v>
      </c>
      <c r="X531" s="367">
        <f>GrossWeightTotalR+PalletQtyTotalR*25</f>
        <v>6545.8539999999975</v>
      </c>
      <c r="Y531" s="37"/>
      <c r="Z531" s="368"/>
      <c r="AA531" s="368"/>
    </row>
    <row r="532" spans="1:30" x14ac:dyDescent="0.2">
      <c r="A532" s="374"/>
      <c r="B532" s="374"/>
      <c r="C532" s="374"/>
      <c r="D532" s="374"/>
      <c r="E532" s="374"/>
      <c r="F532" s="374"/>
      <c r="G532" s="374"/>
      <c r="H532" s="374"/>
      <c r="I532" s="374"/>
      <c r="J532" s="374"/>
      <c r="K532" s="374"/>
      <c r="L532" s="374"/>
      <c r="M532" s="374"/>
      <c r="N532" s="540"/>
      <c r="O532" s="471" t="s">
        <v>702</v>
      </c>
      <c r="P532" s="425"/>
      <c r="Q532" s="425"/>
      <c r="R532" s="425"/>
      <c r="S532" s="425"/>
      <c r="T532" s="425"/>
      <c r="U532" s="426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1332.5601253471943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1356</v>
      </c>
      <c r="Y532" s="37"/>
      <c r="Z532" s="368"/>
      <c r="AA532" s="368"/>
    </row>
    <row r="533" spans="1:30" ht="14.25" hidden="1" customHeight="1" x14ac:dyDescent="0.2">
      <c r="A533" s="374"/>
      <c r="B533" s="374"/>
      <c r="C533" s="374"/>
      <c r="D533" s="374"/>
      <c r="E533" s="374"/>
      <c r="F533" s="374"/>
      <c r="G533" s="374"/>
      <c r="H533" s="374"/>
      <c r="I533" s="374"/>
      <c r="J533" s="374"/>
      <c r="K533" s="374"/>
      <c r="L533" s="374"/>
      <c r="M533" s="374"/>
      <c r="N533" s="540"/>
      <c r="O533" s="471" t="s">
        <v>703</v>
      </c>
      <c r="P533" s="425"/>
      <c r="Q533" s="425"/>
      <c r="R533" s="425"/>
      <c r="S533" s="425"/>
      <c r="T533" s="425"/>
      <c r="U533" s="426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13.32816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77" t="s">
        <v>94</v>
      </c>
      <c r="D535" s="393"/>
      <c r="E535" s="393"/>
      <c r="F535" s="388"/>
      <c r="G535" s="377" t="s">
        <v>233</v>
      </c>
      <c r="H535" s="393"/>
      <c r="I535" s="393"/>
      <c r="J535" s="393"/>
      <c r="K535" s="393"/>
      <c r="L535" s="393"/>
      <c r="M535" s="393"/>
      <c r="N535" s="393"/>
      <c r="O535" s="393"/>
      <c r="P535" s="388"/>
      <c r="Q535" s="377" t="s">
        <v>462</v>
      </c>
      <c r="R535" s="388"/>
      <c r="S535" s="377" t="s">
        <v>514</v>
      </c>
      <c r="T535" s="388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77" t="s">
        <v>706</v>
      </c>
      <c r="B536" s="377" t="s">
        <v>59</v>
      </c>
      <c r="C536" s="377" t="s">
        <v>95</v>
      </c>
      <c r="D536" s="377" t="s">
        <v>103</v>
      </c>
      <c r="E536" s="377" t="s">
        <v>94</v>
      </c>
      <c r="F536" s="377" t="s">
        <v>223</v>
      </c>
      <c r="G536" s="377" t="s">
        <v>234</v>
      </c>
      <c r="H536" s="377" t="s">
        <v>241</v>
      </c>
      <c r="I536" s="377" t="s">
        <v>260</v>
      </c>
      <c r="J536" s="377" t="s">
        <v>319</v>
      </c>
      <c r="K536" s="357"/>
      <c r="L536" s="377" t="s">
        <v>349</v>
      </c>
      <c r="M536" s="357"/>
      <c r="N536" s="377" t="s">
        <v>349</v>
      </c>
      <c r="O536" s="377" t="s">
        <v>431</v>
      </c>
      <c r="P536" s="377" t="s">
        <v>449</v>
      </c>
      <c r="Q536" s="377" t="s">
        <v>463</v>
      </c>
      <c r="R536" s="377" t="s">
        <v>489</v>
      </c>
      <c r="S536" s="377" t="s">
        <v>515</v>
      </c>
      <c r="T536" s="377" t="s">
        <v>562</v>
      </c>
      <c r="U536" s="377" t="s">
        <v>590</v>
      </c>
      <c r="V536" s="377" t="s">
        <v>638</v>
      </c>
      <c r="AA536" s="52"/>
      <c r="AD536" s="357"/>
    </row>
    <row r="537" spans="1:30" ht="13.5" customHeight="1" thickBot="1" x14ac:dyDescent="0.25">
      <c r="A537" s="578"/>
      <c r="B537" s="378"/>
      <c r="C537" s="378"/>
      <c r="D537" s="378"/>
      <c r="E537" s="378"/>
      <c r="F537" s="378"/>
      <c r="G537" s="378"/>
      <c r="H537" s="378"/>
      <c r="I537" s="378"/>
      <c r="J537" s="378"/>
      <c r="K537" s="357"/>
      <c r="L537" s="378"/>
      <c r="M537" s="357"/>
      <c r="N537" s="378"/>
      <c r="O537" s="378"/>
      <c r="P537" s="378"/>
      <c r="Q537" s="378"/>
      <c r="R537" s="378"/>
      <c r="S537" s="378"/>
      <c r="T537" s="378"/>
      <c r="U537" s="378"/>
      <c r="V537" s="378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135</v>
      </c>
      <c r="D538" s="46">
        <f>IFERROR(X56*1,"0")+IFERROR(X57*1,"0")+IFERROR(X58*1,"0")+IFERROR(X59*1,"0")</f>
        <v>180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634.07999999999993</v>
      </c>
      <c r="F538" s="46">
        <f>IFERROR(X135*1,"0")+IFERROR(X136*1,"0")+IFERROR(X137*1,"0")+IFERROR(X138*1,"0")+IFERROR(X139*1,"0")</f>
        <v>378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283.5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805.5</v>
      </c>
      <c r="J538" s="46">
        <f>IFERROR(X210*1,"0")+IFERROR(X211*1,"0")+IFERROR(X212*1,"0")+IFERROR(X213*1,"0")+IFERROR(X214*1,"0")+IFERROR(X215*1,"0")+IFERROR(X219*1,"0")+IFERROR(X220*1,"0")</f>
        <v>106.2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247.5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247.5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359.82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1930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36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198.00000000000003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30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286.56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226.2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25,00"/>
        <filter val="1 332,56"/>
        <filter val="1,33"/>
        <filter val="1,59"/>
        <filter val="101,19"/>
        <filter val="107,14"/>
        <filter val="12"/>
        <filter val="12,00"/>
        <filter val="120,00"/>
        <filter val="122,00"/>
        <filter val="135,00"/>
        <filter val="14,00"/>
        <filter val="150,00"/>
        <filter val="160,00"/>
        <filter val="164,70"/>
        <filter val="166,67"/>
        <filter val="17,50"/>
        <filter val="175,50"/>
        <filter val="180,00"/>
        <filter val="2,50"/>
        <filter val="2,59"/>
        <filter val="20,00"/>
        <filter val="200,00"/>
        <filter val="21,00"/>
        <filter val="22,80"/>
        <filter val="220,00"/>
        <filter val="225,00"/>
        <filter val="24,00"/>
        <filter val="24,17"/>
        <filter val="25,00"/>
        <filter val="275,00"/>
        <filter val="28,21"/>
        <filter val="287,93"/>
        <filter val="29,70"/>
        <filter val="3,00"/>
        <filter val="3,33"/>
        <filter val="30,00"/>
        <filter val="33,33"/>
        <filter val="35,00"/>
        <filter val="350,00"/>
        <filter val="375,00"/>
        <filter val="4,76"/>
        <filter val="40,00"/>
        <filter val="400,00"/>
        <filter val="42,00"/>
        <filter val="445,00"/>
        <filter val="49,50"/>
        <filter val="5 744,79"/>
        <filter val="5,00"/>
        <filter val="50,00"/>
        <filter val="6 135,04"/>
        <filter val="6 435,04"/>
        <filter val="60,00"/>
        <filter val="600,00"/>
        <filter val="61,25"/>
        <filter val="7,50"/>
        <filter val="7,60"/>
        <filter val="70,00"/>
        <filter val="720,00"/>
        <filter val="74,29"/>
        <filter val="8,33"/>
        <filter val="8,40"/>
        <filter val="80,00"/>
        <filter val="9,00"/>
        <filter val="9,26"/>
        <filter val="9,47"/>
        <filter val="900,00"/>
        <filter val="91,67"/>
        <filter val="95,71"/>
        <filter val="98,00"/>
      </filters>
    </filterColumn>
  </autoFilter>
  <mergeCells count="961">
    <mergeCell ref="O513:U513"/>
    <mergeCell ref="O265:S265"/>
    <mergeCell ref="O454:S454"/>
    <mergeCell ref="D473:E473"/>
    <mergeCell ref="O497:S497"/>
    <mergeCell ref="O457:S457"/>
    <mergeCell ref="D496:E496"/>
    <mergeCell ref="O506:U506"/>
    <mergeCell ref="O323:S323"/>
    <mergeCell ref="D498:E498"/>
    <mergeCell ref="O376:S376"/>
    <mergeCell ref="O468:S468"/>
    <mergeCell ref="A35:Y35"/>
    <mergeCell ref="O136:S136"/>
    <mergeCell ref="A62:Y62"/>
    <mergeCell ref="O36:S36"/>
    <mergeCell ref="D214:E214"/>
    <mergeCell ref="O236:S236"/>
    <mergeCell ref="A140:N141"/>
    <mergeCell ref="O284:S284"/>
    <mergeCell ref="A384:Y384"/>
    <mergeCell ref="O97:S97"/>
    <mergeCell ref="D77:E77"/>
    <mergeCell ref="D108:E108"/>
    <mergeCell ref="D375:E375"/>
    <mergeCell ref="D369:E369"/>
    <mergeCell ref="O191:S191"/>
    <mergeCell ref="D160:E160"/>
    <mergeCell ref="O78:S78"/>
    <mergeCell ref="O170:S170"/>
    <mergeCell ref="A150:Y150"/>
    <mergeCell ref="A144:Y144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65:S65"/>
    <mergeCell ref="A436:N437"/>
    <mergeCell ref="D70:E70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334:S334"/>
    <mergeCell ref="O273:S273"/>
    <mergeCell ref="D28:E28"/>
    <mergeCell ref="O141:U141"/>
    <mergeCell ref="O318:S318"/>
    <mergeCell ref="D290:E290"/>
    <mergeCell ref="D361:E361"/>
    <mergeCell ref="D69:E69"/>
    <mergeCell ref="D313:E313"/>
    <mergeCell ref="O352:U352"/>
    <mergeCell ref="O44:S44"/>
    <mergeCell ref="O31:S31"/>
    <mergeCell ref="O202:S202"/>
    <mergeCell ref="D238:E238"/>
    <mergeCell ref="O305:U305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158:E158"/>
    <mergeCell ref="O176:S176"/>
    <mergeCell ref="D229:E229"/>
    <mergeCell ref="O355:S355"/>
    <mergeCell ref="O455:S455"/>
    <mergeCell ref="O99:S99"/>
    <mergeCell ref="O434:S434"/>
    <mergeCell ref="O444:S444"/>
    <mergeCell ref="D417:E417"/>
    <mergeCell ref="A521:N522"/>
    <mergeCell ref="D495:E495"/>
    <mergeCell ref="AE17:AE18"/>
    <mergeCell ref="O387:S387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AB17:AD18"/>
    <mergeCell ref="O206:U206"/>
    <mergeCell ref="D117:E117"/>
    <mergeCell ref="D92:E92"/>
    <mergeCell ref="D236:E236"/>
    <mergeCell ref="D30:E30"/>
    <mergeCell ref="D31:E31"/>
    <mergeCell ref="O17:S18"/>
    <mergeCell ref="O71:S71"/>
    <mergeCell ref="O476:S476"/>
    <mergeCell ref="O86:U86"/>
    <mergeCell ref="O145:S145"/>
    <mergeCell ref="O120:S120"/>
    <mergeCell ref="O302:S302"/>
    <mergeCell ref="D211:E211"/>
    <mergeCell ref="O268:S268"/>
    <mergeCell ref="D79:E79"/>
    <mergeCell ref="D302:E302"/>
    <mergeCell ref="D432:E432"/>
    <mergeCell ref="O450:U450"/>
    <mergeCell ref="O437:U437"/>
    <mergeCell ref="D189:E189"/>
    <mergeCell ref="O80:S80"/>
    <mergeCell ref="D187:E187"/>
    <mergeCell ref="O270:S270"/>
    <mergeCell ref="D400:E400"/>
    <mergeCell ref="D100:E100"/>
    <mergeCell ref="O68:S68"/>
    <mergeCell ref="O239:S239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D137:E137"/>
    <mergeCell ref="O275:U275"/>
    <mergeCell ref="O424:S424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401:S401"/>
    <mergeCell ref="A39:Y39"/>
    <mergeCell ref="O388:U388"/>
    <mergeCell ref="O118:S118"/>
    <mergeCell ref="D166:E166"/>
    <mergeCell ref="D337:E337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D75:E75"/>
    <mergeCell ref="O158:S158"/>
    <mergeCell ref="O74:S74"/>
    <mergeCell ref="O139:S139"/>
    <mergeCell ref="O261:S261"/>
    <mergeCell ref="O40:S40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P12:Q12"/>
    <mergeCell ref="O240:S240"/>
    <mergeCell ref="O119:S119"/>
    <mergeCell ref="A45:N46"/>
    <mergeCell ref="D40:E40"/>
    <mergeCell ref="H17:H18"/>
    <mergeCell ref="A199:N200"/>
    <mergeCell ref="D296:E2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O373:S373"/>
    <mergeCell ref="A404:N405"/>
    <mergeCell ref="D461:E461"/>
    <mergeCell ref="A470:N471"/>
    <mergeCell ref="D303:E303"/>
    <mergeCell ref="D429:E42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O122:U122"/>
    <mergeCell ref="D111:E111"/>
    <mergeCell ref="D338:E338"/>
    <mergeCell ref="A356:N357"/>
    <mergeCell ref="O293:U293"/>
    <mergeCell ref="O149:U149"/>
    <mergeCell ref="D204:E204"/>
    <mergeCell ref="O342:U342"/>
    <mergeCell ref="D198:E198"/>
    <mergeCell ref="D269:E269"/>
    <mergeCell ref="O260:S260"/>
    <mergeCell ref="O116:S116"/>
    <mergeCell ref="D96:E96"/>
    <mergeCell ref="O232:U232"/>
    <mergeCell ref="D81:E81"/>
    <mergeCell ref="O329:U329"/>
    <mergeCell ref="D178:E178"/>
    <mergeCell ref="A151:Y151"/>
    <mergeCell ref="D463:E463"/>
    <mergeCell ref="O152:S152"/>
    <mergeCell ref="O279:S279"/>
    <mergeCell ref="O60:U60"/>
    <mergeCell ref="A487:Y487"/>
    <mergeCell ref="A55:Y55"/>
    <mergeCell ref="D182:E182"/>
    <mergeCell ref="O469:S469"/>
    <mergeCell ref="D109:E109"/>
    <mergeCell ref="D440:E440"/>
    <mergeCell ref="O456:S456"/>
    <mergeCell ref="O478:S478"/>
    <mergeCell ref="O192:S192"/>
    <mergeCell ref="A452:Y452"/>
    <mergeCell ref="D235:E235"/>
    <mergeCell ref="D444:E444"/>
    <mergeCell ref="D401:E401"/>
    <mergeCell ref="D409:E409"/>
    <mergeCell ref="A472:Y472"/>
    <mergeCell ref="O357:U357"/>
    <mergeCell ref="O351:S351"/>
    <mergeCell ref="O360:S36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D112:E112"/>
    <mergeCell ref="A161:N162"/>
    <mergeCell ref="A422:Y422"/>
    <mergeCell ref="D74:E74"/>
    <mergeCell ref="D130:E130"/>
    <mergeCell ref="O41:U41"/>
    <mergeCell ref="D68:E68"/>
    <mergeCell ref="D335:E335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O361:S361"/>
    <mergeCell ref="O217:U217"/>
    <mergeCell ref="O267:S267"/>
    <mergeCell ref="O425:S425"/>
    <mergeCell ref="D36:E36"/>
    <mergeCell ref="O254:S254"/>
    <mergeCell ref="O410:U410"/>
    <mergeCell ref="D188:E188"/>
    <mergeCell ref="D424:E424"/>
    <mergeCell ref="O252:U252"/>
    <mergeCell ref="A41:N42"/>
    <mergeCell ref="D399:E399"/>
    <mergeCell ref="A385:Y385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D476:E476"/>
    <mergeCell ref="A493:Y493"/>
    <mergeCell ref="A443:Y443"/>
    <mergeCell ref="O496:S496"/>
    <mergeCell ref="G535:P535"/>
    <mergeCell ref="U536:U537"/>
    <mergeCell ref="O505:U505"/>
    <mergeCell ref="B536:B537"/>
    <mergeCell ref="O486:U486"/>
    <mergeCell ref="A447:Y447"/>
    <mergeCell ref="D59:E59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462:S462"/>
    <mergeCell ref="O399:S399"/>
    <mergeCell ref="O321:U321"/>
    <mergeCell ref="O315:U315"/>
    <mergeCell ref="D283:E283"/>
    <mergeCell ref="O341:U341"/>
    <mergeCell ref="O386:S386"/>
    <mergeCell ref="D488:E488"/>
    <mergeCell ref="O494:S494"/>
    <mergeCell ref="A358:Y358"/>
    <mergeCell ref="D502:E50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H536:H537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O335:S335"/>
    <mergeCell ref="A406:Y406"/>
    <mergeCell ref="D247:E247"/>
    <mergeCell ref="O186:S186"/>
    <mergeCell ref="A312:Y312"/>
    <mergeCell ref="O313:S313"/>
    <mergeCell ref="O398:S398"/>
    <mergeCell ref="O301:S301"/>
    <mergeCell ref="D425:E425"/>
    <mergeCell ref="A441:N442"/>
    <mergeCell ref="O449:U449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T536:T537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D85:E85"/>
    <mergeCell ref="O111:S111"/>
    <mergeCell ref="A63:Y63"/>
    <mergeCell ref="O70:S70"/>
    <mergeCell ref="O241:S241"/>
    <mergeCell ref="O228:S228"/>
    <mergeCell ref="O255:U255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106:Y10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2024-04-19T11:56:21Z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