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C3EF155-C0FA-4ACA-ABA9-E00DE6E318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Y476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Y365" i="1" s="1"/>
  <c r="Y367" i="1" s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O333" i="1"/>
  <c r="Y332" i="1"/>
  <c r="X332" i="1"/>
  <c r="O332" i="1"/>
  <c r="X331" i="1"/>
  <c r="Y331" i="1" s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O315" i="1"/>
  <c r="X314" i="1"/>
  <c r="Y314" i="1" s="1"/>
  <c r="O314" i="1"/>
  <c r="W312" i="1"/>
  <c r="W311" i="1"/>
  <c r="X310" i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Y286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W229" i="1"/>
  <c r="W228" i="1"/>
  <c r="X227" i="1"/>
  <c r="Y227" i="1" s="1"/>
  <c r="O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Y216" i="1" s="1"/>
  <c r="Y218" i="1" s="1"/>
  <c r="O216" i="1"/>
  <c r="W214" i="1"/>
  <c r="W213" i="1"/>
  <c r="X212" i="1"/>
  <c r="Y212" i="1" s="1"/>
  <c r="O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Y199" i="1" s="1"/>
  <c r="O199" i="1"/>
  <c r="W197" i="1"/>
  <c r="W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X172" i="1"/>
  <c r="O172" i="1"/>
  <c r="W170" i="1"/>
  <c r="W169" i="1"/>
  <c r="X168" i="1"/>
  <c r="Y168" i="1" s="1"/>
  <c r="O168" i="1"/>
  <c r="X167" i="1"/>
  <c r="Y167" i="1" s="1"/>
  <c r="Y169" i="1" s="1"/>
  <c r="O167" i="1"/>
  <c r="W165" i="1"/>
  <c r="W164" i="1"/>
  <c r="X163" i="1"/>
  <c r="Y163" i="1" s="1"/>
  <c r="O163" i="1"/>
  <c r="X162" i="1"/>
  <c r="X164" i="1" s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X149" i="1"/>
  <c r="O149" i="1"/>
  <c r="W146" i="1"/>
  <c r="W145" i="1"/>
  <c r="X144" i="1"/>
  <c r="Y144" i="1" s="1"/>
  <c r="O144" i="1"/>
  <c r="Y143" i="1"/>
  <c r="X143" i="1"/>
  <c r="O143" i="1"/>
  <c r="X142" i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O132" i="1"/>
  <c r="W129" i="1"/>
  <c r="W128" i="1"/>
  <c r="X127" i="1"/>
  <c r="Y127" i="1" s="1"/>
  <c r="O127" i="1"/>
  <c r="X126" i="1"/>
  <c r="Y126" i="1" s="1"/>
  <c r="O126" i="1"/>
  <c r="X125" i="1"/>
  <c r="Y125" i="1" s="1"/>
  <c r="O125" i="1"/>
  <c r="Y124" i="1"/>
  <c r="X124" i="1"/>
  <c r="O124" i="1"/>
  <c r="X123" i="1"/>
  <c r="Y123" i="1" s="1"/>
  <c r="O123" i="1"/>
  <c r="X122" i="1"/>
  <c r="Y122" i="1" s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Y100" i="1"/>
  <c r="X100" i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Y88" i="1"/>
  <c r="Y92" i="1" s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Y78" i="1"/>
  <c r="X78" i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Y70" i="1"/>
  <c r="X70" i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X64" i="1"/>
  <c r="Y64" i="1" s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X60" i="1" s="1"/>
  <c r="O56" i="1"/>
  <c r="W53" i="1"/>
  <c r="W52" i="1"/>
  <c r="X51" i="1"/>
  <c r="Y51" i="1" s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O26" i="1"/>
  <c r="W24" i="1"/>
  <c r="W23" i="1"/>
  <c r="X22" i="1"/>
  <c r="O22" i="1"/>
  <c r="H10" i="1"/>
  <c r="A9" i="1"/>
  <c r="D7" i="1"/>
  <c r="P6" i="1"/>
  <c r="O2" i="1"/>
  <c r="Y85" i="1" l="1"/>
  <c r="Y196" i="1"/>
  <c r="Y271" i="1"/>
  <c r="W529" i="1"/>
  <c r="Y56" i="1"/>
  <c r="Y377" i="1"/>
  <c r="Y378" i="1" s="1"/>
  <c r="X378" i="1"/>
  <c r="Y203" i="1"/>
  <c r="X311" i="1"/>
  <c r="Y310" i="1"/>
  <c r="Y311" i="1" s="1"/>
  <c r="Y362" i="1"/>
  <c r="Y248" i="1"/>
  <c r="X322" i="1"/>
  <c r="X321" i="1"/>
  <c r="Y320" i="1"/>
  <c r="Y321" i="1" s="1"/>
  <c r="X326" i="1"/>
  <c r="X325" i="1"/>
  <c r="Y324" i="1"/>
  <c r="Y325" i="1" s="1"/>
  <c r="X338" i="1"/>
  <c r="Y330" i="1"/>
  <c r="Y338" i="1" s="1"/>
  <c r="V535" i="1"/>
  <c r="X496" i="1"/>
  <c r="Y491" i="1"/>
  <c r="Y496" i="1" s="1"/>
  <c r="X510" i="1"/>
  <c r="Y505" i="1"/>
  <c r="Y510" i="1"/>
  <c r="W525" i="1"/>
  <c r="X290" i="1"/>
  <c r="X289" i="1"/>
  <c r="X434" i="1"/>
  <c r="F10" i="1"/>
  <c r="J9" i="1"/>
  <c r="F9" i="1"/>
  <c r="A10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X85" i="1"/>
  <c r="X129" i="1"/>
  <c r="F535" i="1"/>
  <c r="X137" i="1"/>
  <c r="Y132" i="1"/>
  <c r="Y137" i="1" s="1"/>
  <c r="X138" i="1"/>
  <c r="X145" i="1"/>
  <c r="Y142" i="1"/>
  <c r="Y145" i="1" s="1"/>
  <c r="G535" i="1"/>
  <c r="X170" i="1"/>
  <c r="X177" i="1"/>
  <c r="Y172" i="1"/>
  <c r="Y176" i="1" s="1"/>
  <c r="X176" i="1"/>
  <c r="X196" i="1"/>
  <c r="X213" i="1"/>
  <c r="X219" i="1"/>
  <c r="X229" i="1"/>
  <c r="Y222" i="1"/>
  <c r="Y228" i="1" s="1"/>
  <c r="X249" i="1"/>
  <c r="X252" i="1"/>
  <c r="Y251" i="1"/>
  <c r="Y252" i="1" s="1"/>
  <c r="X253" i="1"/>
  <c r="X260" i="1"/>
  <c r="Y255" i="1"/>
  <c r="Y259" i="1" s="1"/>
  <c r="X259" i="1"/>
  <c r="X271" i="1"/>
  <c r="Y275" i="1"/>
  <c r="Y277" i="1" s="1"/>
  <c r="X277" i="1"/>
  <c r="Y294" i="1"/>
  <c r="Y301" i="1" s="1"/>
  <c r="X302" i="1"/>
  <c r="Y317" i="1"/>
  <c r="Y315" i="1"/>
  <c r="X317" i="1"/>
  <c r="H9" i="1"/>
  <c r="B535" i="1"/>
  <c r="X527" i="1"/>
  <c r="X526" i="1"/>
  <c r="X23" i="1"/>
  <c r="Y22" i="1"/>
  <c r="Y23" i="1" s="1"/>
  <c r="X24" i="1"/>
  <c r="X33" i="1"/>
  <c r="Y26" i="1"/>
  <c r="Y33" i="1" s="1"/>
  <c r="X52" i="1"/>
  <c r="Y60" i="1"/>
  <c r="X92" i="1"/>
  <c r="X93" i="1"/>
  <c r="X104" i="1"/>
  <c r="Y95" i="1"/>
  <c r="Y103" i="1" s="1"/>
  <c r="X103" i="1"/>
  <c r="X118" i="1"/>
  <c r="Y106" i="1"/>
  <c r="Y118" i="1" s="1"/>
  <c r="X119" i="1"/>
  <c r="X128" i="1"/>
  <c r="Y121" i="1"/>
  <c r="Y128" i="1" s="1"/>
  <c r="X146" i="1"/>
  <c r="H535" i="1"/>
  <c r="X158" i="1"/>
  <c r="Y149" i="1"/>
  <c r="Y158" i="1" s="1"/>
  <c r="X159" i="1"/>
  <c r="I535" i="1"/>
  <c r="X165" i="1"/>
  <c r="Y162" i="1"/>
  <c r="Y164" i="1" s="1"/>
  <c r="X169" i="1"/>
  <c r="X197" i="1"/>
  <c r="X203" i="1"/>
  <c r="X204" i="1"/>
  <c r="J535" i="1"/>
  <c r="X214" i="1"/>
  <c r="Y207" i="1"/>
  <c r="Y213" i="1" s="1"/>
  <c r="X218" i="1"/>
  <c r="X228" i="1"/>
  <c r="Y333" i="1"/>
  <c r="Q535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<sst xmlns="http://schemas.openxmlformats.org/spreadsheetml/2006/main" count="2244" uniqueCount="736">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</sst>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topLeftCell="A9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504" t="s">
        <v>0</v>
      </c>
      <c r="E1" s="425"/>
      <c r="F1" s="425"/>
      <c r="G1" s="12" t="s">
        <v>1</v>
      </c>
      <c r="H1" s="504" t="s">
        <v>2</v>
      </c>
      <c r="I1" s="425"/>
      <c r="J1" s="425"/>
      <c r="K1" s="425"/>
      <c r="L1" s="425"/>
      <c r="M1" s="425"/>
      <c r="N1" s="425"/>
      <c r="O1" s="425"/>
      <c r="P1" s="425"/>
      <c r="Q1" s="732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2"/>
      <c r="P3" s="372"/>
      <c r="Q3" s="372"/>
      <c r="R3" s="372"/>
      <c r="S3" s="372"/>
      <c r="T3" s="372"/>
      <c r="U3" s="372"/>
      <c r="V3" s="372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427" t="s">
        <v>7</v>
      </c>
      <c r="B5" s="428"/>
      <c r="C5" s="429"/>
      <c r="D5" s="412"/>
      <c r="E5" s="414"/>
      <c r="F5" s="694" t="s">
        <v>8</v>
      </c>
      <c r="G5" s="429"/>
      <c r="H5" s="412" t="s">
        <v>735</v>
      </c>
      <c r="I5" s="413"/>
      <c r="J5" s="413"/>
      <c r="K5" s="413"/>
      <c r="L5" s="414"/>
      <c r="M5" s="59"/>
      <c r="O5" s="24" t="s">
        <v>9</v>
      </c>
      <c r="P5" s="725">
        <v>45404</v>
      </c>
      <c r="Q5" s="433"/>
      <c r="S5" s="621" t="s">
        <v>10</v>
      </c>
      <c r="T5" s="437"/>
      <c r="U5" s="624" t="s">
        <v>11</v>
      </c>
      <c r="V5" s="433"/>
      <c r="AA5" s="51"/>
      <c r="AB5" s="51"/>
      <c r="AC5" s="51"/>
    </row>
    <row r="6" spans="1:30" s="359" customFormat="1" ht="24" customHeight="1" x14ac:dyDescent="0.2">
      <c r="A6" s="427" t="s">
        <v>12</v>
      </c>
      <c r="B6" s="428"/>
      <c r="C6" s="429"/>
      <c r="D6" s="670" t="s">
        <v>13</v>
      </c>
      <c r="E6" s="671"/>
      <c r="F6" s="671"/>
      <c r="G6" s="671"/>
      <c r="H6" s="671"/>
      <c r="I6" s="671"/>
      <c r="J6" s="671"/>
      <c r="K6" s="671"/>
      <c r="L6" s="433"/>
      <c r="M6" s="60"/>
      <c r="O6" s="24" t="s">
        <v>14</v>
      </c>
      <c r="P6" s="401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36" t="s">
        <v>15</v>
      </c>
      <c r="T6" s="437"/>
      <c r="U6" s="647" t="s">
        <v>16</v>
      </c>
      <c r="V6" s="440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5" t="str">
        <f>IFERROR(VLOOKUP(DeliveryAddress,Table,3,0),1)</f>
        <v>1</v>
      </c>
      <c r="E7" s="596"/>
      <c r="F7" s="596"/>
      <c r="G7" s="596"/>
      <c r="H7" s="596"/>
      <c r="I7" s="596"/>
      <c r="J7" s="596"/>
      <c r="K7" s="596"/>
      <c r="L7" s="435"/>
      <c r="M7" s="61"/>
      <c r="O7" s="24"/>
      <c r="P7" s="42"/>
      <c r="Q7" s="42"/>
      <c r="S7" s="372"/>
      <c r="T7" s="437"/>
      <c r="U7" s="648"/>
      <c r="V7" s="649"/>
      <c r="AA7" s="51"/>
      <c r="AB7" s="51"/>
      <c r="AC7" s="51"/>
    </row>
    <row r="8" spans="1:30" s="359" customFormat="1" ht="25.5" customHeight="1" x14ac:dyDescent="0.2">
      <c r="A8" s="735" t="s">
        <v>17</v>
      </c>
      <c r="B8" s="393"/>
      <c r="C8" s="394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18</v>
      </c>
      <c r="P8" s="434">
        <v>0.41666666666666669</v>
      </c>
      <c r="Q8" s="435"/>
      <c r="S8" s="372"/>
      <c r="T8" s="437"/>
      <c r="U8" s="648"/>
      <c r="V8" s="649"/>
      <c r="AA8" s="51"/>
      <c r="AB8" s="51"/>
      <c r="AC8" s="51"/>
    </row>
    <row r="9" spans="1:30" s="359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2"/>
      <c r="C9" s="372"/>
      <c r="D9" s="537"/>
      <c r="E9" s="385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2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430"/>
      <c r="Q9" s="431"/>
      <c r="S9" s="372"/>
      <c r="T9" s="437"/>
      <c r="U9" s="650"/>
      <c r="V9" s="651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2"/>
      <c r="C10" s="372"/>
      <c r="D10" s="537"/>
      <c r="E10" s="385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2"/>
      <c r="H10" s="656" t="str">
        <f>IFERROR(VLOOKUP($D$10,Proxy,2,FALSE),"")</f>
        <v/>
      </c>
      <c r="I10" s="372"/>
      <c r="J10" s="372"/>
      <c r="K10" s="372"/>
      <c r="L10" s="372"/>
      <c r="M10" s="358"/>
      <c r="O10" s="26" t="s">
        <v>20</v>
      </c>
      <c r="P10" s="629"/>
      <c r="Q10" s="630"/>
      <c r="T10" s="24" t="s">
        <v>21</v>
      </c>
      <c r="U10" s="439" t="s">
        <v>22</v>
      </c>
      <c r="V10" s="440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432"/>
      <c r="Q11" s="433"/>
      <c r="T11" s="24" t="s">
        <v>25</v>
      </c>
      <c r="U11" s="693" t="s">
        <v>26</v>
      </c>
      <c r="V11" s="431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27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3"/>
      <c r="O12" s="24" t="s">
        <v>28</v>
      </c>
      <c r="P12" s="434"/>
      <c r="Q12" s="435"/>
      <c r="R12" s="23"/>
      <c r="T12" s="24"/>
      <c r="U12" s="425"/>
      <c r="V12" s="372"/>
      <c r="AA12" s="51"/>
      <c r="AB12" s="51"/>
      <c r="AC12" s="51"/>
    </row>
    <row r="13" spans="1:30" s="359" customFormat="1" ht="23.25" customHeight="1" x14ac:dyDescent="0.2">
      <c r="A13" s="690" t="s">
        <v>29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3"/>
      <c r="N13" s="26"/>
      <c r="O13" s="26" t="s">
        <v>30</v>
      </c>
      <c r="P13" s="693"/>
      <c r="Q13" s="431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31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18" t="s">
        <v>32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4"/>
      <c r="O15" s="424" t="s">
        <v>33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45" t="s">
        <v>36</v>
      </c>
      <c r="D17" s="420" t="s">
        <v>37</v>
      </c>
      <c r="E17" s="442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41"/>
      <c r="Q17" s="441"/>
      <c r="R17" s="441"/>
      <c r="S17" s="442"/>
      <c r="T17" s="717" t="s">
        <v>48</v>
      </c>
      <c r="U17" s="429"/>
      <c r="V17" s="420" t="s">
        <v>49</v>
      </c>
      <c r="W17" s="420" t="s">
        <v>50</v>
      </c>
      <c r="X17" s="738" t="s">
        <v>51</v>
      </c>
      <c r="Y17" s="420" t="s">
        <v>52</v>
      </c>
      <c r="Z17" s="489" t="s">
        <v>53</v>
      </c>
      <c r="AA17" s="489" t="s">
        <v>54</v>
      </c>
      <c r="AB17" s="489" t="s">
        <v>55</v>
      </c>
      <c r="AC17" s="490"/>
      <c r="AD17" s="491"/>
      <c r="AE17" s="500"/>
      <c r="BB17" s="715" t="s">
        <v>56</v>
      </c>
    </row>
    <row r="18" spans="1:54" ht="14.25" customHeight="1" x14ac:dyDescent="0.2">
      <c r="A18" s="421"/>
      <c r="B18" s="421"/>
      <c r="C18" s="421"/>
      <c r="D18" s="443"/>
      <c r="E18" s="445"/>
      <c r="F18" s="421"/>
      <c r="G18" s="421"/>
      <c r="H18" s="421"/>
      <c r="I18" s="421"/>
      <c r="J18" s="421"/>
      <c r="K18" s="421"/>
      <c r="L18" s="421"/>
      <c r="M18" s="421"/>
      <c r="N18" s="421"/>
      <c r="O18" s="443"/>
      <c r="P18" s="444"/>
      <c r="Q18" s="444"/>
      <c r="R18" s="444"/>
      <c r="S18" s="445"/>
      <c r="T18" s="357" t="s">
        <v>57</v>
      </c>
      <c r="U18" s="357" t="s">
        <v>58</v>
      </c>
      <c r="V18" s="421"/>
      <c r="W18" s="421"/>
      <c r="X18" s="739"/>
      <c r="Y18" s="421"/>
      <c r="Z18" s="639"/>
      <c r="AA18" s="639"/>
      <c r="AB18" s="492"/>
      <c r="AC18" s="493"/>
      <c r="AD18" s="494"/>
      <c r="AE18" s="501"/>
      <c r="BB18" s="372"/>
    </row>
    <row r="19" spans="1:54" ht="27.75" hidden="1" customHeight="1" x14ac:dyDescent="0.2">
      <c r="A19" s="478" t="s">
        <v>59</v>
      </c>
      <c r="B19" s="479"/>
      <c r="C19" s="479"/>
      <c r="D19" s="479"/>
      <c r="E19" s="479"/>
      <c r="F19" s="479"/>
      <c r="G19" s="479"/>
      <c r="H19" s="479"/>
      <c r="I19" s="479"/>
      <c r="J19" s="479"/>
      <c r="K19" s="479"/>
      <c r="L19" s="479"/>
      <c r="M19" s="479"/>
      <c r="N19" s="479"/>
      <c r="O19" s="479"/>
      <c r="P19" s="479"/>
      <c r="Q19" s="479"/>
      <c r="R19" s="479"/>
      <c r="S19" s="479"/>
      <c r="T19" s="479"/>
      <c r="U19" s="479"/>
      <c r="V19" s="479"/>
      <c r="W19" s="479"/>
      <c r="X19" s="479"/>
      <c r="Y19" s="479"/>
      <c r="Z19" s="48"/>
      <c r="AA19" s="48"/>
    </row>
    <row r="20" spans="1:54" ht="16.5" hidden="1" customHeight="1" x14ac:dyDescent="0.25">
      <c r="A20" s="380" t="s">
        <v>59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56"/>
      <c r="AA20" s="356"/>
    </row>
    <row r="21" spans="1:54" ht="14.25" hidden="1" customHeight="1" x14ac:dyDescent="0.25">
      <c r="A21" s="374" t="s">
        <v>60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372"/>
      <c r="Z21" s="355"/>
      <c r="AA21" s="355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6"/>
      <c r="Q22" s="376"/>
      <c r="R22" s="376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1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3"/>
      <c r="O23" s="392" t="s">
        <v>66</v>
      </c>
      <c r="P23" s="393"/>
      <c r="Q23" s="393"/>
      <c r="R23" s="393"/>
      <c r="S23" s="393"/>
      <c r="T23" s="393"/>
      <c r="U23" s="394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3"/>
      <c r="O24" s="392" t="s">
        <v>66</v>
      </c>
      <c r="P24" s="393"/>
      <c r="Q24" s="393"/>
      <c r="R24" s="393"/>
      <c r="S24" s="393"/>
      <c r="T24" s="393"/>
      <c r="U24" s="394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55"/>
      <c r="AA25" s="355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6"/>
      <c r="Q26" s="376"/>
      <c r="R26" s="376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6"/>
      <c r="Q27" s="376"/>
      <c r="R27" s="376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6"/>
      <c r="Q28" s="376"/>
      <c r="R28" s="376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6"/>
      <c r="Q29" s="376"/>
      <c r="R29" s="376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6"/>
      <c r="Q30" s="376"/>
      <c r="R30" s="376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6"/>
      <c r="Q31" s="376"/>
      <c r="R31" s="376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6"/>
      <c r="Q32" s="376"/>
      <c r="R32" s="376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1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373"/>
      <c r="O33" s="392" t="s">
        <v>66</v>
      </c>
      <c r="P33" s="393"/>
      <c r="Q33" s="393"/>
      <c r="R33" s="393"/>
      <c r="S33" s="393"/>
      <c r="T33" s="393"/>
      <c r="U33" s="394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2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3"/>
      <c r="O34" s="392" t="s">
        <v>66</v>
      </c>
      <c r="P34" s="393"/>
      <c r="Q34" s="393"/>
      <c r="R34" s="393"/>
      <c r="S34" s="393"/>
      <c r="T34" s="393"/>
      <c r="U34" s="394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  <c r="Z35" s="355"/>
      <c r="AA35" s="355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6"/>
      <c r="Q36" s="376"/>
      <c r="R36" s="376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1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3"/>
      <c r="O37" s="392" t="s">
        <v>66</v>
      </c>
      <c r="P37" s="393"/>
      <c r="Q37" s="393"/>
      <c r="R37" s="393"/>
      <c r="S37" s="393"/>
      <c r="T37" s="393"/>
      <c r="U37" s="394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3"/>
      <c r="O38" s="392" t="s">
        <v>66</v>
      </c>
      <c r="P38" s="393"/>
      <c r="Q38" s="393"/>
      <c r="R38" s="393"/>
      <c r="S38" s="393"/>
      <c r="T38" s="393"/>
      <c r="U38" s="394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372"/>
      <c r="Z39" s="355"/>
      <c r="AA39" s="355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6"/>
      <c r="Q40" s="376"/>
      <c r="R40" s="376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1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2"/>
      <c r="N41" s="373"/>
      <c r="O41" s="392" t="s">
        <v>66</v>
      </c>
      <c r="P41" s="393"/>
      <c r="Q41" s="393"/>
      <c r="R41" s="393"/>
      <c r="S41" s="393"/>
      <c r="T41" s="393"/>
      <c r="U41" s="394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3"/>
      <c r="O42" s="392" t="s">
        <v>66</v>
      </c>
      <c r="P42" s="393"/>
      <c r="Q42" s="393"/>
      <c r="R42" s="393"/>
      <c r="S42" s="393"/>
      <c r="T42" s="393"/>
      <c r="U42" s="394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372"/>
      <c r="Z43" s="355"/>
      <c r="AA43" s="355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6"/>
      <c r="Q44" s="376"/>
      <c r="R44" s="376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1"/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3"/>
      <c r="O45" s="392" t="s">
        <v>66</v>
      </c>
      <c r="P45" s="393"/>
      <c r="Q45" s="393"/>
      <c r="R45" s="393"/>
      <c r="S45" s="393"/>
      <c r="T45" s="393"/>
      <c r="U45" s="394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2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3"/>
      <c r="O46" s="392" t="s">
        <v>66</v>
      </c>
      <c r="P46" s="393"/>
      <c r="Q46" s="393"/>
      <c r="R46" s="393"/>
      <c r="S46" s="393"/>
      <c r="T46" s="393"/>
      <c r="U46" s="394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78" t="s">
        <v>94</v>
      </c>
      <c r="B47" s="479"/>
      <c r="C47" s="479"/>
      <c r="D47" s="479"/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479"/>
      <c r="P47" s="479"/>
      <c r="Q47" s="479"/>
      <c r="R47" s="479"/>
      <c r="S47" s="479"/>
      <c r="T47" s="479"/>
      <c r="U47" s="479"/>
      <c r="V47" s="479"/>
      <c r="W47" s="479"/>
      <c r="X47" s="479"/>
      <c r="Y47" s="479"/>
      <c r="Z47" s="48"/>
      <c r="AA47" s="48"/>
    </row>
    <row r="48" spans="1:54" ht="16.5" hidden="1" customHeight="1" x14ac:dyDescent="0.25">
      <c r="A48" s="380" t="s">
        <v>95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372"/>
      <c r="Z48" s="356"/>
      <c r="AA48" s="356"/>
    </row>
    <row r="49" spans="1:54" ht="14.25" hidden="1" customHeight="1" x14ac:dyDescent="0.25">
      <c r="A49" s="374" t="s">
        <v>96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2"/>
      <c r="L49" s="372"/>
      <c r="M49" s="372"/>
      <c r="N49" s="372"/>
      <c r="O49" s="372"/>
      <c r="P49" s="372"/>
      <c r="Q49" s="372"/>
      <c r="R49" s="372"/>
      <c r="S49" s="372"/>
      <c r="T49" s="372"/>
      <c r="U49" s="372"/>
      <c r="V49" s="372"/>
      <c r="W49" s="372"/>
      <c r="X49" s="372"/>
      <c r="Y49" s="372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6"/>
      <c r="Q50" s="376"/>
      <c r="R50" s="376"/>
      <c r="S50" s="367"/>
      <c r="T50" s="34"/>
      <c r="U50" s="34"/>
      <c r="V50" s="35" t="s">
        <v>65</v>
      </c>
      <c r="W50" s="362">
        <v>600</v>
      </c>
      <c r="X50" s="363">
        <f>IFERROR(IF(W50="",0,CEILING((W50/$H50),1)*$H50),"")</f>
        <v>604.80000000000007</v>
      </c>
      <c r="Y50" s="36">
        <f>IFERROR(IF(X50=0,"",ROUNDUP(X50/H50,0)*0.02175),"")</f>
        <v>1.218</v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6"/>
      <c r="Q51" s="376"/>
      <c r="R51" s="376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1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3"/>
      <c r="O52" s="392" t="s">
        <v>66</v>
      </c>
      <c r="P52" s="393"/>
      <c r="Q52" s="393"/>
      <c r="R52" s="393"/>
      <c r="S52" s="393"/>
      <c r="T52" s="393"/>
      <c r="U52" s="394"/>
      <c r="V52" s="37" t="s">
        <v>67</v>
      </c>
      <c r="W52" s="364">
        <f>IFERROR(W50/H50,"0")+IFERROR(W51/H51,"0")</f>
        <v>55.55555555555555</v>
      </c>
      <c r="X52" s="364">
        <f>IFERROR(X50/H50,"0")+IFERROR(X51/H51,"0")</f>
        <v>56</v>
      </c>
      <c r="Y52" s="364">
        <f>IFERROR(IF(Y50="",0,Y50),"0")+IFERROR(IF(Y51="",0,Y51),"0")</f>
        <v>1.218</v>
      </c>
      <c r="Z52" s="365"/>
      <c r="AA52" s="365"/>
    </row>
    <row r="53" spans="1:54" x14ac:dyDescent="0.2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3"/>
      <c r="O53" s="392" t="s">
        <v>66</v>
      </c>
      <c r="P53" s="393"/>
      <c r="Q53" s="393"/>
      <c r="R53" s="393"/>
      <c r="S53" s="393"/>
      <c r="T53" s="393"/>
      <c r="U53" s="394"/>
      <c r="V53" s="37" t="s">
        <v>65</v>
      </c>
      <c r="W53" s="364">
        <f>IFERROR(SUM(W50:W51),"0")</f>
        <v>600</v>
      </c>
      <c r="X53" s="364">
        <f>IFERROR(SUM(X50:X51),"0")</f>
        <v>604.80000000000007</v>
      </c>
      <c r="Y53" s="37"/>
      <c r="Z53" s="365"/>
      <c r="AA53" s="365"/>
    </row>
    <row r="54" spans="1:54" ht="16.5" hidden="1" customHeight="1" x14ac:dyDescent="0.25">
      <c r="A54" s="380" t="s">
        <v>103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372"/>
      <c r="Z54" s="356"/>
      <c r="AA54" s="356"/>
    </row>
    <row r="55" spans="1:54" ht="14.25" hidden="1" customHeight="1" x14ac:dyDescent="0.25">
      <c r="A55" s="374" t="s">
        <v>104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6"/>
      <c r="Q56" s="376"/>
      <c r="R56" s="376"/>
      <c r="S56" s="367"/>
      <c r="T56" s="34"/>
      <c r="U56" s="34"/>
      <c r="V56" s="35" t="s">
        <v>65</v>
      </c>
      <c r="W56" s="362">
        <v>100</v>
      </c>
      <c r="X56" s="363">
        <f>IFERROR(IF(W56="",0,CEILING((W56/$H56),1)*$H56),"")</f>
        <v>108</v>
      </c>
      <c r="Y56" s="36">
        <f>IFERROR(IF(X56=0,"",ROUNDUP(X56/H56,0)*0.02175),"")</f>
        <v>0.21749999999999997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6"/>
      <c r="Q57" s="376"/>
      <c r="R57" s="376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6"/>
      <c r="Q58" s="376"/>
      <c r="R58" s="376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36" t="s">
        <v>113</v>
      </c>
      <c r="P59" s="376"/>
      <c r="Q59" s="376"/>
      <c r="R59" s="376"/>
      <c r="S59" s="367"/>
      <c r="T59" s="34"/>
      <c r="U59" s="34"/>
      <c r="V59" s="35" t="s">
        <v>65</v>
      </c>
      <c r="W59" s="362">
        <v>50</v>
      </c>
      <c r="X59" s="363">
        <f>IFERROR(IF(W59="",0,CEILING((W59/$H59),1)*$H59),"")</f>
        <v>52</v>
      </c>
      <c r="Y59" s="36">
        <f>IFERROR(IF(X59=0,"",ROUNDUP(X59/H59,0)*0.00937),"")</f>
        <v>0.12181</v>
      </c>
      <c r="Z59" s="56"/>
      <c r="AA59" s="57"/>
      <c r="AE59" s="58"/>
      <c r="BB59" s="81" t="s">
        <v>1</v>
      </c>
    </row>
    <row r="60" spans="1:54" x14ac:dyDescent="0.2">
      <c r="A60" s="371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3"/>
      <c r="O60" s="392" t="s">
        <v>66</v>
      </c>
      <c r="P60" s="393"/>
      <c r="Q60" s="393"/>
      <c r="R60" s="393"/>
      <c r="S60" s="393"/>
      <c r="T60" s="393"/>
      <c r="U60" s="394"/>
      <c r="V60" s="37" t="s">
        <v>67</v>
      </c>
      <c r="W60" s="364">
        <f>IFERROR(W56/H56,"0")+IFERROR(W57/H57,"0")+IFERROR(W58/H58,"0")+IFERROR(W59/H59,"0")</f>
        <v>21.75925925925926</v>
      </c>
      <c r="X60" s="364">
        <f>IFERROR(X56/H56,"0")+IFERROR(X57/H57,"0")+IFERROR(X58/H58,"0")+IFERROR(X59/H59,"0")</f>
        <v>23</v>
      </c>
      <c r="Y60" s="364">
        <f>IFERROR(IF(Y56="",0,Y56),"0")+IFERROR(IF(Y57="",0,Y57),"0")+IFERROR(IF(Y58="",0,Y58),"0")+IFERROR(IF(Y59="",0,Y59),"0")</f>
        <v>0.33931</v>
      </c>
      <c r="Z60" s="365"/>
      <c r="AA60" s="365"/>
    </row>
    <row r="61" spans="1:54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3"/>
      <c r="O61" s="392" t="s">
        <v>66</v>
      </c>
      <c r="P61" s="393"/>
      <c r="Q61" s="393"/>
      <c r="R61" s="393"/>
      <c r="S61" s="393"/>
      <c r="T61" s="393"/>
      <c r="U61" s="394"/>
      <c r="V61" s="37" t="s">
        <v>65</v>
      </c>
      <c r="W61" s="364">
        <f>IFERROR(SUM(W56:W59),"0")</f>
        <v>150</v>
      </c>
      <c r="X61" s="364">
        <f>IFERROR(SUM(X56:X59),"0")</f>
        <v>160</v>
      </c>
      <c r="Y61" s="37"/>
      <c r="Z61" s="365"/>
      <c r="AA61" s="365"/>
    </row>
    <row r="62" spans="1:54" ht="16.5" hidden="1" customHeight="1" x14ac:dyDescent="0.25">
      <c r="A62" s="380" t="s">
        <v>94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56"/>
      <c r="AA62" s="356"/>
    </row>
    <row r="63" spans="1:54" ht="14.25" hidden="1" customHeight="1" x14ac:dyDescent="0.25">
      <c r="A63" s="374" t="s">
        <v>104</v>
      </c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  <c r="Y63" s="372"/>
      <c r="Z63" s="355"/>
      <c r="AA63" s="355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1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6"/>
      <c r="Q64" s="376"/>
      <c r="R64" s="376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6"/>
      <c r="Q65" s="376"/>
      <c r="R65" s="376"/>
      <c r="S65" s="367"/>
      <c r="T65" s="34"/>
      <c r="U65" s="34"/>
      <c r="V65" s="35" t="s">
        <v>65</v>
      </c>
      <c r="W65" s="362">
        <v>530</v>
      </c>
      <c r="X65" s="363">
        <f t="shared" si="2"/>
        <v>537.59999999999991</v>
      </c>
      <c r="Y65" s="36">
        <f t="shared" si="3"/>
        <v>1.044</v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6"/>
      <c r="Q66" s="376"/>
      <c r="R66" s="376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6"/>
      <c r="Q67" s="376"/>
      <c r="R67" s="376"/>
      <c r="S67" s="367"/>
      <c r="T67" s="34"/>
      <c r="U67" s="34"/>
      <c r="V67" s="35" t="s">
        <v>65</v>
      </c>
      <c r="W67" s="362">
        <v>120</v>
      </c>
      <c r="X67" s="363">
        <f t="shared" si="2"/>
        <v>123.19999999999999</v>
      </c>
      <c r="Y67" s="36">
        <f t="shared" si="3"/>
        <v>0.23924999999999999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6"/>
      <c r="Q68" s="376"/>
      <c r="R68" s="376"/>
      <c r="S68" s="367"/>
      <c r="T68" s="34"/>
      <c r="U68" s="34"/>
      <c r="V68" s="35" t="s">
        <v>65</v>
      </c>
      <c r="W68" s="362">
        <v>450</v>
      </c>
      <c r="X68" s="363">
        <f t="shared" si="2"/>
        <v>453.6</v>
      </c>
      <c r="Y68" s="36">
        <f t="shared" si="3"/>
        <v>0.91349999999999998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6"/>
      <c r="Q69" s="376"/>
      <c r="R69" s="376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6"/>
      <c r="Q70" s="376"/>
      <c r="R70" s="376"/>
      <c r="S70" s="367"/>
      <c r="T70" s="34"/>
      <c r="U70" s="34"/>
      <c r="V70" s="35" t="s">
        <v>65</v>
      </c>
      <c r="W70" s="362">
        <v>500</v>
      </c>
      <c r="X70" s="363">
        <f t="shared" si="2"/>
        <v>503.99999999999994</v>
      </c>
      <c r="Y70" s="36">
        <f t="shared" si="3"/>
        <v>0.9787499999999999</v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6"/>
      <c r="Q71" s="376"/>
      <c r="R71" s="376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6"/>
      <c r="Q72" s="376"/>
      <c r="R72" s="376"/>
      <c r="S72" s="367"/>
      <c r="T72" s="34"/>
      <c r="U72" s="34"/>
      <c r="V72" s="35" t="s">
        <v>65</v>
      </c>
      <c r="W72" s="362">
        <v>63</v>
      </c>
      <c r="X72" s="363">
        <f t="shared" si="2"/>
        <v>66.600000000000009</v>
      </c>
      <c r="Y72" s="36">
        <f t="shared" ref="Y72:Y78" si="4">IFERROR(IF(X72=0,"",ROUNDUP(X72/H72,0)*0.00937),"")</f>
        <v>0.16866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6"/>
      <c r="Q73" s="376"/>
      <c r="R73" s="376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8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6"/>
      <c r="Q74" s="376"/>
      <c r="R74" s="376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6"/>
      <c r="Q75" s="376"/>
      <c r="R75" s="376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6"/>
      <c r="Q76" s="376"/>
      <c r="R76" s="376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6"/>
      <c r="Q77" s="376"/>
      <c r="R77" s="376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6"/>
      <c r="Q78" s="376"/>
      <c r="R78" s="376"/>
      <c r="S78" s="367"/>
      <c r="T78" s="34"/>
      <c r="U78" s="34"/>
      <c r="V78" s="35" t="s">
        <v>65</v>
      </c>
      <c r="W78" s="362">
        <v>287</v>
      </c>
      <c r="X78" s="363">
        <f t="shared" si="2"/>
        <v>288</v>
      </c>
      <c r="Y78" s="36">
        <f t="shared" si="4"/>
        <v>0.59967999999999999</v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6"/>
      <c r="Q79" s="376"/>
      <c r="R79" s="376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6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6"/>
      <c r="Q80" s="376"/>
      <c r="R80" s="376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6"/>
      <c r="Q81" s="376"/>
      <c r="R81" s="376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6"/>
      <c r="Q82" s="376"/>
      <c r="R82" s="376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6"/>
      <c r="Q83" s="376"/>
      <c r="R83" s="376"/>
      <c r="S83" s="367"/>
      <c r="T83" s="34"/>
      <c r="U83" s="34"/>
      <c r="V83" s="35" t="s">
        <v>65</v>
      </c>
      <c r="W83" s="362">
        <v>16</v>
      </c>
      <c r="X83" s="363">
        <f t="shared" si="2"/>
        <v>18</v>
      </c>
      <c r="Y83" s="36">
        <f>IFERROR(IF(X83=0,"",ROUNDUP(X83/H83,0)*0.00937),"")</f>
        <v>3.7479999999999999E-2</v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6"/>
      <c r="Q84" s="376"/>
      <c r="R84" s="376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1"/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3"/>
      <c r="O85" s="392" t="s">
        <v>66</v>
      </c>
      <c r="P85" s="393"/>
      <c r="Q85" s="393"/>
      <c r="R85" s="393"/>
      <c r="S85" s="393"/>
      <c r="T85" s="393"/>
      <c r="U85" s="394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228.70559845559845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232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3.9813199999999997</v>
      </c>
      <c r="Z85" s="365"/>
      <c r="AA85" s="365"/>
    </row>
    <row r="86" spans="1:54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3"/>
      <c r="O86" s="392" t="s">
        <v>66</v>
      </c>
      <c r="P86" s="393"/>
      <c r="Q86" s="393"/>
      <c r="R86" s="393"/>
      <c r="S86" s="393"/>
      <c r="T86" s="393"/>
      <c r="U86" s="394"/>
      <c r="V86" s="37" t="s">
        <v>65</v>
      </c>
      <c r="W86" s="364">
        <f>IFERROR(SUM(W64:W84),"0")</f>
        <v>1966</v>
      </c>
      <c r="X86" s="364">
        <f>IFERROR(SUM(X64:X84),"0")</f>
        <v>1991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2"/>
      <c r="Z87" s="355"/>
      <c r="AA87" s="355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6"/>
      <c r="Q88" s="376"/>
      <c r="R88" s="376"/>
      <c r="S88" s="367"/>
      <c r="T88" s="34"/>
      <c r="U88" s="34"/>
      <c r="V88" s="35" t="s">
        <v>65</v>
      </c>
      <c r="W88" s="362">
        <v>60</v>
      </c>
      <c r="X88" s="363">
        <f>IFERROR(IF(W88="",0,CEILING((W88/$H88),1)*$H88),"")</f>
        <v>64.800000000000011</v>
      </c>
      <c r="Y88" s="36">
        <f>IFERROR(IF(X88=0,"",ROUNDUP(X88/H88,0)*0.02175),"")</f>
        <v>0.1305</v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6"/>
      <c r="Q89" s="376"/>
      <c r="R89" s="376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6"/>
      <c r="Q90" s="376"/>
      <c r="R90" s="376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6"/>
      <c r="Q91" s="376"/>
      <c r="R91" s="376"/>
      <c r="S91" s="367"/>
      <c r="T91" s="34"/>
      <c r="U91" s="34"/>
      <c r="V91" s="35" t="s">
        <v>65</v>
      </c>
      <c r="W91" s="362">
        <v>50</v>
      </c>
      <c r="X91" s="363">
        <f>IFERROR(IF(W91="",0,CEILING((W91/$H91),1)*$H91),"")</f>
        <v>50.4</v>
      </c>
      <c r="Y91" s="36">
        <f>IFERROR(IF(X91=0,"",ROUNDUP(X91/H91,0)*0.00753),"")</f>
        <v>0.15812999999999999</v>
      </c>
      <c r="Z91" s="56"/>
      <c r="AA91" s="57"/>
      <c r="AE91" s="58"/>
      <c r="BB91" s="106" t="s">
        <v>1</v>
      </c>
    </row>
    <row r="92" spans="1:54" x14ac:dyDescent="0.2">
      <c r="A92" s="371"/>
      <c r="B92" s="372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3"/>
      <c r="O92" s="392" t="s">
        <v>66</v>
      </c>
      <c r="P92" s="393"/>
      <c r="Q92" s="393"/>
      <c r="R92" s="393"/>
      <c r="S92" s="393"/>
      <c r="T92" s="393"/>
      <c r="U92" s="394"/>
      <c r="V92" s="37" t="s">
        <v>67</v>
      </c>
      <c r="W92" s="364">
        <f>IFERROR(W88/H88,"0")+IFERROR(W89/H89,"0")+IFERROR(W90/H90,"0")+IFERROR(W91/H91,"0")</f>
        <v>26.388888888888893</v>
      </c>
      <c r="X92" s="364">
        <f>IFERROR(X88/H88,"0")+IFERROR(X89/H89,"0")+IFERROR(X90/H90,"0")+IFERROR(X91/H91,"0")</f>
        <v>27</v>
      </c>
      <c r="Y92" s="364">
        <f>IFERROR(IF(Y88="",0,Y88),"0")+IFERROR(IF(Y89="",0,Y89),"0")+IFERROR(IF(Y90="",0,Y90),"0")+IFERROR(IF(Y91="",0,Y91),"0")</f>
        <v>0.28863</v>
      </c>
      <c r="Z92" s="365"/>
      <c r="AA92" s="365"/>
    </row>
    <row r="93" spans="1:54" x14ac:dyDescent="0.2">
      <c r="A93" s="372"/>
      <c r="B93" s="372"/>
      <c r="C93" s="372"/>
      <c r="D93" s="372"/>
      <c r="E93" s="372"/>
      <c r="F93" s="372"/>
      <c r="G93" s="372"/>
      <c r="H93" s="372"/>
      <c r="I93" s="372"/>
      <c r="J93" s="372"/>
      <c r="K93" s="372"/>
      <c r="L93" s="372"/>
      <c r="M93" s="372"/>
      <c r="N93" s="373"/>
      <c r="O93" s="392" t="s">
        <v>66</v>
      </c>
      <c r="P93" s="393"/>
      <c r="Q93" s="393"/>
      <c r="R93" s="393"/>
      <c r="S93" s="393"/>
      <c r="T93" s="393"/>
      <c r="U93" s="394"/>
      <c r="V93" s="37" t="s">
        <v>65</v>
      </c>
      <c r="W93" s="364">
        <f>IFERROR(SUM(W88:W91),"0")</f>
        <v>110</v>
      </c>
      <c r="X93" s="364">
        <f>IFERROR(SUM(X88:X91),"0")</f>
        <v>115.20000000000002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2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72"/>
      <c r="V94" s="372"/>
      <c r="W94" s="372"/>
      <c r="X94" s="372"/>
      <c r="Y94" s="372"/>
      <c r="Z94" s="355"/>
      <c r="AA94" s="355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6"/>
      <c r="Q95" s="376"/>
      <c r="R95" s="376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6"/>
      <c r="Q96" s="376"/>
      <c r="R96" s="376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6"/>
      <c r="Q97" s="376"/>
      <c r="R97" s="376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6"/>
      <c r="Q98" s="376"/>
      <c r="R98" s="376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8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6"/>
      <c r="Q99" s="376"/>
      <c r="R99" s="376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6"/>
      <c r="Q100" s="376"/>
      <c r="R100" s="376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6"/>
      <c r="Q101" s="376"/>
      <c r="R101" s="376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6"/>
      <c r="Q102" s="376"/>
      <c r="R102" s="376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71"/>
      <c r="B103" s="372"/>
      <c r="C103" s="372"/>
      <c r="D103" s="372"/>
      <c r="E103" s="372"/>
      <c r="F103" s="372"/>
      <c r="G103" s="372"/>
      <c r="H103" s="372"/>
      <c r="I103" s="372"/>
      <c r="J103" s="372"/>
      <c r="K103" s="372"/>
      <c r="L103" s="372"/>
      <c r="M103" s="372"/>
      <c r="N103" s="373"/>
      <c r="O103" s="392" t="s">
        <v>66</v>
      </c>
      <c r="P103" s="393"/>
      <c r="Q103" s="393"/>
      <c r="R103" s="393"/>
      <c r="S103" s="393"/>
      <c r="T103" s="393"/>
      <c r="U103" s="394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2"/>
      <c r="B104" s="372"/>
      <c r="C104" s="372"/>
      <c r="D104" s="372"/>
      <c r="E104" s="372"/>
      <c r="F104" s="372"/>
      <c r="G104" s="372"/>
      <c r="H104" s="372"/>
      <c r="I104" s="372"/>
      <c r="J104" s="372"/>
      <c r="K104" s="372"/>
      <c r="L104" s="372"/>
      <c r="M104" s="372"/>
      <c r="N104" s="373"/>
      <c r="O104" s="392" t="s">
        <v>66</v>
      </c>
      <c r="P104" s="393"/>
      <c r="Q104" s="393"/>
      <c r="R104" s="393"/>
      <c r="S104" s="393"/>
      <c r="T104" s="393"/>
      <c r="U104" s="394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372"/>
      <c r="Z105" s="355"/>
      <c r="AA105" s="355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95" t="s">
        <v>180</v>
      </c>
      <c r="P106" s="376"/>
      <c r="Q106" s="376"/>
      <c r="R106" s="376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3" t="s">
        <v>185</v>
      </c>
      <c r="P107" s="376"/>
      <c r="Q107" s="376"/>
      <c r="R107" s="376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6"/>
      <c r="Q108" s="376"/>
      <c r="R108" s="376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6"/>
      <c r="Q109" s="376"/>
      <c r="R109" s="376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6"/>
      <c r="Q110" s="376"/>
      <c r="R110" s="376"/>
      <c r="S110" s="367"/>
      <c r="T110" s="34"/>
      <c r="U110" s="34"/>
      <c r="V110" s="35" t="s">
        <v>65</v>
      </c>
      <c r="W110" s="362">
        <v>330</v>
      </c>
      <c r="X110" s="363">
        <f t="shared" si="6"/>
        <v>336</v>
      </c>
      <c r="Y110" s="36">
        <f>IFERROR(IF(X110=0,"",ROUNDUP(X110/H110,0)*0.02175),"")</f>
        <v>0.86999999999999988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6"/>
      <c r="Q111" s="376"/>
      <c r="R111" s="376"/>
      <c r="S111" s="367"/>
      <c r="T111" s="34"/>
      <c r="U111" s="34"/>
      <c r="V111" s="35" t="s">
        <v>65</v>
      </c>
      <c r="W111" s="362">
        <v>232</v>
      </c>
      <c r="X111" s="363">
        <f t="shared" si="6"/>
        <v>235.20000000000002</v>
      </c>
      <c r="Y111" s="36">
        <f>IFERROR(IF(X111=0,"",ROUNDUP(X111/H111,0)*0.02175),"")</f>
        <v>0.60899999999999999</v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6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6"/>
      <c r="Q112" s="376"/>
      <c r="R112" s="376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6"/>
      <c r="Q113" s="376"/>
      <c r="R113" s="376"/>
      <c r="S113" s="367"/>
      <c r="T113" s="34"/>
      <c r="U113" s="34"/>
      <c r="V113" s="35" t="s">
        <v>65</v>
      </c>
      <c r="W113" s="362">
        <v>62</v>
      </c>
      <c r="X113" s="363">
        <f t="shared" si="6"/>
        <v>62.1</v>
      </c>
      <c r="Y113" s="36">
        <f>IFERROR(IF(X113=0,"",ROUNDUP(X113/H113,0)*0.00753),"")</f>
        <v>0.17319000000000001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6"/>
      <c r="Q114" s="376"/>
      <c r="R114" s="376"/>
      <c r="S114" s="367"/>
      <c r="T114" s="34"/>
      <c r="U114" s="34"/>
      <c r="V114" s="35" t="s">
        <v>65</v>
      </c>
      <c r="W114" s="362">
        <v>81</v>
      </c>
      <c r="X114" s="363">
        <f t="shared" si="6"/>
        <v>81</v>
      </c>
      <c r="Y114" s="36">
        <f>IFERROR(IF(X114=0,"",ROUNDUP(X114/H114,0)*0.00937),"")</f>
        <v>0.28110000000000002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6"/>
      <c r="Q115" s="376"/>
      <c r="R115" s="376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6"/>
      <c r="Q116" s="376"/>
      <c r="R116" s="376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6"/>
      <c r="Q117" s="376"/>
      <c r="R117" s="376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1"/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3"/>
      <c r="O118" s="392" t="s">
        <v>66</v>
      </c>
      <c r="P118" s="393"/>
      <c r="Q118" s="393"/>
      <c r="R118" s="393"/>
      <c r="S118" s="393"/>
      <c r="T118" s="393"/>
      <c r="U118" s="394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119.86772486772486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121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1.93329</v>
      </c>
      <c r="Z118" s="365"/>
      <c r="AA118" s="365"/>
    </row>
    <row r="119" spans="1:54" x14ac:dyDescent="0.2">
      <c r="A119" s="372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3"/>
      <c r="O119" s="392" t="s">
        <v>66</v>
      </c>
      <c r="P119" s="393"/>
      <c r="Q119" s="393"/>
      <c r="R119" s="393"/>
      <c r="S119" s="393"/>
      <c r="T119" s="393"/>
      <c r="U119" s="394"/>
      <c r="V119" s="37" t="s">
        <v>65</v>
      </c>
      <c r="W119" s="364">
        <f>IFERROR(SUM(W106:W117),"0")</f>
        <v>705</v>
      </c>
      <c r="X119" s="364">
        <f>IFERROR(SUM(X106:X117),"0")</f>
        <v>714.30000000000007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372"/>
      <c r="Z120" s="355"/>
      <c r="AA120" s="355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6"/>
      <c r="Q121" s="376"/>
      <c r="R121" s="376"/>
      <c r="S121" s="367"/>
      <c r="T121" s="34"/>
      <c r="U121" s="34"/>
      <c r="V121" s="35" t="s">
        <v>65</v>
      </c>
      <c r="W121" s="362">
        <v>33</v>
      </c>
      <c r="X121" s="363">
        <f t="shared" ref="X121:X127" si="7">IFERROR(IF(W121="",0,CEILING((W121/$H121),1)*$H121),"")</f>
        <v>33.199999999999996</v>
      </c>
      <c r="Y121" s="36">
        <f>IFERROR(IF(X121=0,"",ROUNDUP(X121/H121,0)*0.00937),"")</f>
        <v>9.3700000000000006E-2</v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6"/>
      <c r="Q122" s="376"/>
      <c r="R122" s="376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6"/>
      <c r="Q123" s="376"/>
      <c r="R123" s="376"/>
      <c r="S123" s="367"/>
      <c r="T123" s="34"/>
      <c r="U123" s="34"/>
      <c r="V123" s="35" t="s">
        <v>65</v>
      </c>
      <c r="W123" s="362">
        <v>200</v>
      </c>
      <c r="X123" s="363">
        <f t="shared" si="7"/>
        <v>201.60000000000002</v>
      </c>
      <c r="Y123" s="36">
        <f>IFERROR(IF(X123=0,"",ROUNDUP(X123/H123,0)*0.02175),"")</f>
        <v>0.52200000000000002</v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6"/>
      <c r="Q124" s="376"/>
      <c r="R124" s="376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6"/>
      <c r="Q125" s="376"/>
      <c r="R125" s="376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6"/>
      <c r="Q126" s="376"/>
      <c r="R126" s="376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6"/>
      <c r="Q127" s="376"/>
      <c r="R127" s="376"/>
      <c r="S127" s="367"/>
      <c r="T127" s="34"/>
      <c r="U127" s="34"/>
      <c r="V127" s="35" t="s">
        <v>65</v>
      </c>
      <c r="W127" s="362">
        <v>8</v>
      </c>
      <c r="X127" s="363">
        <f t="shared" si="7"/>
        <v>9.6</v>
      </c>
      <c r="Y127" s="36">
        <f>IFERROR(IF(X127=0,"",ROUNDUP(X127/H127,0)*0.00753),"")</f>
        <v>3.0120000000000001E-2</v>
      </c>
      <c r="Z127" s="56"/>
      <c r="AA127" s="57"/>
      <c r="AE127" s="58"/>
      <c r="BB127" s="133" t="s">
        <v>1</v>
      </c>
    </row>
    <row r="128" spans="1:54" x14ac:dyDescent="0.2">
      <c r="A128" s="371"/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3"/>
      <c r="O128" s="392" t="s">
        <v>66</v>
      </c>
      <c r="P128" s="393"/>
      <c r="Q128" s="393"/>
      <c r="R128" s="393"/>
      <c r="S128" s="393"/>
      <c r="T128" s="393"/>
      <c r="U128" s="394"/>
      <c r="V128" s="37" t="s">
        <v>67</v>
      </c>
      <c r="W128" s="364">
        <f>IFERROR(W121/H121,"0")+IFERROR(W122/H122,"0")+IFERROR(W123/H123,"0")+IFERROR(W124/H124,"0")+IFERROR(W125/H125,"0")+IFERROR(W126/H126,"0")+IFERROR(W127/H127,"0")</f>
        <v>37.082616179001725</v>
      </c>
      <c r="X128" s="364">
        <f>IFERROR(X121/H121,"0")+IFERROR(X122/H122,"0")+IFERROR(X123/H123,"0")+IFERROR(X124/H124,"0")+IFERROR(X125/H125,"0")+IFERROR(X126/H126,"0")+IFERROR(X127/H127,"0")</f>
        <v>38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0.64582000000000006</v>
      </c>
      <c r="Z128" s="365"/>
      <c r="AA128" s="365"/>
    </row>
    <row r="129" spans="1:54" x14ac:dyDescent="0.2">
      <c r="A129" s="372"/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3"/>
      <c r="O129" s="392" t="s">
        <v>66</v>
      </c>
      <c r="P129" s="393"/>
      <c r="Q129" s="393"/>
      <c r="R129" s="393"/>
      <c r="S129" s="393"/>
      <c r="T129" s="393"/>
      <c r="U129" s="394"/>
      <c r="V129" s="37" t="s">
        <v>65</v>
      </c>
      <c r="W129" s="364">
        <f>IFERROR(SUM(W121:W127),"0")</f>
        <v>241</v>
      </c>
      <c r="X129" s="364">
        <f>IFERROR(SUM(X121:X127),"0")</f>
        <v>244.4</v>
      </c>
      <c r="Y129" s="37"/>
      <c r="Z129" s="365"/>
      <c r="AA129" s="365"/>
    </row>
    <row r="130" spans="1:54" ht="16.5" hidden="1" customHeight="1" x14ac:dyDescent="0.25">
      <c r="A130" s="380" t="s">
        <v>218</v>
      </c>
      <c r="B130" s="372"/>
      <c r="C130" s="372"/>
      <c r="D130" s="372"/>
      <c r="E130" s="372"/>
      <c r="F130" s="372"/>
      <c r="G130" s="372"/>
      <c r="H130" s="372"/>
      <c r="I130" s="372"/>
      <c r="J130" s="372"/>
      <c r="K130" s="372"/>
      <c r="L130" s="372"/>
      <c r="M130" s="372"/>
      <c r="N130" s="372"/>
      <c r="O130" s="372"/>
      <c r="P130" s="372"/>
      <c r="Q130" s="372"/>
      <c r="R130" s="372"/>
      <c r="S130" s="372"/>
      <c r="T130" s="372"/>
      <c r="U130" s="372"/>
      <c r="V130" s="372"/>
      <c r="W130" s="372"/>
      <c r="X130" s="372"/>
      <c r="Y130" s="372"/>
      <c r="Z130" s="356"/>
      <c r="AA130" s="356"/>
    </row>
    <row r="131" spans="1:54" ht="14.25" hidden="1" customHeight="1" x14ac:dyDescent="0.25">
      <c r="A131" s="374" t="s">
        <v>68</v>
      </c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2"/>
      <c r="P131" s="372"/>
      <c r="Q131" s="372"/>
      <c r="R131" s="372"/>
      <c r="S131" s="372"/>
      <c r="T131" s="372"/>
      <c r="U131" s="372"/>
      <c r="V131" s="372"/>
      <c r="W131" s="372"/>
      <c r="X131" s="372"/>
      <c r="Y131" s="372"/>
      <c r="Z131" s="355"/>
      <c r="AA131" s="355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6"/>
      <c r="Q132" s="376"/>
      <c r="R132" s="376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6"/>
      <c r="Q133" s="376"/>
      <c r="R133" s="376"/>
      <c r="S133" s="367"/>
      <c r="T133" s="34"/>
      <c r="U133" s="34"/>
      <c r="V133" s="35" t="s">
        <v>65</v>
      </c>
      <c r="W133" s="362">
        <v>251</v>
      </c>
      <c r="X133" s="363">
        <f>IFERROR(IF(W133="",0,CEILING((W133/$H133),1)*$H133),"")</f>
        <v>252</v>
      </c>
      <c r="Y133" s="36">
        <f>IFERROR(IF(X133=0,"",ROUNDUP(X133/H133,0)*0.02175),"")</f>
        <v>0.65249999999999997</v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6"/>
      <c r="Q134" s="376"/>
      <c r="R134" s="376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6"/>
      <c r="Q135" s="376"/>
      <c r="R135" s="376"/>
      <c r="S135" s="367"/>
      <c r="T135" s="34"/>
      <c r="U135" s="34"/>
      <c r="V135" s="35" t="s">
        <v>65</v>
      </c>
      <c r="W135" s="362">
        <v>60</v>
      </c>
      <c r="X135" s="363">
        <f>IFERROR(IF(W135="",0,CEILING((W135/$H135),1)*$H135),"")</f>
        <v>62.1</v>
      </c>
      <c r="Y135" s="36">
        <f>IFERROR(IF(X135=0,"",ROUNDUP(X135/H135,0)*0.00753),"")</f>
        <v>0.17319000000000001</v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6"/>
      <c r="Q136" s="376"/>
      <c r="R136" s="376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1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2"/>
      <c r="N137" s="373"/>
      <c r="O137" s="392" t="s">
        <v>66</v>
      </c>
      <c r="P137" s="393"/>
      <c r="Q137" s="393"/>
      <c r="R137" s="393"/>
      <c r="S137" s="393"/>
      <c r="T137" s="393"/>
      <c r="U137" s="394"/>
      <c r="V137" s="37" t="s">
        <v>67</v>
      </c>
      <c r="W137" s="364">
        <f>IFERROR(W132/H132,"0")+IFERROR(W133/H133,"0")+IFERROR(W134/H134,"0")+IFERROR(W135/H135,"0")+IFERROR(W136/H136,"0")</f>
        <v>52.103174603174601</v>
      </c>
      <c r="X137" s="364">
        <f>IFERROR(X132/H132,"0")+IFERROR(X133/H133,"0")+IFERROR(X134/H134,"0")+IFERROR(X135/H135,"0")+IFERROR(X136/H136,"0")</f>
        <v>53</v>
      </c>
      <c r="Y137" s="364">
        <f>IFERROR(IF(Y132="",0,Y132),"0")+IFERROR(IF(Y133="",0,Y133),"0")+IFERROR(IF(Y134="",0,Y134),"0")+IFERROR(IF(Y135="",0,Y135),"0")+IFERROR(IF(Y136="",0,Y136),"0")</f>
        <v>0.82569000000000004</v>
      </c>
      <c r="Z137" s="365"/>
      <c r="AA137" s="365"/>
    </row>
    <row r="138" spans="1:54" x14ac:dyDescent="0.2">
      <c r="A138" s="372"/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3"/>
      <c r="O138" s="392" t="s">
        <v>66</v>
      </c>
      <c r="P138" s="393"/>
      <c r="Q138" s="393"/>
      <c r="R138" s="393"/>
      <c r="S138" s="393"/>
      <c r="T138" s="393"/>
      <c r="U138" s="394"/>
      <c r="V138" s="37" t="s">
        <v>65</v>
      </c>
      <c r="W138" s="364">
        <f>IFERROR(SUM(W132:W136),"0")</f>
        <v>311</v>
      </c>
      <c r="X138" s="364">
        <f>IFERROR(SUM(X132:X136),"0")</f>
        <v>314.10000000000002</v>
      </c>
      <c r="Y138" s="37"/>
      <c r="Z138" s="365"/>
      <c r="AA138" s="365"/>
    </row>
    <row r="139" spans="1:54" ht="27.75" hidden="1" customHeight="1" x14ac:dyDescent="0.2">
      <c r="A139" s="478" t="s">
        <v>228</v>
      </c>
      <c r="B139" s="479"/>
      <c r="C139" s="479"/>
      <c r="D139" s="479"/>
      <c r="E139" s="479"/>
      <c r="F139" s="479"/>
      <c r="G139" s="479"/>
      <c r="H139" s="479"/>
      <c r="I139" s="479"/>
      <c r="J139" s="479"/>
      <c r="K139" s="479"/>
      <c r="L139" s="479"/>
      <c r="M139" s="479"/>
      <c r="N139" s="479"/>
      <c r="O139" s="479"/>
      <c r="P139" s="479"/>
      <c r="Q139" s="479"/>
      <c r="R139" s="479"/>
      <c r="S139" s="479"/>
      <c r="T139" s="479"/>
      <c r="U139" s="479"/>
      <c r="V139" s="479"/>
      <c r="W139" s="479"/>
      <c r="X139" s="479"/>
      <c r="Y139" s="479"/>
      <c r="Z139" s="48"/>
      <c r="AA139" s="48"/>
    </row>
    <row r="140" spans="1:54" ht="16.5" hidden="1" customHeight="1" x14ac:dyDescent="0.25">
      <c r="A140" s="380" t="s">
        <v>229</v>
      </c>
      <c r="B140" s="372"/>
      <c r="C140" s="372"/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72"/>
      <c r="V140" s="372"/>
      <c r="W140" s="372"/>
      <c r="X140" s="372"/>
      <c r="Y140" s="372"/>
      <c r="Z140" s="356"/>
      <c r="AA140" s="356"/>
    </row>
    <row r="141" spans="1:54" ht="14.25" hidden="1" customHeight="1" x14ac:dyDescent="0.25">
      <c r="A141" s="374" t="s">
        <v>104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372"/>
      <c r="Z141" s="355"/>
      <c r="AA141" s="355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6"/>
      <c r="Q142" s="376"/>
      <c r="R142" s="376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6"/>
      <c r="Q143" s="376"/>
      <c r="R143" s="376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6"/>
      <c r="Q144" s="376"/>
      <c r="R144" s="376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71"/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3"/>
      <c r="O145" s="392" t="s">
        <v>66</v>
      </c>
      <c r="P145" s="393"/>
      <c r="Q145" s="393"/>
      <c r="R145" s="393"/>
      <c r="S145" s="393"/>
      <c r="T145" s="393"/>
      <c r="U145" s="394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2"/>
      <c r="B146" s="372"/>
      <c r="C146" s="372"/>
      <c r="D146" s="372"/>
      <c r="E146" s="372"/>
      <c r="F146" s="372"/>
      <c r="G146" s="372"/>
      <c r="H146" s="372"/>
      <c r="I146" s="372"/>
      <c r="J146" s="372"/>
      <c r="K146" s="372"/>
      <c r="L146" s="372"/>
      <c r="M146" s="372"/>
      <c r="N146" s="373"/>
      <c r="O146" s="392" t="s">
        <v>66</v>
      </c>
      <c r="P146" s="393"/>
      <c r="Q146" s="393"/>
      <c r="R146" s="393"/>
      <c r="S146" s="393"/>
      <c r="T146" s="393"/>
      <c r="U146" s="394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80" t="s">
        <v>236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372"/>
      <c r="Y147" s="372"/>
      <c r="Z147" s="356"/>
      <c r="AA147" s="356"/>
    </row>
    <row r="148" spans="1:54" ht="14.25" hidden="1" customHeight="1" x14ac:dyDescent="0.25">
      <c r="A148" s="374" t="s">
        <v>60</v>
      </c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372"/>
      <c r="Y148" s="372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6"/>
      <c r="Q149" s="376"/>
      <c r="R149" s="376"/>
      <c r="S149" s="367"/>
      <c r="T149" s="34"/>
      <c r="U149" s="34"/>
      <c r="V149" s="35" t="s">
        <v>65</v>
      </c>
      <c r="W149" s="362">
        <v>90</v>
      </c>
      <c r="X149" s="363">
        <f t="shared" ref="X149:X157" si="8">IFERROR(IF(W149="",0,CEILING((W149/$H149),1)*$H149),"")</f>
        <v>92.4</v>
      </c>
      <c r="Y149" s="36">
        <f>IFERROR(IF(X149=0,"",ROUNDUP(X149/H149,0)*0.00753),"")</f>
        <v>0.16566</v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6"/>
      <c r="Q150" s="376"/>
      <c r="R150" s="376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6"/>
      <c r="Q151" s="376"/>
      <c r="R151" s="376"/>
      <c r="S151" s="367"/>
      <c r="T151" s="34"/>
      <c r="U151" s="34"/>
      <c r="V151" s="35" t="s">
        <v>65</v>
      </c>
      <c r="W151" s="362">
        <v>20</v>
      </c>
      <c r="X151" s="363">
        <f t="shared" si="8"/>
        <v>21</v>
      </c>
      <c r="Y151" s="36">
        <f>IFERROR(IF(X151=0,"",ROUNDUP(X151/H151,0)*0.00753),"")</f>
        <v>3.7650000000000003E-2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6"/>
      <c r="Q152" s="376"/>
      <c r="R152" s="376"/>
      <c r="S152" s="367"/>
      <c r="T152" s="34"/>
      <c r="U152" s="34"/>
      <c r="V152" s="35" t="s">
        <v>65</v>
      </c>
      <c r="W152" s="362">
        <v>158</v>
      </c>
      <c r="X152" s="363">
        <f t="shared" si="8"/>
        <v>159.6</v>
      </c>
      <c r="Y152" s="36">
        <f>IFERROR(IF(X152=0,"",ROUNDUP(X152/H152,0)*0.00502),"")</f>
        <v>0.38152000000000003</v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6"/>
      <c r="Q153" s="376"/>
      <c r="R153" s="376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3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6"/>
      <c r="Q154" s="376"/>
      <c r="R154" s="376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6"/>
      <c r="Q155" s="376"/>
      <c r="R155" s="376"/>
      <c r="S155" s="367"/>
      <c r="T155" s="34"/>
      <c r="U155" s="34"/>
      <c r="V155" s="35" t="s">
        <v>65</v>
      </c>
      <c r="W155" s="362">
        <v>356</v>
      </c>
      <c r="X155" s="363">
        <f t="shared" si="8"/>
        <v>357</v>
      </c>
      <c r="Y155" s="36">
        <f>IFERROR(IF(X155=0,"",ROUNDUP(X155/H155,0)*0.00502),"")</f>
        <v>0.85340000000000005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6"/>
      <c r="Q156" s="376"/>
      <c r="R156" s="376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6"/>
      <c r="Q157" s="376"/>
      <c r="R157" s="376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1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3"/>
      <c r="O158" s="392" t="s">
        <v>66</v>
      </c>
      <c r="P158" s="393"/>
      <c r="Q158" s="393"/>
      <c r="R158" s="393"/>
      <c r="S158" s="393"/>
      <c r="T158" s="393"/>
      <c r="U158" s="394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270.95238095238096</v>
      </c>
      <c r="X158" s="364">
        <f>IFERROR(X149/H149,"0")+IFERROR(X150/H150,"0")+IFERROR(X151/H151,"0")+IFERROR(X152/H152,"0")+IFERROR(X153/H153,"0")+IFERROR(X154/H154,"0")+IFERROR(X155/H155,"0")+IFERROR(X156/H156,"0")+IFERROR(X157/H157,"0")</f>
        <v>273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1.4382299999999999</v>
      </c>
      <c r="Z158" s="365"/>
      <c r="AA158" s="365"/>
    </row>
    <row r="159" spans="1:54" x14ac:dyDescent="0.2">
      <c r="A159" s="372"/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3"/>
      <c r="O159" s="392" t="s">
        <v>66</v>
      </c>
      <c r="P159" s="393"/>
      <c r="Q159" s="393"/>
      <c r="R159" s="393"/>
      <c r="S159" s="393"/>
      <c r="T159" s="393"/>
      <c r="U159" s="394"/>
      <c r="V159" s="37" t="s">
        <v>65</v>
      </c>
      <c r="W159" s="364">
        <f>IFERROR(SUM(W149:W157),"0")</f>
        <v>624</v>
      </c>
      <c r="X159" s="364">
        <f>IFERROR(SUM(X149:X157),"0")</f>
        <v>630</v>
      </c>
      <c r="Y159" s="37"/>
      <c r="Z159" s="365"/>
      <c r="AA159" s="365"/>
    </row>
    <row r="160" spans="1:54" ht="16.5" hidden="1" customHeight="1" x14ac:dyDescent="0.25">
      <c r="A160" s="380" t="s">
        <v>255</v>
      </c>
      <c r="B160" s="372"/>
      <c r="C160" s="372"/>
      <c r="D160" s="372"/>
      <c r="E160" s="372"/>
      <c r="F160" s="372"/>
      <c r="G160" s="372"/>
      <c r="H160" s="372"/>
      <c r="I160" s="372"/>
      <c r="J160" s="372"/>
      <c r="K160" s="372"/>
      <c r="L160" s="372"/>
      <c r="M160" s="372"/>
      <c r="N160" s="372"/>
      <c r="O160" s="372"/>
      <c r="P160" s="372"/>
      <c r="Q160" s="372"/>
      <c r="R160" s="372"/>
      <c r="S160" s="372"/>
      <c r="T160" s="372"/>
      <c r="U160" s="372"/>
      <c r="V160" s="372"/>
      <c r="W160" s="372"/>
      <c r="X160" s="372"/>
      <c r="Y160" s="372"/>
      <c r="Z160" s="356"/>
      <c r="AA160" s="356"/>
    </row>
    <row r="161" spans="1:54" ht="14.25" hidden="1" customHeight="1" x14ac:dyDescent="0.25">
      <c r="A161" s="374" t="s">
        <v>104</v>
      </c>
      <c r="B161" s="372"/>
      <c r="C161" s="372"/>
      <c r="D161" s="372"/>
      <c r="E161" s="372"/>
      <c r="F161" s="372"/>
      <c r="G161" s="372"/>
      <c r="H161" s="372"/>
      <c r="I161" s="372"/>
      <c r="J161" s="372"/>
      <c r="K161" s="372"/>
      <c r="L161" s="372"/>
      <c r="M161" s="372"/>
      <c r="N161" s="372"/>
      <c r="O161" s="372"/>
      <c r="P161" s="372"/>
      <c r="Q161" s="372"/>
      <c r="R161" s="372"/>
      <c r="S161" s="372"/>
      <c r="T161" s="372"/>
      <c r="U161" s="372"/>
      <c r="V161" s="372"/>
      <c r="W161" s="372"/>
      <c r="X161" s="372"/>
      <c r="Y161" s="372"/>
      <c r="Z161" s="355"/>
      <c r="AA161" s="355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6"/>
      <c r="Q162" s="376"/>
      <c r="R162" s="376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6"/>
      <c r="Q163" s="376"/>
      <c r="R163" s="376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71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3"/>
      <c r="O164" s="392" t="s">
        <v>66</v>
      </c>
      <c r="P164" s="393"/>
      <c r="Q164" s="393"/>
      <c r="R164" s="393"/>
      <c r="S164" s="393"/>
      <c r="T164" s="393"/>
      <c r="U164" s="394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2"/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3"/>
      <c r="O165" s="392" t="s">
        <v>66</v>
      </c>
      <c r="P165" s="393"/>
      <c r="Q165" s="393"/>
      <c r="R165" s="393"/>
      <c r="S165" s="393"/>
      <c r="T165" s="393"/>
      <c r="U165" s="394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372"/>
      <c r="Z166" s="355"/>
      <c r="AA166" s="355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6"/>
      <c r="Q167" s="376"/>
      <c r="R167" s="376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6"/>
      <c r="Q168" s="376"/>
      <c r="R168" s="376"/>
      <c r="S168" s="367"/>
      <c r="T168" s="34"/>
      <c r="U168" s="34"/>
      <c r="V168" s="35" t="s">
        <v>65</v>
      </c>
      <c r="W168" s="362">
        <v>126</v>
      </c>
      <c r="X168" s="363">
        <f>IFERROR(IF(W168="",0,CEILING((W168/$H168),1)*$H168),"")</f>
        <v>126</v>
      </c>
      <c r="Y168" s="36">
        <f>IFERROR(IF(X168=0,"",ROUNDUP(X168/H168,0)*0.00753),"")</f>
        <v>0.45180000000000003</v>
      </c>
      <c r="Z168" s="56"/>
      <c r="AA168" s="57"/>
      <c r="AE168" s="58"/>
      <c r="BB168" s="154" t="s">
        <v>1</v>
      </c>
    </row>
    <row r="169" spans="1:54" x14ac:dyDescent="0.2">
      <c r="A169" s="371"/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2"/>
      <c r="N169" s="373"/>
      <c r="O169" s="392" t="s">
        <v>66</v>
      </c>
      <c r="P169" s="393"/>
      <c r="Q169" s="393"/>
      <c r="R169" s="393"/>
      <c r="S169" s="393"/>
      <c r="T169" s="393"/>
      <c r="U169" s="394"/>
      <c r="V169" s="37" t="s">
        <v>67</v>
      </c>
      <c r="W169" s="364">
        <f>IFERROR(W167/H167,"0")+IFERROR(W168/H168,"0")</f>
        <v>60</v>
      </c>
      <c r="X169" s="364">
        <f>IFERROR(X167/H167,"0")+IFERROR(X168/H168,"0")</f>
        <v>60</v>
      </c>
      <c r="Y169" s="364">
        <f>IFERROR(IF(Y167="",0,Y167),"0")+IFERROR(IF(Y168="",0,Y168),"0")</f>
        <v>0.45180000000000003</v>
      </c>
      <c r="Z169" s="365"/>
      <c r="AA169" s="365"/>
    </row>
    <row r="170" spans="1:54" x14ac:dyDescent="0.2">
      <c r="A170" s="372"/>
      <c r="B170" s="372"/>
      <c r="C170" s="372"/>
      <c r="D170" s="372"/>
      <c r="E170" s="372"/>
      <c r="F170" s="372"/>
      <c r="G170" s="372"/>
      <c r="H170" s="372"/>
      <c r="I170" s="372"/>
      <c r="J170" s="372"/>
      <c r="K170" s="372"/>
      <c r="L170" s="372"/>
      <c r="M170" s="372"/>
      <c r="N170" s="373"/>
      <c r="O170" s="392" t="s">
        <v>66</v>
      </c>
      <c r="P170" s="393"/>
      <c r="Q170" s="393"/>
      <c r="R170" s="393"/>
      <c r="S170" s="393"/>
      <c r="T170" s="393"/>
      <c r="U170" s="394"/>
      <c r="V170" s="37" t="s">
        <v>65</v>
      </c>
      <c r="W170" s="364">
        <f>IFERROR(SUM(W167:W168),"0")</f>
        <v>126</v>
      </c>
      <c r="X170" s="364">
        <f>IFERROR(SUM(X167:X168),"0")</f>
        <v>126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372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6"/>
      <c r="Q172" s="376"/>
      <c r="R172" s="376"/>
      <c r="S172" s="367"/>
      <c r="T172" s="34"/>
      <c r="U172" s="34"/>
      <c r="V172" s="35" t="s">
        <v>65</v>
      </c>
      <c r="W172" s="362">
        <v>180</v>
      </c>
      <c r="X172" s="363">
        <f>IFERROR(IF(W172="",0,CEILING((W172/$H172),1)*$H172),"")</f>
        <v>183.60000000000002</v>
      </c>
      <c r="Y172" s="36">
        <f>IFERROR(IF(X172=0,"",ROUNDUP(X172/H172,0)*0.00937),"")</f>
        <v>0.31857999999999997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6"/>
      <c r="Q173" s="376"/>
      <c r="R173" s="376"/>
      <c r="S173" s="367"/>
      <c r="T173" s="34"/>
      <c r="U173" s="34"/>
      <c r="V173" s="35" t="s">
        <v>65</v>
      </c>
      <c r="W173" s="362">
        <v>160</v>
      </c>
      <c r="X173" s="363">
        <f>IFERROR(IF(W173="",0,CEILING((W173/$H173),1)*$H173),"")</f>
        <v>162</v>
      </c>
      <c r="Y173" s="36">
        <f>IFERROR(IF(X173=0,"",ROUNDUP(X173/H173,0)*0.00937),"")</f>
        <v>0.28110000000000002</v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6"/>
      <c r="Q174" s="376"/>
      <c r="R174" s="376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6"/>
      <c r="Q175" s="376"/>
      <c r="R175" s="376"/>
      <c r="S175" s="367"/>
      <c r="T175" s="34"/>
      <c r="U175" s="34"/>
      <c r="V175" s="35" t="s">
        <v>65</v>
      </c>
      <c r="W175" s="362">
        <v>300</v>
      </c>
      <c r="X175" s="363">
        <f>IFERROR(IF(W175="",0,CEILING((W175/$H175),1)*$H175),"")</f>
        <v>302.40000000000003</v>
      </c>
      <c r="Y175" s="36">
        <f>IFERROR(IF(X175=0,"",ROUNDUP(X175/H175,0)*0.00937),"")</f>
        <v>0.52471999999999996</v>
      </c>
      <c r="Z175" s="56"/>
      <c r="AA175" s="57"/>
      <c r="AE175" s="58"/>
      <c r="BB175" s="158" t="s">
        <v>1</v>
      </c>
    </row>
    <row r="176" spans="1:54" x14ac:dyDescent="0.2">
      <c r="A176" s="371"/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2"/>
      <c r="N176" s="373"/>
      <c r="O176" s="392" t="s">
        <v>66</v>
      </c>
      <c r="P176" s="393"/>
      <c r="Q176" s="393"/>
      <c r="R176" s="393"/>
      <c r="S176" s="393"/>
      <c r="T176" s="393"/>
      <c r="U176" s="394"/>
      <c r="V176" s="37" t="s">
        <v>67</v>
      </c>
      <c r="W176" s="364">
        <f>IFERROR(W172/H172,"0")+IFERROR(W173/H173,"0")+IFERROR(W174/H174,"0")+IFERROR(W175/H175,"0")</f>
        <v>118.5185185185185</v>
      </c>
      <c r="X176" s="364">
        <f>IFERROR(X172/H172,"0")+IFERROR(X173/H173,"0")+IFERROR(X174/H174,"0")+IFERROR(X175/H175,"0")</f>
        <v>120</v>
      </c>
      <c r="Y176" s="364">
        <f>IFERROR(IF(Y172="",0,Y172),"0")+IFERROR(IF(Y173="",0,Y173),"0")+IFERROR(IF(Y174="",0,Y174),"0")+IFERROR(IF(Y175="",0,Y175),"0")</f>
        <v>1.1244000000000001</v>
      </c>
      <c r="Z176" s="365"/>
      <c r="AA176" s="365"/>
    </row>
    <row r="177" spans="1:54" x14ac:dyDescent="0.2">
      <c r="A177" s="372"/>
      <c r="B177" s="372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3"/>
      <c r="O177" s="392" t="s">
        <v>66</v>
      </c>
      <c r="P177" s="393"/>
      <c r="Q177" s="393"/>
      <c r="R177" s="393"/>
      <c r="S177" s="393"/>
      <c r="T177" s="393"/>
      <c r="U177" s="394"/>
      <c r="V177" s="37" t="s">
        <v>65</v>
      </c>
      <c r="W177" s="364">
        <f>IFERROR(SUM(W172:W175),"0")</f>
        <v>640</v>
      </c>
      <c r="X177" s="364">
        <f>IFERROR(SUM(X172:X175),"0")</f>
        <v>648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2"/>
      <c r="C178" s="372"/>
      <c r="D178" s="372"/>
      <c r="E178" s="372"/>
      <c r="F178" s="372"/>
      <c r="G178" s="372"/>
      <c r="H178" s="372"/>
      <c r="I178" s="372"/>
      <c r="J178" s="372"/>
      <c r="K178" s="372"/>
      <c r="L178" s="372"/>
      <c r="M178" s="372"/>
      <c r="N178" s="372"/>
      <c r="O178" s="372"/>
      <c r="P178" s="372"/>
      <c r="Q178" s="372"/>
      <c r="R178" s="372"/>
      <c r="S178" s="372"/>
      <c r="T178" s="372"/>
      <c r="U178" s="372"/>
      <c r="V178" s="372"/>
      <c r="W178" s="372"/>
      <c r="X178" s="372"/>
      <c r="Y178" s="372"/>
      <c r="Z178" s="355"/>
      <c r="AA178" s="355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1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6"/>
      <c r="Q179" s="376"/>
      <c r="R179" s="376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6"/>
      <c r="Q180" s="376"/>
      <c r="R180" s="376"/>
      <c r="S180" s="367"/>
      <c r="T180" s="34"/>
      <c r="U180" s="34"/>
      <c r="V180" s="35" t="s">
        <v>65</v>
      </c>
      <c r="W180" s="362">
        <v>400</v>
      </c>
      <c r="X180" s="363">
        <f t="shared" si="9"/>
        <v>400.2</v>
      </c>
      <c r="Y180" s="36">
        <f>IFERROR(IF(X180=0,"",ROUNDUP(X180/H180,0)*0.02175),"")</f>
        <v>1.0004999999999999</v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6"/>
      <c r="Q181" s="376"/>
      <c r="R181" s="376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6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6"/>
      <c r="Q182" s="376"/>
      <c r="R182" s="376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6"/>
      <c r="Q183" s="376"/>
      <c r="R183" s="376"/>
      <c r="S183" s="367"/>
      <c r="T183" s="34"/>
      <c r="U183" s="34"/>
      <c r="V183" s="35" t="s">
        <v>65</v>
      </c>
      <c r="W183" s="362">
        <v>250</v>
      </c>
      <c r="X183" s="363">
        <f t="shared" si="9"/>
        <v>257.39999999999998</v>
      </c>
      <c r="Y183" s="36">
        <f>IFERROR(IF(X183=0,"",ROUNDUP(X183/H183,0)*0.02175),"")</f>
        <v>0.71775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6"/>
      <c r="Q184" s="376"/>
      <c r="R184" s="376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6"/>
      <c r="Q185" s="376"/>
      <c r="R185" s="376"/>
      <c r="S185" s="367"/>
      <c r="T185" s="34"/>
      <c r="U185" s="34"/>
      <c r="V185" s="35" t="s">
        <v>65</v>
      </c>
      <c r="W185" s="362">
        <v>327</v>
      </c>
      <c r="X185" s="363">
        <f t="shared" si="9"/>
        <v>328.8</v>
      </c>
      <c r="Y185" s="36">
        <f>IFERROR(IF(X185=0,"",ROUNDUP(X185/H185,0)*0.00753),"")</f>
        <v>1.0316100000000001</v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6"/>
      <c r="Q186" s="376"/>
      <c r="R186" s="376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5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6"/>
      <c r="Q187" s="376"/>
      <c r="R187" s="376"/>
      <c r="S187" s="367"/>
      <c r="T187" s="34"/>
      <c r="U187" s="34"/>
      <c r="V187" s="35" t="s">
        <v>65</v>
      </c>
      <c r="W187" s="362">
        <v>323</v>
      </c>
      <c r="X187" s="363">
        <f t="shared" si="9"/>
        <v>324</v>
      </c>
      <c r="Y187" s="36">
        <f>IFERROR(IF(X187=0,"",ROUNDUP(X187/H187,0)*0.00753),"")</f>
        <v>1.0165500000000001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6"/>
      <c r="Q188" s="376"/>
      <c r="R188" s="376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6"/>
      <c r="Q189" s="376"/>
      <c r="R189" s="376"/>
      <c r="S189" s="367"/>
      <c r="T189" s="34"/>
      <c r="U189" s="34"/>
      <c r="V189" s="35" t="s">
        <v>65</v>
      </c>
      <c r="W189" s="362">
        <v>103</v>
      </c>
      <c r="X189" s="363">
        <f t="shared" si="9"/>
        <v>103.2</v>
      </c>
      <c r="Y189" s="36">
        <f t="shared" ref="Y189:Y195" si="10">IFERROR(IF(X189=0,"",ROUNDUP(X189/H189,0)*0.00753),"")</f>
        <v>0.32379000000000002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6"/>
      <c r="Q190" s="376"/>
      <c r="R190" s="376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6"/>
      <c r="Q191" s="376"/>
      <c r="R191" s="376"/>
      <c r="S191" s="367"/>
      <c r="T191" s="34"/>
      <c r="U191" s="34"/>
      <c r="V191" s="35" t="s">
        <v>65</v>
      </c>
      <c r="W191" s="362">
        <v>474</v>
      </c>
      <c r="X191" s="363">
        <f t="shared" si="9"/>
        <v>475.2</v>
      </c>
      <c r="Y191" s="36">
        <f t="shared" si="10"/>
        <v>1.4909400000000002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6"/>
      <c r="Q192" s="376"/>
      <c r="R192" s="376"/>
      <c r="S192" s="367"/>
      <c r="T192" s="34"/>
      <c r="U192" s="34"/>
      <c r="V192" s="35" t="s">
        <v>65</v>
      </c>
      <c r="W192" s="362">
        <v>479</v>
      </c>
      <c r="X192" s="363">
        <f t="shared" si="9"/>
        <v>480</v>
      </c>
      <c r="Y192" s="36">
        <f t="shared" si="10"/>
        <v>1.506</v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60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6"/>
      <c r="Q193" s="376"/>
      <c r="R193" s="376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6"/>
      <c r="Q194" s="376"/>
      <c r="R194" s="376"/>
      <c r="S194" s="367"/>
      <c r="T194" s="34"/>
      <c r="U194" s="34"/>
      <c r="V194" s="35" t="s">
        <v>65</v>
      </c>
      <c r="W194" s="362">
        <v>70</v>
      </c>
      <c r="X194" s="363">
        <f t="shared" si="9"/>
        <v>72</v>
      </c>
      <c r="Y194" s="36">
        <f t="shared" si="10"/>
        <v>0.22590000000000002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6"/>
      <c r="Q195" s="376"/>
      <c r="R195" s="376"/>
      <c r="S195" s="367"/>
      <c r="T195" s="34"/>
      <c r="U195" s="34"/>
      <c r="V195" s="35" t="s">
        <v>65</v>
      </c>
      <c r="W195" s="362">
        <v>71</v>
      </c>
      <c r="X195" s="363">
        <f t="shared" si="9"/>
        <v>72</v>
      </c>
      <c r="Y195" s="36">
        <f t="shared" si="10"/>
        <v>0.22590000000000002</v>
      </c>
      <c r="Z195" s="56"/>
      <c r="AA195" s="57"/>
      <c r="AE195" s="58"/>
      <c r="BB195" s="175" t="s">
        <v>1</v>
      </c>
    </row>
    <row r="196" spans="1:54" x14ac:dyDescent="0.2">
      <c r="A196" s="371"/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3"/>
      <c r="O196" s="392" t="s">
        <v>66</v>
      </c>
      <c r="P196" s="393"/>
      <c r="Q196" s="393"/>
      <c r="R196" s="393"/>
      <c r="S196" s="393"/>
      <c r="T196" s="393"/>
      <c r="U196" s="394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847.61162687886838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852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7.5389400000000011</v>
      </c>
      <c r="Z196" s="365"/>
      <c r="AA196" s="365"/>
    </row>
    <row r="197" spans="1:54" x14ac:dyDescent="0.2">
      <c r="A197" s="372"/>
      <c r="B197" s="372"/>
      <c r="C197" s="372"/>
      <c r="D197" s="372"/>
      <c r="E197" s="372"/>
      <c r="F197" s="372"/>
      <c r="G197" s="372"/>
      <c r="H197" s="372"/>
      <c r="I197" s="372"/>
      <c r="J197" s="372"/>
      <c r="K197" s="372"/>
      <c r="L197" s="372"/>
      <c r="M197" s="372"/>
      <c r="N197" s="373"/>
      <c r="O197" s="392" t="s">
        <v>66</v>
      </c>
      <c r="P197" s="393"/>
      <c r="Q197" s="393"/>
      <c r="R197" s="393"/>
      <c r="S197" s="393"/>
      <c r="T197" s="393"/>
      <c r="U197" s="394"/>
      <c r="V197" s="37" t="s">
        <v>65</v>
      </c>
      <c r="W197" s="364">
        <f>IFERROR(SUM(W179:W195),"0")</f>
        <v>2497</v>
      </c>
      <c r="X197" s="364">
        <f>IFERROR(SUM(X179:X195),"0")</f>
        <v>2512.8000000000002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372"/>
      <c r="Z198" s="355"/>
      <c r="AA198" s="355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6"/>
      <c r="Q199" s="376"/>
      <c r="R199" s="376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4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6"/>
      <c r="Q200" s="376"/>
      <c r="R200" s="376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6"/>
      <c r="Q201" s="376"/>
      <c r="R201" s="376"/>
      <c r="S201" s="367"/>
      <c r="T201" s="34"/>
      <c r="U201" s="34"/>
      <c r="V201" s="35" t="s">
        <v>65</v>
      </c>
      <c r="W201" s="362">
        <v>177</v>
      </c>
      <c r="X201" s="363">
        <f>IFERROR(IF(W201="",0,CEILING((W201/$H201),1)*$H201),"")</f>
        <v>177.6</v>
      </c>
      <c r="Y201" s="36">
        <f>IFERROR(IF(X201=0,"",ROUNDUP(X201/H201,0)*0.00753),"")</f>
        <v>0.55722000000000005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6"/>
      <c r="Q202" s="376"/>
      <c r="R202" s="376"/>
      <c r="S202" s="367"/>
      <c r="T202" s="34"/>
      <c r="U202" s="34"/>
      <c r="V202" s="35" t="s">
        <v>65</v>
      </c>
      <c r="W202" s="362">
        <v>18</v>
      </c>
      <c r="X202" s="363">
        <f>IFERROR(IF(W202="",0,CEILING((W202/$H202),1)*$H202),"")</f>
        <v>19.2</v>
      </c>
      <c r="Y202" s="36">
        <f>IFERROR(IF(X202=0,"",ROUNDUP(X202/H202,0)*0.00753),"")</f>
        <v>6.0240000000000002E-2</v>
      </c>
      <c r="Z202" s="56"/>
      <c r="AA202" s="57"/>
      <c r="AE202" s="58"/>
      <c r="BB202" s="179" t="s">
        <v>1</v>
      </c>
    </row>
    <row r="203" spans="1:54" x14ac:dyDescent="0.2">
      <c r="A203" s="371"/>
      <c r="B203" s="372"/>
      <c r="C203" s="372"/>
      <c r="D203" s="372"/>
      <c r="E203" s="372"/>
      <c r="F203" s="372"/>
      <c r="G203" s="372"/>
      <c r="H203" s="372"/>
      <c r="I203" s="372"/>
      <c r="J203" s="372"/>
      <c r="K203" s="372"/>
      <c r="L203" s="372"/>
      <c r="M203" s="372"/>
      <c r="N203" s="373"/>
      <c r="O203" s="392" t="s">
        <v>66</v>
      </c>
      <c r="P203" s="393"/>
      <c r="Q203" s="393"/>
      <c r="R203" s="393"/>
      <c r="S203" s="393"/>
      <c r="T203" s="393"/>
      <c r="U203" s="394"/>
      <c r="V203" s="37" t="s">
        <v>67</v>
      </c>
      <c r="W203" s="364">
        <f>IFERROR(W199/H199,"0")+IFERROR(W200/H200,"0")+IFERROR(W201/H201,"0")+IFERROR(W202/H202,"0")</f>
        <v>81.25</v>
      </c>
      <c r="X203" s="364">
        <f>IFERROR(X199/H199,"0")+IFERROR(X200/H200,"0")+IFERROR(X201/H201,"0")+IFERROR(X202/H202,"0")</f>
        <v>82</v>
      </c>
      <c r="Y203" s="364">
        <f>IFERROR(IF(Y199="",0,Y199),"0")+IFERROR(IF(Y200="",0,Y200),"0")+IFERROR(IF(Y201="",0,Y201),"0")+IFERROR(IF(Y202="",0,Y202),"0")</f>
        <v>0.61746000000000001</v>
      </c>
      <c r="Z203" s="365"/>
      <c r="AA203" s="365"/>
    </row>
    <row r="204" spans="1:54" x14ac:dyDescent="0.2">
      <c r="A204" s="372"/>
      <c r="B204" s="372"/>
      <c r="C204" s="372"/>
      <c r="D204" s="372"/>
      <c r="E204" s="372"/>
      <c r="F204" s="372"/>
      <c r="G204" s="372"/>
      <c r="H204" s="372"/>
      <c r="I204" s="372"/>
      <c r="J204" s="372"/>
      <c r="K204" s="372"/>
      <c r="L204" s="372"/>
      <c r="M204" s="372"/>
      <c r="N204" s="373"/>
      <c r="O204" s="392" t="s">
        <v>66</v>
      </c>
      <c r="P204" s="393"/>
      <c r="Q204" s="393"/>
      <c r="R204" s="393"/>
      <c r="S204" s="393"/>
      <c r="T204" s="393"/>
      <c r="U204" s="394"/>
      <c r="V204" s="37" t="s">
        <v>65</v>
      </c>
      <c r="W204" s="364">
        <f>IFERROR(SUM(W199:W202),"0")</f>
        <v>195</v>
      </c>
      <c r="X204" s="364">
        <f>IFERROR(SUM(X199:X202),"0")</f>
        <v>196.79999999999998</v>
      </c>
      <c r="Y204" s="37"/>
      <c r="Z204" s="365"/>
      <c r="AA204" s="365"/>
    </row>
    <row r="205" spans="1:54" ht="16.5" hidden="1" customHeight="1" x14ac:dyDescent="0.25">
      <c r="A205" s="380" t="s">
        <v>314</v>
      </c>
      <c r="B205" s="372"/>
      <c r="C205" s="372"/>
      <c r="D205" s="372"/>
      <c r="E205" s="372"/>
      <c r="F205" s="372"/>
      <c r="G205" s="372"/>
      <c r="H205" s="372"/>
      <c r="I205" s="372"/>
      <c r="J205" s="372"/>
      <c r="K205" s="372"/>
      <c r="L205" s="372"/>
      <c r="M205" s="372"/>
      <c r="N205" s="372"/>
      <c r="O205" s="372"/>
      <c r="P205" s="372"/>
      <c r="Q205" s="372"/>
      <c r="R205" s="372"/>
      <c r="S205" s="372"/>
      <c r="T205" s="372"/>
      <c r="U205" s="372"/>
      <c r="V205" s="372"/>
      <c r="W205" s="372"/>
      <c r="X205" s="372"/>
      <c r="Y205" s="372"/>
      <c r="Z205" s="356"/>
      <c r="AA205" s="356"/>
    </row>
    <row r="206" spans="1:54" ht="14.25" hidden="1" customHeight="1" x14ac:dyDescent="0.25">
      <c r="A206" s="374" t="s">
        <v>104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372"/>
      <c r="Y206" s="372"/>
      <c r="Z206" s="355"/>
      <c r="AA206" s="355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6"/>
      <c r="Q207" s="376"/>
      <c r="R207" s="376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6"/>
      <c r="Q208" s="376"/>
      <c r="R208" s="376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6"/>
      <c r="Q209" s="376"/>
      <c r="R209" s="376"/>
      <c r="S209" s="367"/>
      <c r="T209" s="34"/>
      <c r="U209" s="34"/>
      <c r="V209" s="35" t="s">
        <v>65</v>
      </c>
      <c r="W209" s="362">
        <v>100</v>
      </c>
      <c r="X209" s="363">
        <f t="shared" si="11"/>
        <v>104.39999999999999</v>
      </c>
      <c r="Y209" s="36">
        <f>IFERROR(IF(X209=0,"",ROUNDUP(X209/H209,0)*0.02175),"")</f>
        <v>0.19574999999999998</v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6"/>
      <c r="Q210" s="376"/>
      <c r="R210" s="376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6"/>
      <c r="Q211" s="376"/>
      <c r="R211" s="376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6"/>
      <c r="Q212" s="376"/>
      <c r="R212" s="376"/>
      <c r="S212" s="367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71"/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3"/>
      <c r="O213" s="392" t="s">
        <v>66</v>
      </c>
      <c r="P213" s="393"/>
      <c r="Q213" s="393"/>
      <c r="R213" s="393"/>
      <c r="S213" s="393"/>
      <c r="T213" s="393"/>
      <c r="U213" s="394"/>
      <c r="V213" s="37" t="s">
        <v>67</v>
      </c>
      <c r="W213" s="364">
        <f>IFERROR(W207/H207,"0")+IFERROR(W208/H208,"0")+IFERROR(W209/H209,"0")+IFERROR(W210/H210,"0")+IFERROR(W211/H211,"0")+IFERROR(W212/H212,"0")</f>
        <v>8.6206896551724146</v>
      </c>
      <c r="X213" s="364">
        <f>IFERROR(X207/H207,"0")+IFERROR(X208/H208,"0")+IFERROR(X209/H209,"0")+IFERROR(X210/H210,"0")+IFERROR(X211/H211,"0")+IFERROR(X212/H212,"0")</f>
        <v>9</v>
      </c>
      <c r="Y213" s="364">
        <f>IFERROR(IF(Y207="",0,Y207),"0")+IFERROR(IF(Y208="",0,Y208),"0")+IFERROR(IF(Y209="",0,Y209),"0")+IFERROR(IF(Y210="",0,Y210),"0")+IFERROR(IF(Y211="",0,Y211),"0")+IFERROR(IF(Y212="",0,Y212),"0")</f>
        <v>0.19574999999999998</v>
      </c>
      <c r="Z213" s="365"/>
      <c r="AA213" s="365"/>
    </row>
    <row r="214" spans="1:54" x14ac:dyDescent="0.2">
      <c r="A214" s="372"/>
      <c r="B214" s="372"/>
      <c r="C214" s="372"/>
      <c r="D214" s="372"/>
      <c r="E214" s="372"/>
      <c r="F214" s="372"/>
      <c r="G214" s="372"/>
      <c r="H214" s="372"/>
      <c r="I214" s="372"/>
      <c r="J214" s="372"/>
      <c r="K214" s="372"/>
      <c r="L214" s="372"/>
      <c r="M214" s="372"/>
      <c r="N214" s="373"/>
      <c r="O214" s="392" t="s">
        <v>66</v>
      </c>
      <c r="P214" s="393"/>
      <c r="Q214" s="393"/>
      <c r="R214" s="393"/>
      <c r="S214" s="393"/>
      <c r="T214" s="393"/>
      <c r="U214" s="394"/>
      <c r="V214" s="37" t="s">
        <v>65</v>
      </c>
      <c r="W214" s="364">
        <f>IFERROR(SUM(W207:W212),"0")</f>
        <v>100</v>
      </c>
      <c r="X214" s="364">
        <f>IFERROR(SUM(X207:X212),"0")</f>
        <v>104.39999999999999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2"/>
      <c r="C215" s="372"/>
      <c r="D215" s="372"/>
      <c r="E215" s="372"/>
      <c r="F215" s="372"/>
      <c r="G215" s="372"/>
      <c r="H215" s="372"/>
      <c r="I215" s="372"/>
      <c r="J215" s="372"/>
      <c r="K215" s="372"/>
      <c r="L215" s="372"/>
      <c r="M215" s="372"/>
      <c r="N215" s="372"/>
      <c r="O215" s="372"/>
      <c r="P215" s="372"/>
      <c r="Q215" s="372"/>
      <c r="R215" s="372"/>
      <c r="S215" s="372"/>
      <c r="T215" s="372"/>
      <c r="U215" s="372"/>
      <c r="V215" s="372"/>
      <c r="W215" s="372"/>
      <c r="X215" s="372"/>
      <c r="Y215" s="372"/>
      <c r="Z215" s="355"/>
      <c r="AA215" s="355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6"/>
      <c r="Q216" s="376"/>
      <c r="R216" s="376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6"/>
      <c r="Q217" s="376"/>
      <c r="R217" s="376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71"/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3"/>
      <c r="O218" s="392" t="s">
        <v>66</v>
      </c>
      <c r="P218" s="393"/>
      <c r="Q218" s="393"/>
      <c r="R218" s="393"/>
      <c r="S218" s="393"/>
      <c r="T218" s="393"/>
      <c r="U218" s="394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2"/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3"/>
      <c r="O219" s="392" t="s">
        <v>66</v>
      </c>
      <c r="P219" s="393"/>
      <c r="Q219" s="393"/>
      <c r="R219" s="393"/>
      <c r="S219" s="393"/>
      <c r="T219" s="393"/>
      <c r="U219" s="394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80" t="s">
        <v>331</v>
      </c>
      <c r="B220" s="372"/>
      <c r="C220" s="372"/>
      <c r="D220" s="372"/>
      <c r="E220" s="372"/>
      <c r="F220" s="372"/>
      <c r="G220" s="372"/>
      <c r="H220" s="372"/>
      <c r="I220" s="372"/>
      <c r="J220" s="372"/>
      <c r="K220" s="372"/>
      <c r="L220" s="372"/>
      <c r="M220" s="372"/>
      <c r="N220" s="372"/>
      <c r="O220" s="372"/>
      <c r="P220" s="372"/>
      <c r="Q220" s="372"/>
      <c r="R220" s="372"/>
      <c r="S220" s="372"/>
      <c r="T220" s="372"/>
      <c r="U220" s="372"/>
      <c r="V220" s="372"/>
      <c r="W220" s="372"/>
      <c r="X220" s="372"/>
      <c r="Y220" s="372"/>
      <c r="Z220" s="356"/>
      <c r="AA220" s="356"/>
    </row>
    <row r="221" spans="1:54" ht="14.25" hidden="1" customHeight="1" x14ac:dyDescent="0.25">
      <c r="A221" s="374" t="s">
        <v>104</v>
      </c>
      <c r="B221" s="372"/>
      <c r="C221" s="372"/>
      <c r="D221" s="372"/>
      <c r="E221" s="372"/>
      <c r="F221" s="372"/>
      <c r="G221" s="372"/>
      <c r="H221" s="372"/>
      <c r="I221" s="372"/>
      <c r="J221" s="372"/>
      <c r="K221" s="372"/>
      <c r="L221" s="372"/>
      <c r="M221" s="372"/>
      <c r="N221" s="372"/>
      <c r="O221" s="372"/>
      <c r="P221" s="372"/>
      <c r="Q221" s="372"/>
      <c r="R221" s="372"/>
      <c r="S221" s="372"/>
      <c r="T221" s="372"/>
      <c r="U221" s="372"/>
      <c r="V221" s="372"/>
      <c r="W221" s="372"/>
      <c r="X221" s="372"/>
      <c r="Y221" s="372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6"/>
      <c r="Q222" s="376"/>
      <c r="R222" s="376"/>
      <c r="S222" s="367"/>
      <c r="T222" s="34"/>
      <c r="U222" s="34"/>
      <c r="V222" s="35" t="s">
        <v>65</v>
      </c>
      <c r="W222" s="362">
        <v>120</v>
      </c>
      <c r="X222" s="363">
        <f t="shared" ref="X222:X227" si="12">IFERROR(IF(W222="",0,CEILING((W222/$H222),1)*$H222),"")</f>
        <v>127.6</v>
      </c>
      <c r="Y222" s="36">
        <f>IFERROR(IF(X222=0,"",ROUNDUP(X222/H222,0)*0.02175),"")</f>
        <v>0.23924999999999999</v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6"/>
      <c r="Q223" s="376"/>
      <c r="R223" s="376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5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6"/>
      <c r="Q224" s="376"/>
      <c r="R224" s="376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6"/>
      <c r="Q225" s="376"/>
      <c r="R225" s="376"/>
      <c r="S225" s="367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6"/>
      <c r="Q226" s="376"/>
      <c r="R226" s="376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6"/>
      <c r="Q227" s="376"/>
      <c r="R227" s="376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1"/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3"/>
      <c r="O228" s="392" t="s">
        <v>66</v>
      </c>
      <c r="P228" s="393"/>
      <c r="Q228" s="393"/>
      <c r="R228" s="393"/>
      <c r="S228" s="393"/>
      <c r="T228" s="393"/>
      <c r="U228" s="394"/>
      <c r="V228" s="37" t="s">
        <v>67</v>
      </c>
      <c r="W228" s="364">
        <f>IFERROR(W222/H222,"0")+IFERROR(W223/H223,"0")+IFERROR(W224/H224,"0")+IFERROR(W225/H225,"0")+IFERROR(W226/H226,"0")+IFERROR(W227/H227,"0")</f>
        <v>10.344827586206897</v>
      </c>
      <c r="X228" s="364">
        <f>IFERROR(X222/H222,"0")+IFERROR(X223/H223,"0")+IFERROR(X224/H224,"0")+IFERROR(X225/H225,"0")+IFERROR(X226/H226,"0")+IFERROR(X227/H227,"0")</f>
        <v>11</v>
      </c>
      <c r="Y228" s="364">
        <f>IFERROR(IF(Y222="",0,Y222),"0")+IFERROR(IF(Y223="",0,Y223),"0")+IFERROR(IF(Y224="",0,Y224),"0")+IFERROR(IF(Y225="",0,Y225),"0")+IFERROR(IF(Y226="",0,Y226),"0")+IFERROR(IF(Y227="",0,Y227),"0")</f>
        <v>0.23924999999999999</v>
      </c>
      <c r="Z228" s="365"/>
      <c r="AA228" s="365"/>
    </row>
    <row r="229" spans="1:54" x14ac:dyDescent="0.2">
      <c r="A229" s="372"/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3"/>
      <c r="O229" s="392" t="s">
        <v>66</v>
      </c>
      <c r="P229" s="393"/>
      <c r="Q229" s="393"/>
      <c r="R229" s="393"/>
      <c r="S229" s="393"/>
      <c r="T229" s="393"/>
      <c r="U229" s="394"/>
      <c r="V229" s="37" t="s">
        <v>65</v>
      </c>
      <c r="W229" s="364">
        <f>IFERROR(SUM(W222:W227),"0")</f>
        <v>120</v>
      </c>
      <c r="X229" s="364">
        <f>IFERROR(SUM(X222:X227),"0")</f>
        <v>127.6</v>
      </c>
      <c r="Y229" s="37"/>
      <c r="Z229" s="365"/>
      <c r="AA229" s="365"/>
    </row>
    <row r="230" spans="1:54" ht="16.5" hidden="1" customHeight="1" x14ac:dyDescent="0.25">
      <c r="A230" s="380" t="s">
        <v>344</v>
      </c>
      <c r="B230" s="372"/>
      <c r="C230" s="372"/>
      <c r="D230" s="372"/>
      <c r="E230" s="372"/>
      <c r="F230" s="372"/>
      <c r="G230" s="372"/>
      <c r="H230" s="372"/>
      <c r="I230" s="372"/>
      <c r="J230" s="372"/>
      <c r="K230" s="372"/>
      <c r="L230" s="372"/>
      <c r="M230" s="372"/>
      <c r="N230" s="372"/>
      <c r="O230" s="372"/>
      <c r="P230" s="372"/>
      <c r="Q230" s="372"/>
      <c r="R230" s="372"/>
      <c r="S230" s="372"/>
      <c r="T230" s="372"/>
      <c r="U230" s="372"/>
      <c r="V230" s="372"/>
      <c r="W230" s="372"/>
      <c r="X230" s="372"/>
      <c r="Y230" s="372"/>
      <c r="Z230" s="356"/>
      <c r="AA230" s="356"/>
    </row>
    <row r="231" spans="1:54" ht="14.25" hidden="1" customHeight="1" x14ac:dyDescent="0.25">
      <c r="A231" s="374" t="s">
        <v>104</v>
      </c>
      <c r="B231" s="372"/>
      <c r="C231" s="372"/>
      <c r="D231" s="372"/>
      <c r="E231" s="372"/>
      <c r="F231" s="372"/>
      <c r="G231" s="372"/>
      <c r="H231" s="372"/>
      <c r="I231" s="372"/>
      <c r="J231" s="372"/>
      <c r="K231" s="372"/>
      <c r="L231" s="372"/>
      <c r="M231" s="372"/>
      <c r="N231" s="372"/>
      <c r="O231" s="372"/>
      <c r="P231" s="372"/>
      <c r="Q231" s="372"/>
      <c r="R231" s="372"/>
      <c r="S231" s="372"/>
      <c r="T231" s="372"/>
      <c r="U231" s="372"/>
      <c r="V231" s="372"/>
      <c r="W231" s="372"/>
      <c r="X231" s="372"/>
      <c r="Y231" s="372"/>
      <c r="Z231" s="355"/>
      <c r="AA231" s="355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6"/>
      <c r="Q232" s="376"/>
      <c r="R232" s="376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6"/>
      <c r="Q233" s="376"/>
      <c r="R233" s="376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6"/>
      <c r="Q234" s="376"/>
      <c r="R234" s="376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6"/>
      <c r="Q235" s="376"/>
      <c r="R235" s="376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6"/>
      <c r="Q236" s="376"/>
      <c r="R236" s="376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6"/>
      <c r="Q237" s="376"/>
      <c r="R237" s="376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6"/>
      <c r="Q238" s="376"/>
      <c r="R238" s="376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6"/>
      <c r="Q239" s="376"/>
      <c r="R239" s="376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6"/>
      <c r="Q240" s="376"/>
      <c r="R240" s="376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6"/>
      <c r="Q241" s="376"/>
      <c r="R241" s="376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2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6"/>
      <c r="Q242" s="376"/>
      <c r="R242" s="376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6"/>
      <c r="Q243" s="376"/>
      <c r="R243" s="376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5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6"/>
      <c r="Q244" s="376"/>
      <c r="R244" s="376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6"/>
      <c r="Q245" s="376"/>
      <c r="R245" s="376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8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6"/>
      <c r="Q246" s="376"/>
      <c r="R246" s="376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6"/>
      <c r="Q247" s="376"/>
      <c r="R247" s="376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71"/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3"/>
      <c r="O248" s="392" t="s">
        <v>66</v>
      </c>
      <c r="P248" s="393"/>
      <c r="Q248" s="393"/>
      <c r="R248" s="393"/>
      <c r="S248" s="393"/>
      <c r="T248" s="393"/>
      <c r="U248" s="394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2"/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3"/>
      <c r="O249" s="392" t="s">
        <v>66</v>
      </c>
      <c r="P249" s="393"/>
      <c r="Q249" s="393"/>
      <c r="R249" s="393"/>
      <c r="S249" s="393"/>
      <c r="T249" s="393"/>
      <c r="U249" s="394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372"/>
      <c r="Z250" s="355"/>
      <c r="AA250" s="355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6"/>
      <c r="Q251" s="376"/>
      <c r="R251" s="376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71"/>
      <c r="B252" s="372"/>
      <c r="C252" s="372"/>
      <c r="D252" s="372"/>
      <c r="E252" s="372"/>
      <c r="F252" s="372"/>
      <c r="G252" s="372"/>
      <c r="H252" s="372"/>
      <c r="I252" s="372"/>
      <c r="J252" s="372"/>
      <c r="K252" s="372"/>
      <c r="L252" s="372"/>
      <c r="M252" s="372"/>
      <c r="N252" s="373"/>
      <c r="O252" s="392" t="s">
        <v>66</v>
      </c>
      <c r="P252" s="393"/>
      <c r="Q252" s="393"/>
      <c r="R252" s="393"/>
      <c r="S252" s="393"/>
      <c r="T252" s="393"/>
      <c r="U252" s="394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2"/>
      <c r="B253" s="372"/>
      <c r="C253" s="372"/>
      <c r="D253" s="372"/>
      <c r="E253" s="372"/>
      <c r="F253" s="372"/>
      <c r="G253" s="372"/>
      <c r="H253" s="372"/>
      <c r="I253" s="372"/>
      <c r="J253" s="372"/>
      <c r="K253" s="372"/>
      <c r="L253" s="372"/>
      <c r="M253" s="372"/>
      <c r="N253" s="373"/>
      <c r="O253" s="392" t="s">
        <v>66</v>
      </c>
      <c r="P253" s="393"/>
      <c r="Q253" s="393"/>
      <c r="R253" s="393"/>
      <c r="S253" s="393"/>
      <c r="T253" s="393"/>
      <c r="U253" s="394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372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6"/>
      <c r="Q255" s="376"/>
      <c r="R255" s="376"/>
      <c r="S255" s="367"/>
      <c r="T255" s="34"/>
      <c r="U255" s="34"/>
      <c r="V255" s="35" t="s">
        <v>65</v>
      </c>
      <c r="W255" s="362">
        <v>39</v>
      </c>
      <c r="X255" s="363">
        <f>IFERROR(IF(W255="",0,CEILING((W255/$H255),1)*$H255),"")</f>
        <v>42</v>
      </c>
      <c r="Y255" s="36">
        <f>IFERROR(IF(X255=0,"",ROUNDUP(X255/H255,0)*0.00753),"")</f>
        <v>7.5300000000000006E-2</v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6"/>
      <c r="Q256" s="376"/>
      <c r="R256" s="376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6"/>
      <c r="Q257" s="376"/>
      <c r="R257" s="376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6"/>
      <c r="Q258" s="376"/>
      <c r="R258" s="376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1"/>
      <c r="B259" s="372"/>
      <c r="C259" s="372"/>
      <c r="D259" s="372"/>
      <c r="E259" s="372"/>
      <c r="F259" s="372"/>
      <c r="G259" s="372"/>
      <c r="H259" s="372"/>
      <c r="I259" s="372"/>
      <c r="J259" s="372"/>
      <c r="K259" s="372"/>
      <c r="L259" s="372"/>
      <c r="M259" s="372"/>
      <c r="N259" s="373"/>
      <c r="O259" s="392" t="s">
        <v>66</v>
      </c>
      <c r="P259" s="393"/>
      <c r="Q259" s="393"/>
      <c r="R259" s="393"/>
      <c r="S259" s="393"/>
      <c r="T259" s="393"/>
      <c r="U259" s="394"/>
      <c r="V259" s="37" t="s">
        <v>67</v>
      </c>
      <c r="W259" s="364">
        <f>IFERROR(W255/H255,"0")+IFERROR(W256/H256,"0")+IFERROR(W257/H257,"0")+IFERROR(W258/H258,"0")</f>
        <v>9.2857142857142847</v>
      </c>
      <c r="X259" s="364">
        <f>IFERROR(X255/H255,"0")+IFERROR(X256/H256,"0")+IFERROR(X257/H257,"0")+IFERROR(X258/H258,"0")</f>
        <v>10</v>
      </c>
      <c r="Y259" s="364">
        <f>IFERROR(IF(Y255="",0,Y255),"0")+IFERROR(IF(Y256="",0,Y256),"0")+IFERROR(IF(Y257="",0,Y257),"0")+IFERROR(IF(Y258="",0,Y258),"0")</f>
        <v>7.5300000000000006E-2</v>
      </c>
      <c r="Z259" s="365"/>
      <c r="AA259" s="365"/>
    </row>
    <row r="260" spans="1:54" x14ac:dyDescent="0.2">
      <c r="A260" s="372"/>
      <c r="B260" s="372"/>
      <c r="C260" s="372"/>
      <c r="D260" s="372"/>
      <c r="E260" s="372"/>
      <c r="F260" s="372"/>
      <c r="G260" s="372"/>
      <c r="H260" s="372"/>
      <c r="I260" s="372"/>
      <c r="J260" s="372"/>
      <c r="K260" s="372"/>
      <c r="L260" s="372"/>
      <c r="M260" s="372"/>
      <c r="N260" s="373"/>
      <c r="O260" s="392" t="s">
        <v>66</v>
      </c>
      <c r="P260" s="393"/>
      <c r="Q260" s="393"/>
      <c r="R260" s="393"/>
      <c r="S260" s="393"/>
      <c r="T260" s="393"/>
      <c r="U260" s="394"/>
      <c r="V260" s="37" t="s">
        <v>65</v>
      </c>
      <c r="W260" s="364">
        <f>IFERROR(SUM(W255:W258),"0")</f>
        <v>39</v>
      </c>
      <c r="X260" s="364">
        <f>IFERROR(SUM(X255:X258),"0")</f>
        <v>42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2"/>
      <c r="L261" s="372"/>
      <c r="M261" s="372"/>
      <c r="N261" s="372"/>
      <c r="O261" s="372"/>
      <c r="P261" s="372"/>
      <c r="Q261" s="372"/>
      <c r="R261" s="372"/>
      <c r="S261" s="372"/>
      <c r="T261" s="372"/>
      <c r="U261" s="372"/>
      <c r="V261" s="372"/>
      <c r="W261" s="372"/>
      <c r="X261" s="372"/>
      <c r="Y261" s="372"/>
      <c r="Z261" s="355"/>
      <c r="AA261" s="355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6"/>
      <c r="Q262" s="376"/>
      <c r="R262" s="376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6"/>
      <c r="Q263" s="376"/>
      <c r="R263" s="376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6"/>
      <c r="Q264" s="376"/>
      <c r="R264" s="376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6"/>
      <c r="Q265" s="376"/>
      <c r="R265" s="376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6"/>
      <c r="Q266" s="376"/>
      <c r="R266" s="376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6"/>
      <c r="Q267" s="376"/>
      <c r="R267" s="376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6"/>
      <c r="Q268" s="376"/>
      <c r="R268" s="376"/>
      <c r="S268" s="367"/>
      <c r="T268" s="34"/>
      <c r="U268" s="34"/>
      <c r="V268" s="35" t="s">
        <v>65</v>
      </c>
      <c r="W268" s="362">
        <v>44</v>
      </c>
      <c r="X268" s="363">
        <f t="shared" si="15"/>
        <v>45.900000000000006</v>
      </c>
      <c r="Y268" s="36">
        <f>IFERROR(IF(X268=0,"",ROUNDUP(X268/H268,0)*0.00753),"")</f>
        <v>0.12801000000000001</v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3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6"/>
      <c r="Q269" s="376"/>
      <c r="R269" s="376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6"/>
      <c r="Q270" s="376"/>
      <c r="R270" s="376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1"/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3"/>
      <c r="O271" s="392" t="s">
        <v>66</v>
      </c>
      <c r="P271" s="393"/>
      <c r="Q271" s="393"/>
      <c r="R271" s="393"/>
      <c r="S271" s="393"/>
      <c r="T271" s="393"/>
      <c r="U271" s="394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16.296296296296294</v>
      </c>
      <c r="X271" s="364">
        <f>IFERROR(X262/H262,"0")+IFERROR(X263/H263,"0")+IFERROR(X264/H264,"0")+IFERROR(X265/H265,"0")+IFERROR(X266/H266,"0")+IFERROR(X267/H267,"0")+IFERROR(X268/H268,"0")+IFERROR(X269/H269,"0")+IFERROR(X270/H270,"0")</f>
        <v>17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0.12801000000000001</v>
      </c>
      <c r="Z271" s="365"/>
      <c r="AA271" s="365"/>
    </row>
    <row r="272" spans="1:54" x14ac:dyDescent="0.2">
      <c r="A272" s="372"/>
      <c r="B272" s="372"/>
      <c r="C272" s="372"/>
      <c r="D272" s="372"/>
      <c r="E272" s="372"/>
      <c r="F272" s="372"/>
      <c r="G272" s="372"/>
      <c r="H272" s="372"/>
      <c r="I272" s="372"/>
      <c r="J272" s="372"/>
      <c r="K272" s="372"/>
      <c r="L272" s="372"/>
      <c r="M272" s="372"/>
      <c r="N272" s="373"/>
      <c r="O272" s="392" t="s">
        <v>66</v>
      </c>
      <c r="P272" s="393"/>
      <c r="Q272" s="393"/>
      <c r="R272" s="393"/>
      <c r="S272" s="393"/>
      <c r="T272" s="393"/>
      <c r="U272" s="394"/>
      <c r="V272" s="37" t="s">
        <v>65</v>
      </c>
      <c r="W272" s="364">
        <f>IFERROR(SUM(W262:W270),"0")</f>
        <v>44</v>
      </c>
      <c r="X272" s="364">
        <f>IFERROR(SUM(X262:X270),"0")</f>
        <v>45.900000000000006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372"/>
      <c r="Y273" s="372"/>
      <c r="Z273" s="355"/>
      <c r="AA273" s="355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6"/>
      <c r="Q274" s="376"/>
      <c r="R274" s="376"/>
      <c r="S274" s="367"/>
      <c r="T274" s="34"/>
      <c r="U274" s="34"/>
      <c r="V274" s="35" t="s">
        <v>65</v>
      </c>
      <c r="W274" s="362">
        <v>200</v>
      </c>
      <c r="X274" s="363">
        <f>IFERROR(IF(W274="",0,CEILING((W274/$H274),1)*$H274),"")</f>
        <v>201.60000000000002</v>
      </c>
      <c r="Y274" s="36">
        <f>IFERROR(IF(X274=0,"",ROUNDUP(X274/H274,0)*0.02175),"")</f>
        <v>0.52200000000000002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6"/>
      <c r="Q275" s="376"/>
      <c r="R275" s="376"/>
      <c r="S275" s="367"/>
      <c r="T275" s="34"/>
      <c r="U275" s="34"/>
      <c r="V275" s="35" t="s">
        <v>65</v>
      </c>
      <c r="W275" s="362">
        <v>200</v>
      </c>
      <c r="X275" s="363">
        <f>IFERROR(IF(W275="",0,CEILING((W275/$H275),1)*$H275),"")</f>
        <v>202.79999999999998</v>
      </c>
      <c r="Y275" s="36">
        <f>IFERROR(IF(X275=0,"",ROUNDUP(X275/H275,0)*0.02175),"")</f>
        <v>0.5655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6"/>
      <c r="Q276" s="376"/>
      <c r="R276" s="376"/>
      <c r="S276" s="367"/>
      <c r="T276" s="34"/>
      <c r="U276" s="34"/>
      <c r="V276" s="35" t="s">
        <v>65</v>
      </c>
      <c r="W276" s="362">
        <v>98</v>
      </c>
      <c r="X276" s="363">
        <f>IFERROR(IF(W276="",0,CEILING((W276/$H276),1)*$H276),"")</f>
        <v>100.80000000000001</v>
      </c>
      <c r="Y276" s="36">
        <f>IFERROR(IF(X276=0,"",ROUNDUP(X276/H276,0)*0.02175),"")</f>
        <v>0.26100000000000001</v>
      </c>
      <c r="Z276" s="56"/>
      <c r="AA276" s="57"/>
      <c r="AE276" s="58"/>
      <c r="BB276" s="226" t="s">
        <v>1</v>
      </c>
    </row>
    <row r="277" spans="1:54" x14ac:dyDescent="0.2">
      <c r="A277" s="371"/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3"/>
      <c r="O277" s="392" t="s">
        <v>66</v>
      </c>
      <c r="P277" s="393"/>
      <c r="Q277" s="393"/>
      <c r="R277" s="393"/>
      <c r="S277" s="393"/>
      <c r="T277" s="393"/>
      <c r="U277" s="394"/>
      <c r="V277" s="37" t="s">
        <v>67</v>
      </c>
      <c r="W277" s="364">
        <f>IFERROR(W274/H274,"0")+IFERROR(W275/H275,"0")+IFERROR(W276/H276,"0")</f>
        <v>61.117216117216117</v>
      </c>
      <c r="X277" s="364">
        <f>IFERROR(X274/H274,"0")+IFERROR(X275/H275,"0")+IFERROR(X276/H276,"0")</f>
        <v>62</v>
      </c>
      <c r="Y277" s="364">
        <f>IFERROR(IF(Y274="",0,Y274),"0")+IFERROR(IF(Y275="",0,Y275),"0")+IFERROR(IF(Y276="",0,Y276),"0")</f>
        <v>1.3485</v>
      </c>
      <c r="Z277" s="365"/>
      <c r="AA277" s="365"/>
    </row>
    <row r="278" spans="1:54" x14ac:dyDescent="0.2">
      <c r="A278" s="372"/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3"/>
      <c r="O278" s="392" t="s">
        <v>66</v>
      </c>
      <c r="P278" s="393"/>
      <c r="Q278" s="393"/>
      <c r="R278" s="393"/>
      <c r="S278" s="393"/>
      <c r="T278" s="393"/>
      <c r="U278" s="394"/>
      <c r="V278" s="37" t="s">
        <v>65</v>
      </c>
      <c r="W278" s="364">
        <f>IFERROR(SUM(W274:W276),"0")</f>
        <v>498</v>
      </c>
      <c r="X278" s="364">
        <f>IFERROR(SUM(X274:X276),"0")</f>
        <v>505.2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2"/>
      <c r="C279" s="372"/>
      <c r="D279" s="372"/>
      <c r="E279" s="372"/>
      <c r="F279" s="372"/>
      <c r="G279" s="372"/>
      <c r="H279" s="372"/>
      <c r="I279" s="372"/>
      <c r="J279" s="372"/>
      <c r="K279" s="372"/>
      <c r="L279" s="372"/>
      <c r="M279" s="372"/>
      <c r="N279" s="372"/>
      <c r="O279" s="372"/>
      <c r="P279" s="372"/>
      <c r="Q279" s="372"/>
      <c r="R279" s="372"/>
      <c r="S279" s="372"/>
      <c r="T279" s="372"/>
      <c r="U279" s="372"/>
      <c r="V279" s="372"/>
      <c r="W279" s="372"/>
      <c r="X279" s="372"/>
      <c r="Y279" s="372"/>
      <c r="Z279" s="355"/>
      <c r="AA279" s="355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33" t="s">
        <v>411</v>
      </c>
      <c r="P280" s="376"/>
      <c r="Q280" s="376"/>
      <c r="R280" s="376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9" t="s">
        <v>414</v>
      </c>
      <c r="P281" s="376"/>
      <c r="Q281" s="376"/>
      <c r="R281" s="376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6"/>
      <c r="Q282" s="376"/>
      <c r="R282" s="376"/>
      <c r="S282" s="367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71"/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3"/>
      <c r="O283" s="392" t="s">
        <v>66</v>
      </c>
      <c r="P283" s="393"/>
      <c r="Q283" s="393"/>
      <c r="R283" s="393"/>
      <c r="S283" s="393"/>
      <c r="T283" s="393"/>
      <c r="U283" s="394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hidden="1" x14ac:dyDescent="0.2">
      <c r="A284" s="372"/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3"/>
      <c r="O284" s="392" t="s">
        <v>66</v>
      </c>
      <c r="P284" s="393"/>
      <c r="Q284" s="393"/>
      <c r="R284" s="393"/>
      <c r="S284" s="393"/>
      <c r="T284" s="393"/>
      <c r="U284" s="394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372"/>
      <c r="Z285" s="355"/>
      <c r="AA285" s="355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6"/>
      <c r="Q286" s="376"/>
      <c r="R286" s="376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6"/>
      <c r="Q287" s="376"/>
      <c r="R287" s="376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6"/>
      <c r="Q288" s="376"/>
      <c r="R288" s="376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71"/>
      <c r="B289" s="372"/>
      <c r="C289" s="372"/>
      <c r="D289" s="372"/>
      <c r="E289" s="372"/>
      <c r="F289" s="372"/>
      <c r="G289" s="372"/>
      <c r="H289" s="372"/>
      <c r="I289" s="372"/>
      <c r="J289" s="372"/>
      <c r="K289" s="372"/>
      <c r="L289" s="372"/>
      <c r="M289" s="372"/>
      <c r="N289" s="373"/>
      <c r="O289" s="392" t="s">
        <v>66</v>
      </c>
      <c r="P289" s="393"/>
      <c r="Q289" s="393"/>
      <c r="R289" s="393"/>
      <c r="S289" s="393"/>
      <c r="T289" s="393"/>
      <c r="U289" s="394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2"/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3"/>
      <c r="O290" s="392" t="s">
        <v>66</v>
      </c>
      <c r="P290" s="393"/>
      <c r="Q290" s="393"/>
      <c r="R290" s="393"/>
      <c r="S290" s="393"/>
      <c r="T290" s="393"/>
      <c r="U290" s="394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80" t="s">
        <v>426</v>
      </c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372"/>
      <c r="P291" s="372"/>
      <c r="Q291" s="372"/>
      <c r="R291" s="372"/>
      <c r="S291" s="372"/>
      <c r="T291" s="372"/>
      <c r="U291" s="372"/>
      <c r="V291" s="372"/>
      <c r="W291" s="372"/>
      <c r="X291" s="372"/>
      <c r="Y291" s="372"/>
      <c r="Z291" s="356"/>
      <c r="AA291" s="356"/>
    </row>
    <row r="292" spans="1:54" ht="14.25" hidden="1" customHeight="1" x14ac:dyDescent="0.25">
      <c r="A292" s="374" t="s">
        <v>104</v>
      </c>
      <c r="B292" s="372"/>
      <c r="C292" s="372"/>
      <c r="D292" s="372"/>
      <c r="E292" s="372"/>
      <c r="F292" s="372"/>
      <c r="G292" s="372"/>
      <c r="H292" s="372"/>
      <c r="I292" s="372"/>
      <c r="J292" s="372"/>
      <c r="K292" s="372"/>
      <c r="L292" s="372"/>
      <c r="M292" s="372"/>
      <c r="N292" s="372"/>
      <c r="O292" s="372"/>
      <c r="P292" s="372"/>
      <c r="Q292" s="372"/>
      <c r="R292" s="372"/>
      <c r="S292" s="372"/>
      <c r="T292" s="372"/>
      <c r="U292" s="372"/>
      <c r="V292" s="372"/>
      <c r="W292" s="372"/>
      <c r="X292" s="372"/>
      <c r="Y292" s="372"/>
      <c r="Z292" s="355"/>
      <c r="AA292" s="355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6"/>
      <c r="Q293" s="376"/>
      <c r="R293" s="376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6"/>
      <c r="Q294" s="376"/>
      <c r="R294" s="376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6"/>
      <c r="Q295" s="376"/>
      <c r="R295" s="376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5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6"/>
      <c r="Q296" s="376"/>
      <c r="R296" s="376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6"/>
      <c r="Q297" s="376"/>
      <c r="R297" s="376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5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6"/>
      <c r="Q298" s="376"/>
      <c r="R298" s="376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4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6"/>
      <c r="Q299" s="376"/>
      <c r="R299" s="376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50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6"/>
      <c r="Q300" s="376"/>
      <c r="R300" s="376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71"/>
      <c r="B301" s="372"/>
      <c r="C301" s="372"/>
      <c r="D301" s="372"/>
      <c r="E301" s="372"/>
      <c r="F301" s="372"/>
      <c r="G301" s="372"/>
      <c r="H301" s="372"/>
      <c r="I301" s="372"/>
      <c r="J301" s="372"/>
      <c r="K301" s="372"/>
      <c r="L301" s="372"/>
      <c r="M301" s="372"/>
      <c r="N301" s="373"/>
      <c r="O301" s="392" t="s">
        <v>66</v>
      </c>
      <c r="P301" s="393"/>
      <c r="Q301" s="393"/>
      <c r="R301" s="393"/>
      <c r="S301" s="393"/>
      <c r="T301" s="393"/>
      <c r="U301" s="394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2"/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3"/>
      <c r="O302" s="392" t="s">
        <v>66</v>
      </c>
      <c r="P302" s="393"/>
      <c r="Q302" s="393"/>
      <c r="R302" s="393"/>
      <c r="S302" s="393"/>
      <c r="T302" s="393"/>
      <c r="U302" s="394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372"/>
      <c r="Y303" s="372"/>
      <c r="Z303" s="355"/>
      <c r="AA303" s="355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6"/>
      <c r="Q304" s="376"/>
      <c r="R304" s="376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6"/>
      <c r="Q305" s="376"/>
      <c r="R305" s="376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71"/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3"/>
      <c r="O306" s="392" t="s">
        <v>66</v>
      </c>
      <c r="P306" s="393"/>
      <c r="Q306" s="393"/>
      <c r="R306" s="393"/>
      <c r="S306" s="393"/>
      <c r="T306" s="393"/>
      <c r="U306" s="394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2"/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3"/>
      <c r="O307" s="392" t="s">
        <v>66</v>
      </c>
      <c r="P307" s="393"/>
      <c r="Q307" s="393"/>
      <c r="R307" s="393"/>
      <c r="S307" s="393"/>
      <c r="T307" s="393"/>
      <c r="U307" s="394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80" t="s">
        <v>444</v>
      </c>
      <c r="B308" s="372"/>
      <c r="C308" s="372"/>
      <c r="D308" s="372"/>
      <c r="E308" s="372"/>
      <c r="F308" s="372"/>
      <c r="G308" s="372"/>
      <c r="H308" s="372"/>
      <c r="I308" s="372"/>
      <c r="J308" s="372"/>
      <c r="K308" s="372"/>
      <c r="L308" s="372"/>
      <c r="M308" s="372"/>
      <c r="N308" s="372"/>
      <c r="O308" s="372"/>
      <c r="P308" s="372"/>
      <c r="Q308" s="372"/>
      <c r="R308" s="372"/>
      <c r="S308" s="372"/>
      <c r="T308" s="372"/>
      <c r="U308" s="372"/>
      <c r="V308" s="372"/>
      <c r="W308" s="372"/>
      <c r="X308" s="372"/>
      <c r="Y308" s="372"/>
      <c r="Z308" s="356"/>
      <c r="AA308" s="356"/>
    </row>
    <row r="309" spans="1:54" ht="14.25" hidden="1" customHeight="1" x14ac:dyDescent="0.25">
      <c r="A309" s="374" t="s">
        <v>60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372"/>
      <c r="Y309" s="372"/>
      <c r="Z309" s="355"/>
      <c r="AA309" s="355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6"/>
      <c r="Q310" s="376"/>
      <c r="R310" s="376"/>
      <c r="S310" s="367"/>
      <c r="T310" s="34"/>
      <c r="U310" s="34"/>
      <c r="V310" s="35" t="s">
        <v>65</v>
      </c>
      <c r="W310" s="362">
        <v>38</v>
      </c>
      <c r="X310" s="363">
        <f>IFERROR(IF(W310="",0,CEILING((W310/$H310),1)*$H310),"")</f>
        <v>39.6</v>
      </c>
      <c r="Y310" s="36">
        <f>IFERROR(IF(X310=0,"",ROUNDUP(X310/H310,0)*0.00753),"")</f>
        <v>0.16566</v>
      </c>
      <c r="Z310" s="56"/>
      <c r="AA310" s="57"/>
      <c r="AE310" s="58"/>
      <c r="BB310" s="243" t="s">
        <v>1</v>
      </c>
    </row>
    <row r="311" spans="1:54" x14ac:dyDescent="0.2">
      <c r="A311" s="371"/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3"/>
      <c r="O311" s="392" t="s">
        <v>66</v>
      </c>
      <c r="P311" s="393"/>
      <c r="Q311" s="393"/>
      <c r="R311" s="393"/>
      <c r="S311" s="393"/>
      <c r="T311" s="393"/>
      <c r="U311" s="394"/>
      <c r="V311" s="37" t="s">
        <v>67</v>
      </c>
      <c r="W311" s="364">
        <f>IFERROR(W310/H310,"0")</f>
        <v>21.111111111111111</v>
      </c>
      <c r="X311" s="364">
        <f>IFERROR(X310/H310,"0")</f>
        <v>22</v>
      </c>
      <c r="Y311" s="364">
        <f>IFERROR(IF(Y310="",0,Y310),"0")</f>
        <v>0.16566</v>
      </c>
      <c r="Z311" s="365"/>
      <c r="AA311" s="365"/>
    </row>
    <row r="312" spans="1:54" x14ac:dyDescent="0.2">
      <c r="A312" s="372"/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3"/>
      <c r="O312" s="392" t="s">
        <v>66</v>
      </c>
      <c r="P312" s="393"/>
      <c r="Q312" s="393"/>
      <c r="R312" s="393"/>
      <c r="S312" s="393"/>
      <c r="T312" s="393"/>
      <c r="U312" s="394"/>
      <c r="V312" s="37" t="s">
        <v>65</v>
      </c>
      <c r="W312" s="364">
        <f>IFERROR(SUM(W310:W310),"0")</f>
        <v>38</v>
      </c>
      <c r="X312" s="364">
        <f>IFERROR(SUM(X310:X310),"0")</f>
        <v>39.6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2"/>
      <c r="C313" s="372"/>
      <c r="D313" s="372"/>
      <c r="E313" s="372"/>
      <c r="F313" s="372"/>
      <c r="G313" s="372"/>
      <c r="H313" s="372"/>
      <c r="I313" s="372"/>
      <c r="J313" s="372"/>
      <c r="K313" s="372"/>
      <c r="L313" s="372"/>
      <c r="M313" s="372"/>
      <c r="N313" s="372"/>
      <c r="O313" s="372"/>
      <c r="P313" s="372"/>
      <c r="Q313" s="372"/>
      <c r="R313" s="372"/>
      <c r="S313" s="372"/>
      <c r="T313" s="372"/>
      <c r="U313" s="372"/>
      <c r="V313" s="372"/>
      <c r="W313" s="372"/>
      <c r="X313" s="372"/>
      <c r="Y313" s="372"/>
      <c r="Z313" s="355"/>
      <c r="AA313" s="355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6"/>
      <c r="Q314" s="376"/>
      <c r="R314" s="376"/>
      <c r="S314" s="367"/>
      <c r="T314" s="34"/>
      <c r="U314" s="34"/>
      <c r="V314" s="35" t="s">
        <v>65</v>
      </c>
      <c r="W314" s="362">
        <v>120</v>
      </c>
      <c r="X314" s="363">
        <f>IFERROR(IF(W314="",0,CEILING((W314/$H314),1)*$H314),"")</f>
        <v>121.5</v>
      </c>
      <c r="Y314" s="36">
        <f>IFERROR(IF(X314=0,"",ROUNDUP(X314/H314,0)*0.02175),"")</f>
        <v>0.32624999999999998</v>
      </c>
      <c r="Z314" s="56"/>
      <c r="AA314" s="57"/>
      <c r="AE314" s="58"/>
      <c r="BB314" s="244" t="s">
        <v>1</v>
      </c>
    </row>
    <row r="315" spans="1:54" ht="27" hidden="1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6"/>
      <c r="Q315" s="376"/>
      <c r="R315" s="376"/>
      <c r="S315" s="367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6"/>
      <c r="Q316" s="376"/>
      <c r="R316" s="376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1"/>
      <c r="B317" s="372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2"/>
      <c r="N317" s="373"/>
      <c r="O317" s="392" t="s">
        <v>66</v>
      </c>
      <c r="P317" s="393"/>
      <c r="Q317" s="393"/>
      <c r="R317" s="393"/>
      <c r="S317" s="393"/>
      <c r="T317" s="393"/>
      <c r="U317" s="394"/>
      <c r="V317" s="37" t="s">
        <v>67</v>
      </c>
      <c r="W317" s="364">
        <f>IFERROR(W314/H314,"0")+IFERROR(W315/H315,"0")+IFERROR(W316/H316,"0")</f>
        <v>14.814814814814815</v>
      </c>
      <c r="X317" s="364">
        <f>IFERROR(X314/H314,"0")+IFERROR(X315/H315,"0")+IFERROR(X316/H316,"0")</f>
        <v>15</v>
      </c>
      <c r="Y317" s="364">
        <f>IFERROR(IF(Y314="",0,Y314),"0")+IFERROR(IF(Y315="",0,Y315),"0")+IFERROR(IF(Y316="",0,Y316),"0")</f>
        <v>0.32624999999999998</v>
      </c>
      <c r="Z317" s="365"/>
      <c r="AA317" s="365"/>
    </row>
    <row r="318" spans="1:54" x14ac:dyDescent="0.2">
      <c r="A318" s="372"/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2"/>
      <c r="N318" s="373"/>
      <c r="O318" s="392" t="s">
        <v>66</v>
      </c>
      <c r="P318" s="393"/>
      <c r="Q318" s="393"/>
      <c r="R318" s="393"/>
      <c r="S318" s="393"/>
      <c r="T318" s="393"/>
      <c r="U318" s="394"/>
      <c r="V318" s="37" t="s">
        <v>65</v>
      </c>
      <c r="W318" s="364">
        <f>IFERROR(SUM(W314:W316),"0")</f>
        <v>120</v>
      </c>
      <c r="X318" s="364">
        <f>IFERROR(SUM(X314:X316),"0")</f>
        <v>121.5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372"/>
      <c r="Y319" s="372"/>
      <c r="Z319" s="355"/>
      <c r="AA319" s="355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6"/>
      <c r="Q320" s="376"/>
      <c r="R320" s="376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71"/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3"/>
      <c r="O321" s="392" t="s">
        <v>66</v>
      </c>
      <c r="P321" s="393"/>
      <c r="Q321" s="393"/>
      <c r="R321" s="393"/>
      <c r="S321" s="393"/>
      <c r="T321" s="393"/>
      <c r="U321" s="394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2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73"/>
      <c r="O322" s="392" t="s">
        <v>66</v>
      </c>
      <c r="P322" s="393"/>
      <c r="Q322" s="393"/>
      <c r="R322" s="393"/>
      <c r="S322" s="393"/>
      <c r="T322" s="393"/>
      <c r="U322" s="394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372"/>
      <c r="Z323" s="355"/>
      <c r="AA323" s="355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6"/>
      <c r="Q324" s="376"/>
      <c r="R324" s="376"/>
      <c r="S324" s="367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71"/>
      <c r="B325" s="372"/>
      <c r="C325" s="372"/>
      <c r="D325" s="372"/>
      <c r="E325" s="372"/>
      <c r="F325" s="372"/>
      <c r="G325" s="372"/>
      <c r="H325" s="372"/>
      <c r="I325" s="372"/>
      <c r="J325" s="372"/>
      <c r="K325" s="372"/>
      <c r="L325" s="372"/>
      <c r="M325" s="372"/>
      <c r="N325" s="373"/>
      <c r="O325" s="392" t="s">
        <v>66</v>
      </c>
      <c r="P325" s="393"/>
      <c r="Q325" s="393"/>
      <c r="R325" s="393"/>
      <c r="S325" s="393"/>
      <c r="T325" s="393"/>
      <c r="U325" s="394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2"/>
      <c r="B326" s="372"/>
      <c r="C326" s="372"/>
      <c r="D326" s="372"/>
      <c r="E326" s="372"/>
      <c r="F326" s="372"/>
      <c r="G326" s="372"/>
      <c r="H326" s="372"/>
      <c r="I326" s="372"/>
      <c r="J326" s="372"/>
      <c r="K326" s="372"/>
      <c r="L326" s="372"/>
      <c r="M326" s="372"/>
      <c r="N326" s="373"/>
      <c r="O326" s="392" t="s">
        <v>66</v>
      </c>
      <c r="P326" s="393"/>
      <c r="Q326" s="393"/>
      <c r="R326" s="393"/>
      <c r="S326" s="393"/>
      <c r="T326" s="393"/>
      <c r="U326" s="394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78" t="s">
        <v>457</v>
      </c>
      <c r="B327" s="479"/>
      <c r="C327" s="479"/>
      <c r="D327" s="479"/>
      <c r="E327" s="479"/>
      <c r="F327" s="479"/>
      <c r="G327" s="479"/>
      <c r="H327" s="479"/>
      <c r="I327" s="479"/>
      <c r="J327" s="479"/>
      <c r="K327" s="479"/>
      <c r="L327" s="479"/>
      <c r="M327" s="479"/>
      <c r="N327" s="479"/>
      <c r="O327" s="479"/>
      <c r="P327" s="479"/>
      <c r="Q327" s="479"/>
      <c r="R327" s="479"/>
      <c r="S327" s="479"/>
      <c r="T327" s="479"/>
      <c r="U327" s="479"/>
      <c r="V327" s="479"/>
      <c r="W327" s="479"/>
      <c r="X327" s="479"/>
      <c r="Y327" s="479"/>
      <c r="Z327" s="48"/>
      <c r="AA327" s="48"/>
    </row>
    <row r="328" spans="1:54" ht="16.5" hidden="1" customHeight="1" x14ac:dyDescent="0.25">
      <c r="A328" s="380" t="s">
        <v>458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372"/>
      <c r="Y328" s="372"/>
      <c r="Z328" s="356"/>
      <c r="AA328" s="356"/>
    </row>
    <row r="329" spans="1:54" ht="14.25" hidden="1" customHeight="1" x14ac:dyDescent="0.25">
      <c r="A329" s="374" t="s">
        <v>104</v>
      </c>
      <c r="B329" s="372"/>
      <c r="C329" s="372"/>
      <c r="D329" s="372"/>
      <c r="E329" s="372"/>
      <c r="F329" s="372"/>
      <c r="G329" s="372"/>
      <c r="H329" s="372"/>
      <c r="I329" s="372"/>
      <c r="J329" s="372"/>
      <c r="K329" s="372"/>
      <c r="L329" s="372"/>
      <c r="M329" s="372"/>
      <c r="N329" s="372"/>
      <c r="O329" s="372"/>
      <c r="P329" s="372"/>
      <c r="Q329" s="372"/>
      <c r="R329" s="372"/>
      <c r="S329" s="372"/>
      <c r="T329" s="372"/>
      <c r="U329" s="372"/>
      <c r="V329" s="372"/>
      <c r="W329" s="372"/>
      <c r="X329" s="372"/>
      <c r="Y329" s="372"/>
      <c r="Z329" s="355"/>
      <c r="AA329" s="355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6"/>
      <c r="Q330" s="376"/>
      <c r="R330" s="376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6"/>
      <c r="Q331" s="376"/>
      <c r="R331" s="376"/>
      <c r="S331" s="367"/>
      <c r="T331" s="34"/>
      <c r="U331" s="34"/>
      <c r="V331" s="35" t="s">
        <v>65</v>
      </c>
      <c r="W331" s="362">
        <v>500</v>
      </c>
      <c r="X331" s="363">
        <f t="shared" si="17"/>
        <v>510</v>
      </c>
      <c r="Y331" s="36">
        <f>IFERROR(IF(X331=0,"",ROUNDUP(X331/H331,0)*0.02175),"")</f>
        <v>0.73949999999999994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6"/>
      <c r="Q332" s="376"/>
      <c r="R332" s="376"/>
      <c r="S332" s="367"/>
      <c r="T332" s="34"/>
      <c r="U332" s="34"/>
      <c r="V332" s="35" t="s">
        <v>65</v>
      </c>
      <c r="W332" s="362">
        <v>500</v>
      </c>
      <c r="X332" s="363">
        <f t="shared" si="17"/>
        <v>510</v>
      </c>
      <c r="Y332" s="36">
        <f>IFERROR(IF(X332=0,"",ROUNDUP(X332/H332,0)*0.02175),"")</f>
        <v>0.73949999999999994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6"/>
      <c r="Q333" s="376"/>
      <c r="R333" s="376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6"/>
      <c r="Q334" s="376"/>
      <c r="R334" s="376"/>
      <c r="S334" s="367"/>
      <c r="T334" s="34"/>
      <c r="U334" s="34"/>
      <c r="V334" s="35" t="s">
        <v>65</v>
      </c>
      <c r="W334" s="362">
        <v>500</v>
      </c>
      <c r="X334" s="363">
        <f t="shared" si="17"/>
        <v>510</v>
      </c>
      <c r="Y334" s="36">
        <f>IFERROR(IF(X334=0,"",ROUNDUP(X334/H334,0)*0.02175),"")</f>
        <v>0.73949999999999994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7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6"/>
      <c r="Q335" s="376"/>
      <c r="R335" s="376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6"/>
      <c r="Q336" s="376"/>
      <c r="R336" s="376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6"/>
      <c r="Q337" s="376"/>
      <c r="R337" s="376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1"/>
      <c r="B338" s="372"/>
      <c r="C338" s="372"/>
      <c r="D338" s="372"/>
      <c r="E338" s="372"/>
      <c r="F338" s="372"/>
      <c r="G338" s="372"/>
      <c r="H338" s="372"/>
      <c r="I338" s="372"/>
      <c r="J338" s="372"/>
      <c r="K338" s="372"/>
      <c r="L338" s="372"/>
      <c r="M338" s="372"/>
      <c r="N338" s="373"/>
      <c r="O338" s="392" t="s">
        <v>66</v>
      </c>
      <c r="P338" s="393"/>
      <c r="Q338" s="393"/>
      <c r="R338" s="393"/>
      <c r="S338" s="393"/>
      <c r="T338" s="393"/>
      <c r="U338" s="394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100</v>
      </c>
      <c r="X338" s="364">
        <f>IFERROR(X330/H330,"0")+IFERROR(X331/H331,"0")+IFERROR(X332/H332,"0")+IFERROR(X333/H333,"0")+IFERROR(X334/H334,"0")+IFERROR(X335/H335,"0")+IFERROR(X336/H336,"0")+IFERROR(X337/H337,"0")</f>
        <v>102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2.2184999999999997</v>
      </c>
      <c r="Z338" s="365"/>
      <c r="AA338" s="365"/>
    </row>
    <row r="339" spans="1:54" x14ac:dyDescent="0.2">
      <c r="A339" s="372"/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3"/>
      <c r="O339" s="392" t="s">
        <v>66</v>
      </c>
      <c r="P339" s="393"/>
      <c r="Q339" s="393"/>
      <c r="R339" s="393"/>
      <c r="S339" s="393"/>
      <c r="T339" s="393"/>
      <c r="U339" s="394"/>
      <c r="V339" s="37" t="s">
        <v>65</v>
      </c>
      <c r="W339" s="364">
        <f>IFERROR(SUM(W330:W337),"0")</f>
        <v>1500</v>
      </c>
      <c r="X339" s="364">
        <f>IFERROR(SUM(X330:X337),"0")</f>
        <v>1530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372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6"/>
      <c r="Q341" s="376"/>
      <c r="R341" s="376"/>
      <c r="S341" s="367"/>
      <c r="T341" s="34"/>
      <c r="U341" s="34"/>
      <c r="V341" s="35" t="s">
        <v>65</v>
      </c>
      <c r="W341" s="362">
        <v>1100</v>
      </c>
      <c r="X341" s="363">
        <f>IFERROR(IF(W341="",0,CEILING((W341/$H341),1)*$H341),"")</f>
        <v>1110</v>
      </c>
      <c r="Y341" s="36">
        <f>IFERROR(IF(X341=0,"",ROUNDUP(X341/H341,0)*0.02175),"")</f>
        <v>1.6094999999999999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6"/>
      <c r="Q342" s="376"/>
      <c r="R342" s="376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6"/>
      <c r="Q343" s="376"/>
      <c r="R343" s="376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1"/>
      <c r="B344" s="372"/>
      <c r="C344" s="372"/>
      <c r="D344" s="372"/>
      <c r="E344" s="372"/>
      <c r="F344" s="372"/>
      <c r="G344" s="372"/>
      <c r="H344" s="372"/>
      <c r="I344" s="372"/>
      <c r="J344" s="372"/>
      <c r="K344" s="372"/>
      <c r="L344" s="372"/>
      <c r="M344" s="372"/>
      <c r="N344" s="373"/>
      <c r="O344" s="392" t="s">
        <v>66</v>
      </c>
      <c r="P344" s="393"/>
      <c r="Q344" s="393"/>
      <c r="R344" s="393"/>
      <c r="S344" s="393"/>
      <c r="T344" s="393"/>
      <c r="U344" s="394"/>
      <c r="V344" s="37" t="s">
        <v>67</v>
      </c>
      <c r="W344" s="364">
        <f>IFERROR(W341/H341,"0")+IFERROR(W342/H342,"0")+IFERROR(W343/H343,"0")</f>
        <v>73.333333333333329</v>
      </c>
      <c r="X344" s="364">
        <f>IFERROR(X341/H341,"0")+IFERROR(X342/H342,"0")+IFERROR(X343/H343,"0")</f>
        <v>74</v>
      </c>
      <c r="Y344" s="364">
        <f>IFERROR(IF(Y341="",0,Y341),"0")+IFERROR(IF(Y342="",0,Y342),"0")+IFERROR(IF(Y343="",0,Y343),"0")</f>
        <v>1.6094999999999999</v>
      </c>
      <c r="Z344" s="365"/>
      <c r="AA344" s="365"/>
    </row>
    <row r="345" spans="1:54" x14ac:dyDescent="0.2">
      <c r="A345" s="372"/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2"/>
      <c r="N345" s="373"/>
      <c r="O345" s="392" t="s">
        <v>66</v>
      </c>
      <c r="P345" s="393"/>
      <c r="Q345" s="393"/>
      <c r="R345" s="393"/>
      <c r="S345" s="393"/>
      <c r="T345" s="393"/>
      <c r="U345" s="394"/>
      <c r="V345" s="37" t="s">
        <v>65</v>
      </c>
      <c r="W345" s="364">
        <f>IFERROR(SUM(W341:W343),"0")</f>
        <v>1100</v>
      </c>
      <c r="X345" s="364">
        <f>IFERROR(SUM(X341:X343),"0")</f>
        <v>1110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2"/>
      <c r="C346" s="372"/>
      <c r="D346" s="372"/>
      <c r="E346" s="372"/>
      <c r="F346" s="372"/>
      <c r="G346" s="372"/>
      <c r="H346" s="372"/>
      <c r="I346" s="372"/>
      <c r="J346" s="372"/>
      <c r="K346" s="372"/>
      <c r="L346" s="372"/>
      <c r="M346" s="372"/>
      <c r="N346" s="372"/>
      <c r="O346" s="372"/>
      <c r="P346" s="372"/>
      <c r="Q346" s="372"/>
      <c r="R346" s="372"/>
      <c r="S346" s="372"/>
      <c r="T346" s="372"/>
      <c r="U346" s="372"/>
      <c r="V346" s="372"/>
      <c r="W346" s="372"/>
      <c r="X346" s="372"/>
      <c r="Y346" s="372"/>
      <c r="Z346" s="355"/>
      <c r="AA346" s="355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39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6"/>
      <c r="Q347" s="376"/>
      <c r="R347" s="376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6"/>
      <c r="Q348" s="376"/>
      <c r="R348" s="376"/>
      <c r="S348" s="367"/>
      <c r="T348" s="34"/>
      <c r="U348" s="34"/>
      <c r="V348" s="35" t="s">
        <v>65</v>
      </c>
      <c r="W348" s="362">
        <v>180</v>
      </c>
      <c r="X348" s="363">
        <f>IFERROR(IF(W348="",0,CEILING((W348/$H348),1)*$H348),"")</f>
        <v>187.2</v>
      </c>
      <c r="Y348" s="36">
        <f>IFERROR(IF(X348=0,"",ROUNDUP(X348/H348,0)*0.02175),"")</f>
        <v>0.52200000000000002</v>
      </c>
      <c r="Z348" s="56"/>
      <c r="AA348" s="57"/>
      <c r="AE348" s="58"/>
      <c r="BB348" s="261" t="s">
        <v>1</v>
      </c>
    </row>
    <row r="349" spans="1:54" x14ac:dyDescent="0.2">
      <c r="A349" s="371"/>
      <c r="B349" s="372"/>
      <c r="C349" s="372"/>
      <c r="D349" s="372"/>
      <c r="E349" s="372"/>
      <c r="F349" s="372"/>
      <c r="G349" s="372"/>
      <c r="H349" s="372"/>
      <c r="I349" s="372"/>
      <c r="J349" s="372"/>
      <c r="K349" s="372"/>
      <c r="L349" s="372"/>
      <c r="M349" s="372"/>
      <c r="N349" s="373"/>
      <c r="O349" s="392" t="s">
        <v>66</v>
      </c>
      <c r="P349" s="393"/>
      <c r="Q349" s="393"/>
      <c r="R349" s="393"/>
      <c r="S349" s="393"/>
      <c r="T349" s="393"/>
      <c r="U349" s="394"/>
      <c r="V349" s="37" t="s">
        <v>67</v>
      </c>
      <c r="W349" s="364">
        <f>IFERROR(W347/H347,"0")+IFERROR(W348/H348,"0")</f>
        <v>23.076923076923077</v>
      </c>
      <c r="X349" s="364">
        <f>IFERROR(X347/H347,"0")+IFERROR(X348/H348,"0")</f>
        <v>24</v>
      </c>
      <c r="Y349" s="364">
        <f>IFERROR(IF(Y347="",0,Y347),"0")+IFERROR(IF(Y348="",0,Y348),"0")</f>
        <v>0.52200000000000002</v>
      </c>
      <c r="Z349" s="365"/>
      <c r="AA349" s="365"/>
    </row>
    <row r="350" spans="1:54" x14ac:dyDescent="0.2">
      <c r="A350" s="372"/>
      <c r="B350" s="372"/>
      <c r="C350" s="372"/>
      <c r="D350" s="372"/>
      <c r="E350" s="372"/>
      <c r="F350" s="372"/>
      <c r="G350" s="372"/>
      <c r="H350" s="372"/>
      <c r="I350" s="372"/>
      <c r="J350" s="372"/>
      <c r="K350" s="372"/>
      <c r="L350" s="372"/>
      <c r="M350" s="372"/>
      <c r="N350" s="373"/>
      <c r="O350" s="392" t="s">
        <v>66</v>
      </c>
      <c r="P350" s="393"/>
      <c r="Q350" s="393"/>
      <c r="R350" s="393"/>
      <c r="S350" s="393"/>
      <c r="T350" s="393"/>
      <c r="U350" s="394"/>
      <c r="V350" s="37" t="s">
        <v>65</v>
      </c>
      <c r="W350" s="364">
        <f>IFERROR(SUM(W347:W348),"0")</f>
        <v>180</v>
      </c>
      <c r="X350" s="364">
        <f>IFERROR(SUM(X347:X348),"0")</f>
        <v>187.2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2"/>
      <c r="C351" s="372"/>
      <c r="D351" s="372"/>
      <c r="E351" s="372"/>
      <c r="F351" s="372"/>
      <c r="G351" s="372"/>
      <c r="H351" s="372"/>
      <c r="I351" s="372"/>
      <c r="J351" s="372"/>
      <c r="K351" s="372"/>
      <c r="L351" s="372"/>
      <c r="M351" s="372"/>
      <c r="N351" s="372"/>
      <c r="O351" s="372"/>
      <c r="P351" s="372"/>
      <c r="Q351" s="372"/>
      <c r="R351" s="372"/>
      <c r="S351" s="372"/>
      <c r="T351" s="372"/>
      <c r="U351" s="372"/>
      <c r="V351" s="372"/>
      <c r="W351" s="372"/>
      <c r="X351" s="372"/>
      <c r="Y351" s="372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6"/>
      <c r="Q352" s="376"/>
      <c r="R352" s="376"/>
      <c r="S352" s="367"/>
      <c r="T352" s="34"/>
      <c r="U352" s="34"/>
      <c r="V352" s="35" t="s">
        <v>65</v>
      </c>
      <c r="W352" s="362">
        <v>100</v>
      </c>
      <c r="X352" s="363">
        <f>IFERROR(IF(W352="",0,CEILING((W352/$H352),1)*$H352),"")</f>
        <v>101.39999999999999</v>
      </c>
      <c r="Y352" s="36">
        <f>IFERROR(IF(X352=0,"",ROUNDUP(X352/H352,0)*0.02175),"")</f>
        <v>0.28275</v>
      </c>
      <c r="Z352" s="56"/>
      <c r="AA352" s="57"/>
      <c r="AE352" s="58"/>
      <c r="BB352" s="262" t="s">
        <v>1</v>
      </c>
    </row>
    <row r="353" spans="1:54" x14ac:dyDescent="0.2">
      <c r="A353" s="371"/>
      <c r="B353" s="372"/>
      <c r="C353" s="372"/>
      <c r="D353" s="372"/>
      <c r="E353" s="372"/>
      <c r="F353" s="372"/>
      <c r="G353" s="372"/>
      <c r="H353" s="372"/>
      <c r="I353" s="372"/>
      <c r="J353" s="372"/>
      <c r="K353" s="372"/>
      <c r="L353" s="372"/>
      <c r="M353" s="372"/>
      <c r="N353" s="373"/>
      <c r="O353" s="392" t="s">
        <v>66</v>
      </c>
      <c r="P353" s="393"/>
      <c r="Q353" s="393"/>
      <c r="R353" s="393"/>
      <c r="S353" s="393"/>
      <c r="T353" s="393"/>
      <c r="U353" s="394"/>
      <c r="V353" s="37" t="s">
        <v>67</v>
      </c>
      <c r="W353" s="364">
        <f>IFERROR(W352/H352,"0")</f>
        <v>12.820512820512821</v>
      </c>
      <c r="X353" s="364">
        <f>IFERROR(X352/H352,"0")</f>
        <v>13</v>
      </c>
      <c r="Y353" s="364">
        <f>IFERROR(IF(Y352="",0,Y352),"0")</f>
        <v>0.28275</v>
      </c>
      <c r="Z353" s="365"/>
      <c r="AA353" s="365"/>
    </row>
    <row r="354" spans="1:54" x14ac:dyDescent="0.2">
      <c r="A354" s="372"/>
      <c r="B354" s="372"/>
      <c r="C354" s="372"/>
      <c r="D354" s="372"/>
      <c r="E354" s="372"/>
      <c r="F354" s="372"/>
      <c r="G354" s="372"/>
      <c r="H354" s="372"/>
      <c r="I354" s="372"/>
      <c r="J354" s="372"/>
      <c r="K354" s="372"/>
      <c r="L354" s="372"/>
      <c r="M354" s="372"/>
      <c r="N354" s="373"/>
      <c r="O354" s="392" t="s">
        <v>66</v>
      </c>
      <c r="P354" s="393"/>
      <c r="Q354" s="393"/>
      <c r="R354" s="393"/>
      <c r="S354" s="393"/>
      <c r="T354" s="393"/>
      <c r="U354" s="394"/>
      <c r="V354" s="37" t="s">
        <v>65</v>
      </c>
      <c r="W354" s="364">
        <f>IFERROR(SUM(W352:W352),"0")</f>
        <v>100</v>
      </c>
      <c r="X354" s="364">
        <f>IFERROR(SUM(X352:X352),"0")</f>
        <v>101.39999999999999</v>
      </c>
      <c r="Y354" s="37"/>
      <c r="Z354" s="365"/>
      <c r="AA354" s="365"/>
    </row>
    <row r="355" spans="1:54" ht="16.5" hidden="1" customHeight="1" x14ac:dyDescent="0.25">
      <c r="A355" s="380" t="s">
        <v>484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372"/>
      <c r="Y355" s="372"/>
      <c r="Z355" s="356"/>
      <c r="AA355" s="356"/>
    </row>
    <row r="356" spans="1:54" ht="14.25" hidden="1" customHeight="1" x14ac:dyDescent="0.25">
      <c r="A356" s="374" t="s">
        <v>104</v>
      </c>
      <c r="B356" s="372"/>
      <c r="C356" s="372"/>
      <c r="D356" s="372"/>
      <c r="E356" s="372"/>
      <c r="F356" s="372"/>
      <c r="G356" s="372"/>
      <c r="H356" s="372"/>
      <c r="I356" s="372"/>
      <c r="J356" s="372"/>
      <c r="K356" s="372"/>
      <c r="L356" s="372"/>
      <c r="M356" s="372"/>
      <c r="N356" s="372"/>
      <c r="O356" s="372"/>
      <c r="P356" s="372"/>
      <c r="Q356" s="372"/>
      <c r="R356" s="372"/>
      <c r="S356" s="372"/>
      <c r="T356" s="372"/>
      <c r="U356" s="372"/>
      <c r="V356" s="372"/>
      <c r="W356" s="372"/>
      <c r="X356" s="372"/>
      <c r="Y356" s="372"/>
      <c r="Z356" s="355"/>
      <c r="AA356" s="355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6"/>
      <c r="Q357" s="376"/>
      <c r="R357" s="376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6"/>
      <c r="Q358" s="376"/>
      <c r="R358" s="376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6"/>
      <c r="Q359" s="376"/>
      <c r="R359" s="376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6"/>
      <c r="Q360" s="376"/>
      <c r="R360" s="376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6"/>
      <c r="Q361" s="376"/>
      <c r="R361" s="376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71"/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3"/>
      <c r="O362" s="392" t="s">
        <v>66</v>
      </c>
      <c r="P362" s="393"/>
      <c r="Q362" s="393"/>
      <c r="R362" s="393"/>
      <c r="S362" s="393"/>
      <c r="T362" s="393"/>
      <c r="U362" s="394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2"/>
      <c r="B363" s="372"/>
      <c r="C363" s="372"/>
      <c r="D363" s="372"/>
      <c r="E363" s="372"/>
      <c r="F363" s="372"/>
      <c r="G363" s="372"/>
      <c r="H363" s="372"/>
      <c r="I363" s="372"/>
      <c r="J363" s="372"/>
      <c r="K363" s="372"/>
      <c r="L363" s="372"/>
      <c r="M363" s="372"/>
      <c r="N363" s="373"/>
      <c r="O363" s="392" t="s">
        <v>66</v>
      </c>
      <c r="P363" s="393"/>
      <c r="Q363" s="393"/>
      <c r="R363" s="393"/>
      <c r="S363" s="393"/>
      <c r="T363" s="393"/>
      <c r="U363" s="394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372"/>
      <c r="Z364" s="355"/>
      <c r="AA364" s="355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6"/>
      <c r="Q365" s="376"/>
      <c r="R365" s="376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6"/>
      <c r="Q366" s="376"/>
      <c r="R366" s="376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71"/>
      <c r="B367" s="372"/>
      <c r="C367" s="372"/>
      <c r="D367" s="372"/>
      <c r="E367" s="372"/>
      <c r="F367" s="372"/>
      <c r="G367" s="372"/>
      <c r="H367" s="372"/>
      <c r="I367" s="372"/>
      <c r="J367" s="372"/>
      <c r="K367" s="372"/>
      <c r="L367" s="372"/>
      <c r="M367" s="372"/>
      <c r="N367" s="373"/>
      <c r="O367" s="392" t="s">
        <v>66</v>
      </c>
      <c r="P367" s="393"/>
      <c r="Q367" s="393"/>
      <c r="R367" s="393"/>
      <c r="S367" s="393"/>
      <c r="T367" s="393"/>
      <c r="U367" s="394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2"/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3"/>
      <c r="O368" s="392" t="s">
        <v>66</v>
      </c>
      <c r="P368" s="393"/>
      <c r="Q368" s="393"/>
      <c r="R368" s="393"/>
      <c r="S368" s="393"/>
      <c r="T368" s="393"/>
      <c r="U368" s="394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372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6"/>
      <c r="Q370" s="376"/>
      <c r="R370" s="376"/>
      <c r="S370" s="367"/>
      <c r="T370" s="34"/>
      <c r="U370" s="34"/>
      <c r="V370" s="35" t="s">
        <v>65</v>
      </c>
      <c r="W370" s="362">
        <v>650</v>
      </c>
      <c r="X370" s="363">
        <f>IFERROR(IF(W370="",0,CEILING((W370/$H370),1)*$H370),"")</f>
        <v>655.19999999999993</v>
      </c>
      <c r="Y370" s="36">
        <f>IFERROR(IF(X370=0,"",ROUNDUP(X370/H370,0)*0.02175),"")</f>
        <v>1.827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6"/>
      <c r="Q371" s="376"/>
      <c r="R371" s="376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6"/>
      <c r="Q372" s="376"/>
      <c r="R372" s="376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5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6"/>
      <c r="Q373" s="376"/>
      <c r="R373" s="376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1"/>
      <c r="B374" s="372"/>
      <c r="C374" s="372"/>
      <c r="D374" s="372"/>
      <c r="E374" s="372"/>
      <c r="F374" s="372"/>
      <c r="G374" s="372"/>
      <c r="H374" s="372"/>
      <c r="I374" s="372"/>
      <c r="J374" s="372"/>
      <c r="K374" s="372"/>
      <c r="L374" s="372"/>
      <c r="M374" s="372"/>
      <c r="N374" s="373"/>
      <c r="O374" s="392" t="s">
        <v>66</v>
      </c>
      <c r="P374" s="393"/>
      <c r="Q374" s="393"/>
      <c r="R374" s="393"/>
      <c r="S374" s="393"/>
      <c r="T374" s="393"/>
      <c r="U374" s="394"/>
      <c r="V374" s="37" t="s">
        <v>67</v>
      </c>
      <c r="W374" s="364">
        <f>IFERROR(W370/H370,"0")+IFERROR(W371/H371,"0")+IFERROR(W372/H372,"0")+IFERROR(W373/H373,"0")</f>
        <v>83.333333333333329</v>
      </c>
      <c r="X374" s="364">
        <f>IFERROR(X370/H370,"0")+IFERROR(X371/H371,"0")+IFERROR(X372/H372,"0")+IFERROR(X373/H373,"0")</f>
        <v>84</v>
      </c>
      <c r="Y374" s="364">
        <f>IFERROR(IF(Y370="",0,Y370),"0")+IFERROR(IF(Y371="",0,Y371),"0")+IFERROR(IF(Y372="",0,Y372),"0")+IFERROR(IF(Y373="",0,Y373),"0")</f>
        <v>1.827</v>
      </c>
      <c r="Z374" s="365"/>
      <c r="AA374" s="365"/>
    </row>
    <row r="375" spans="1:54" x14ac:dyDescent="0.2">
      <c r="A375" s="372"/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3"/>
      <c r="O375" s="392" t="s">
        <v>66</v>
      </c>
      <c r="P375" s="393"/>
      <c r="Q375" s="393"/>
      <c r="R375" s="393"/>
      <c r="S375" s="393"/>
      <c r="T375" s="393"/>
      <c r="U375" s="394"/>
      <c r="V375" s="37" t="s">
        <v>65</v>
      </c>
      <c r="W375" s="364">
        <f>IFERROR(SUM(W370:W373),"0")</f>
        <v>650</v>
      </c>
      <c r="X375" s="364">
        <f>IFERROR(SUM(X370:X373),"0")</f>
        <v>655.19999999999993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2"/>
      <c r="C376" s="372"/>
      <c r="D376" s="372"/>
      <c r="E376" s="372"/>
      <c r="F376" s="372"/>
      <c r="G376" s="372"/>
      <c r="H376" s="372"/>
      <c r="I376" s="372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72"/>
      <c r="V376" s="372"/>
      <c r="W376" s="372"/>
      <c r="X376" s="372"/>
      <c r="Y376" s="372"/>
      <c r="Z376" s="355"/>
      <c r="AA376" s="355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6"/>
      <c r="Q377" s="376"/>
      <c r="R377" s="376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71"/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3"/>
      <c r="O378" s="392" t="s">
        <v>66</v>
      </c>
      <c r="P378" s="393"/>
      <c r="Q378" s="393"/>
      <c r="R378" s="393"/>
      <c r="S378" s="393"/>
      <c r="T378" s="393"/>
      <c r="U378" s="394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2"/>
      <c r="B379" s="372"/>
      <c r="C379" s="372"/>
      <c r="D379" s="372"/>
      <c r="E379" s="372"/>
      <c r="F379" s="372"/>
      <c r="G379" s="372"/>
      <c r="H379" s="372"/>
      <c r="I379" s="372"/>
      <c r="J379" s="372"/>
      <c r="K379" s="372"/>
      <c r="L379" s="372"/>
      <c r="M379" s="372"/>
      <c r="N379" s="373"/>
      <c r="O379" s="392" t="s">
        <v>66</v>
      </c>
      <c r="P379" s="393"/>
      <c r="Q379" s="393"/>
      <c r="R379" s="393"/>
      <c r="S379" s="393"/>
      <c r="T379" s="393"/>
      <c r="U379" s="394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78" t="s">
        <v>509</v>
      </c>
      <c r="B380" s="479"/>
      <c r="C380" s="479"/>
      <c r="D380" s="479"/>
      <c r="E380" s="479"/>
      <c r="F380" s="479"/>
      <c r="G380" s="479"/>
      <c r="H380" s="479"/>
      <c r="I380" s="479"/>
      <c r="J380" s="479"/>
      <c r="K380" s="479"/>
      <c r="L380" s="479"/>
      <c r="M380" s="479"/>
      <c r="N380" s="479"/>
      <c r="O380" s="479"/>
      <c r="P380" s="479"/>
      <c r="Q380" s="479"/>
      <c r="R380" s="479"/>
      <c r="S380" s="479"/>
      <c r="T380" s="479"/>
      <c r="U380" s="479"/>
      <c r="V380" s="479"/>
      <c r="W380" s="479"/>
      <c r="X380" s="479"/>
      <c r="Y380" s="479"/>
      <c r="Z380" s="48"/>
      <c r="AA380" s="48"/>
    </row>
    <row r="381" spans="1:54" ht="16.5" hidden="1" customHeight="1" x14ac:dyDescent="0.25">
      <c r="A381" s="380" t="s">
        <v>510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372"/>
      <c r="Z381" s="356"/>
      <c r="AA381" s="356"/>
    </row>
    <row r="382" spans="1:54" ht="14.25" hidden="1" customHeight="1" x14ac:dyDescent="0.25">
      <c r="A382" s="374" t="s">
        <v>104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372"/>
      <c r="Z382" s="355"/>
      <c r="AA382" s="355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6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6"/>
      <c r="Q383" s="376"/>
      <c r="R383" s="376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6"/>
      <c r="Q384" s="376"/>
      <c r="R384" s="376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71"/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3"/>
      <c r="O385" s="392" t="s">
        <v>66</v>
      </c>
      <c r="P385" s="393"/>
      <c r="Q385" s="393"/>
      <c r="R385" s="393"/>
      <c r="S385" s="393"/>
      <c r="T385" s="393"/>
      <c r="U385" s="394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2"/>
      <c r="B386" s="372"/>
      <c r="C386" s="372"/>
      <c r="D386" s="372"/>
      <c r="E386" s="372"/>
      <c r="F386" s="372"/>
      <c r="G386" s="372"/>
      <c r="H386" s="372"/>
      <c r="I386" s="372"/>
      <c r="J386" s="372"/>
      <c r="K386" s="372"/>
      <c r="L386" s="372"/>
      <c r="M386" s="372"/>
      <c r="N386" s="373"/>
      <c r="O386" s="392" t="s">
        <v>66</v>
      </c>
      <c r="P386" s="393"/>
      <c r="Q386" s="393"/>
      <c r="R386" s="393"/>
      <c r="S386" s="393"/>
      <c r="T386" s="393"/>
      <c r="U386" s="394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2"/>
      <c r="C387" s="372"/>
      <c r="D387" s="372"/>
      <c r="E387" s="372"/>
      <c r="F387" s="372"/>
      <c r="G387" s="372"/>
      <c r="H387" s="372"/>
      <c r="I387" s="372"/>
      <c r="J387" s="372"/>
      <c r="K387" s="372"/>
      <c r="L387" s="372"/>
      <c r="M387" s="372"/>
      <c r="N387" s="372"/>
      <c r="O387" s="372"/>
      <c r="P387" s="372"/>
      <c r="Q387" s="372"/>
      <c r="R387" s="372"/>
      <c r="S387" s="372"/>
      <c r="T387" s="372"/>
      <c r="U387" s="372"/>
      <c r="V387" s="372"/>
      <c r="W387" s="372"/>
      <c r="X387" s="372"/>
      <c r="Y387" s="372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70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6"/>
      <c r="Q388" s="376"/>
      <c r="R388" s="376"/>
      <c r="S388" s="367"/>
      <c r="T388" s="34"/>
      <c r="U388" s="34"/>
      <c r="V388" s="35" t="s">
        <v>65</v>
      </c>
      <c r="W388" s="362">
        <v>12</v>
      </c>
      <c r="X388" s="363">
        <f t="shared" ref="X388:X400" si="18">IFERROR(IF(W388="",0,CEILING((W388/$H388),1)*$H388),"")</f>
        <v>12.600000000000001</v>
      </c>
      <c r="Y388" s="36">
        <f>IFERROR(IF(X388=0,"",ROUNDUP(X388/H388,0)*0.00753),"")</f>
        <v>2.2589999999999999E-2</v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6"/>
      <c r="Q389" s="376"/>
      <c r="R389" s="376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6"/>
      <c r="Q390" s="376"/>
      <c r="R390" s="376"/>
      <c r="S390" s="367"/>
      <c r="T390" s="34"/>
      <c r="U390" s="34"/>
      <c r="V390" s="35" t="s">
        <v>65</v>
      </c>
      <c r="W390" s="362">
        <v>13</v>
      </c>
      <c r="X390" s="363">
        <f t="shared" si="18"/>
        <v>16.8</v>
      </c>
      <c r="Y390" s="36">
        <f>IFERROR(IF(X390=0,"",ROUNDUP(X390/H390,0)*0.00753),"")</f>
        <v>3.0120000000000001E-2</v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6"/>
      <c r="Q391" s="376"/>
      <c r="R391" s="376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6"/>
      <c r="Q392" s="376"/>
      <c r="R392" s="376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6"/>
      <c r="Q393" s="376"/>
      <c r="R393" s="376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6"/>
      <c r="Q394" s="376"/>
      <c r="R394" s="376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hidden="1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6"/>
      <c r="Q395" s="376"/>
      <c r="R395" s="376"/>
      <c r="S395" s="367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6"/>
      <c r="Q396" s="376"/>
      <c r="R396" s="376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6"/>
      <c r="Q397" s="376"/>
      <c r="R397" s="376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6"/>
      <c r="Q398" s="376"/>
      <c r="R398" s="376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6"/>
      <c r="Q399" s="376"/>
      <c r="R399" s="376"/>
      <c r="S399" s="367"/>
      <c r="T399" s="34"/>
      <c r="U399" s="34"/>
      <c r="V399" s="35" t="s">
        <v>65</v>
      </c>
      <c r="W399" s="362">
        <v>13</v>
      </c>
      <c r="X399" s="363">
        <f t="shared" si="18"/>
        <v>14.700000000000001</v>
      </c>
      <c r="Y399" s="36">
        <f t="shared" si="19"/>
        <v>3.5140000000000005E-2</v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6"/>
      <c r="Q400" s="376"/>
      <c r="R400" s="376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1"/>
      <c r="B401" s="372"/>
      <c r="C401" s="372"/>
      <c r="D401" s="372"/>
      <c r="E401" s="372"/>
      <c r="F401" s="372"/>
      <c r="G401" s="372"/>
      <c r="H401" s="372"/>
      <c r="I401" s="372"/>
      <c r="J401" s="372"/>
      <c r="K401" s="372"/>
      <c r="L401" s="372"/>
      <c r="M401" s="372"/>
      <c r="N401" s="373"/>
      <c r="O401" s="392" t="s">
        <v>66</v>
      </c>
      <c r="P401" s="393"/>
      <c r="Q401" s="393"/>
      <c r="R401" s="393"/>
      <c r="S401" s="393"/>
      <c r="T401" s="393"/>
      <c r="U401" s="394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12.142857142857142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14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8.7850000000000011E-2</v>
      </c>
      <c r="Z401" s="365"/>
      <c r="AA401" s="365"/>
    </row>
    <row r="402" spans="1:54" x14ac:dyDescent="0.2">
      <c r="A402" s="372"/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3"/>
      <c r="O402" s="392" t="s">
        <v>66</v>
      </c>
      <c r="P402" s="393"/>
      <c r="Q402" s="393"/>
      <c r="R402" s="393"/>
      <c r="S402" s="393"/>
      <c r="T402" s="393"/>
      <c r="U402" s="394"/>
      <c r="V402" s="37" t="s">
        <v>65</v>
      </c>
      <c r="W402" s="364">
        <f>IFERROR(SUM(W388:W400),"0")</f>
        <v>38</v>
      </c>
      <c r="X402" s="364">
        <f>IFERROR(SUM(X388:X400),"0")</f>
        <v>44.1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372"/>
      <c r="Y403" s="372"/>
      <c r="Z403" s="355"/>
      <c r="AA403" s="355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6"/>
      <c r="Q404" s="376"/>
      <c r="R404" s="376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6"/>
      <c r="Q405" s="376"/>
      <c r="R405" s="376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6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6"/>
      <c r="Q406" s="376"/>
      <c r="R406" s="376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71"/>
      <c r="B407" s="372"/>
      <c r="C407" s="372"/>
      <c r="D407" s="372"/>
      <c r="E407" s="372"/>
      <c r="F407" s="372"/>
      <c r="G407" s="372"/>
      <c r="H407" s="372"/>
      <c r="I407" s="372"/>
      <c r="J407" s="372"/>
      <c r="K407" s="372"/>
      <c r="L407" s="372"/>
      <c r="M407" s="372"/>
      <c r="N407" s="373"/>
      <c r="O407" s="392" t="s">
        <v>66</v>
      </c>
      <c r="P407" s="393"/>
      <c r="Q407" s="393"/>
      <c r="R407" s="393"/>
      <c r="S407" s="393"/>
      <c r="T407" s="393"/>
      <c r="U407" s="394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2"/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2"/>
      <c r="N408" s="373"/>
      <c r="O408" s="392" t="s">
        <v>66</v>
      </c>
      <c r="P408" s="393"/>
      <c r="Q408" s="393"/>
      <c r="R408" s="393"/>
      <c r="S408" s="393"/>
      <c r="T408" s="393"/>
      <c r="U408" s="394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2"/>
      <c r="C409" s="372"/>
      <c r="D409" s="372"/>
      <c r="E409" s="372"/>
      <c r="F409" s="372"/>
      <c r="G409" s="372"/>
      <c r="H409" s="372"/>
      <c r="I409" s="372"/>
      <c r="J409" s="372"/>
      <c r="K409" s="372"/>
      <c r="L409" s="372"/>
      <c r="M409" s="372"/>
      <c r="N409" s="372"/>
      <c r="O409" s="372"/>
      <c r="P409" s="372"/>
      <c r="Q409" s="372"/>
      <c r="R409" s="372"/>
      <c r="S409" s="372"/>
      <c r="T409" s="372"/>
      <c r="U409" s="372"/>
      <c r="V409" s="372"/>
      <c r="W409" s="372"/>
      <c r="X409" s="372"/>
      <c r="Y409" s="372"/>
      <c r="Z409" s="355"/>
      <c r="AA409" s="355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6"/>
      <c r="Q410" s="376"/>
      <c r="R410" s="376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71"/>
      <c r="B411" s="372"/>
      <c r="C411" s="372"/>
      <c r="D411" s="372"/>
      <c r="E411" s="372"/>
      <c r="F411" s="372"/>
      <c r="G411" s="372"/>
      <c r="H411" s="372"/>
      <c r="I411" s="372"/>
      <c r="J411" s="372"/>
      <c r="K411" s="372"/>
      <c r="L411" s="372"/>
      <c r="M411" s="372"/>
      <c r="N411" s="373"/>
      <c r="O411" s="392" t="s">
        <v>66</v>
      </c>
      <c r="P411" s="393"/>
      <c r="Q411" s="393"/>
      <c r="R411" s="393"/>
      <c r="S411" s="393"/>
      <c r="T411" s="393"/>
      <c r="U411" s="394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2"/>
      <c r="B412" s="372"/>
      <c r="C412" s="372"/>
      <c r="D412" s="372"/>
      <c r="E412" s="372"/>
      <c r="F412" s="372"/>
      <c r="G412" s="372"/>
      <c r="H412" s="372"/>
      <c r="I412" s="372"/>
      <c r="J412" s="372"/>
      <c r="K412" s="372"/>
      <c r="L412" s="372"/>
      <c r="M412" s="372"/>
      <c r="N412" s="373"/>
      <c r="O412" s="392" t="s">
        <v>66</v>
      </c>
      <c r="P412" s="393"/>
      <c r="Q412" s="393"/>
      <c r="R412" s="393"/>
      <c r="S412" s="393"/>
      <c r="T412" s="393"/>
      <c r="U412" s="394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2"/>
      <c r="C413" s="372"/>
      <c r="D413" s="372"/>
      <c r="E413" s="372"/>
      <c r="F413" s="372"/>
      <c r="G413" s="372"/>
      <c r="H413" s="372"/>
      <c r="I413" s="372"/>
      <c r="J413" s="372"/>
      <c r="K413" s="372"/>
      <c r="L413" s="372"/>
      <c r="M413" s="372"/>
      <c r="N413" s="372"/>
      <c r="O413" s="372"/>
      <c r="P413" s="372"/>
      <c r="Q413" s="372"/>
      <c r="R413" s="372"/>
      <c r="S413" s="372"/>
      <c r="T413" s="372"/>
      <c r="U413" s="372"/>
      <c r="V413" s="372"/>
      <c r="W413" s="372"/>
      <c r="X413" s="372"/>
      <c r="Y413" s="372"/>
      <c r="Z413" s="355"/>
      <c r="AA413" s="355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6"/>
      <c r="Q414" s="376"/>
      <c r="R414" s="376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2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6"/>
      <c r="Q415" s="376"/>
      <c r="R415" s="376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6"/>
      <c r="Q416" s="376"/>
      <c r="R416" s="376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71"/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3"/>
      <c r="O417" s="392" t="s">
        <v>66</v>
      </c>
      <c r="P417" s="393"/>
      <c r="Q417" s="393"/>
      <c r="R417" s="393"/>
      <c r="S417" s="393"/>
      <c r="T417" s="393"/>
      <c r="U417" s="394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2"/>
      <c r="B418" s="372"/>
      <c r="C418" s="372"/>
      <c r="D418" s="372"/>
      <c r="E418" s="372"/>
      <c r="F418" s="372"/>
      <c r="G418" s="372"/>
      <c r="H418" s="372"/>
      <c r="I418" s="372"/>
      <c r="J418" s="372"/>
      <c r="K418" s="372"/>
      <c r="L418" s="372"/>
      <c r="M418" s="372"/>
      <c r="N418" s="373"/>
      <c r="O418" s="392" t="s">
        <v>66</v>
      </c>
      <c r="P418" s="393"/>
      <c r="Q418" s="393"/>
      <c r="R418" s="393"/>
      <c r="S418" s="393"/>
      <c r="T418" s="393"/>
      <c r="U418" s="394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80" t="s">
        <v>557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372"/>
      <c r="Z419" s="356"/>
      <c r="AA419" s="356"/>
    </row>
    <row r="420" spans="1:54" ht="14.25" hidden="1" customHeight="1" x14ac:dyDescent="0.25">
      <c r="A420" s="374" t="s">
        <v>96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372"/>
      <c r="Y420" s="372"/>
      <c r="Z420" s="355"/>
      <c r="AA420" s="355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6"/>
      <c r="Q421" s="376"/>
      <c r="R421" s="376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6"/>
      <c r="Q422" s="376"/>
      <c r="R422" s="376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71"/>
      <c r="B423" s="372"/>
      <c r="C423" s="372"/>
      <c r="D423" s="372"/>
      <c r="E423" s="372"/>
      <c r="F423" s="372"/>
      <c r="G423" s="372"/>
      <c r="H423" s="372"/>
      <c r="I423" s="372"/>
      <c r="J423" s="372"/>
      <c r="K423" s="372"/>
      <c r="L423" s="372"/>
      <c r="M423" s="372"/>
      <c r="N423" s="373"/>
      <c r="O423" s="392" t="s">
        <v>66</v>
      </c>
      <c r="P423" s="393"/>
      <c r="Q423" s="393"/>
      <c r="R423" s="393"/>
      <c r="S423" s="393"/>
      <c r="T423" s="393"/>
      <c r="U423" s="394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2"/>
      <c r="B424" s="372"/>
      <c r="C424" s="372"/>
      <c r="D424" s="372"/>
      <c r="E424" s="372"/>
      <c r="F424" s="372"/>
      <c r="G424" s="372"/>
      <c r="H424" s="372"/>
      <c r="I424" s="372"/>
      <c r="J424" s="372"/>
      <c r="K424" s="372"/>
      <c r="L424" s="372"/>
      <c r="M424" s="372"/>
      <c r="N424" s="373"/>
      <c r="O424" s="392" t="s">
        <v>66</v>
      </c>
      <c r="P424" s="393"/>
      <c r="Q424" s="393"/>
      <c r="R424" s="393"/>
      <c r="S424" s="393"/>
      <c r="T424" s="393"/>
      <c r="U424" s="394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2"/>
      <c r="C425" s="372"/>
      <c r="D425" s="372"/>
      <c r="E425" s="372"/>
      <c r="F425" s="372"/>
      <c r="G425" s="372"/>
      <c r="H425" s="372"/>
      <c r="I425" s="372"/>
      <c r="J425" s="372"/>
      <c r="K425" s="372"/>
      <c r="L425" s="372"/>
      <c r="M425" s="372"/>
      <c r="N425" s="372"/>
      <c r="O425" s="372"/>
      <c r="P425" s="372"/>
      <c r="Q425" s="372"/>
      <c r="R425" s="372"/>
      <c r="S425" s="372"/>
      <c r="T425" s="372"/>
      <c r="U425" s="372"/>
      <c r="V425" s="372"/>
      <c r="W425" s="372"/>
      <c r="X425" s="372"/>
      <c r="Y425" s="372"/>
      <c r="Z425" s="355"/>
      <c r="AA425" s="355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6"/>
      <c r="Q426" s="376"/>
      <c r="R426" s="376"/>
      <c r="S426" s="367"/>
      <c r="T426" s="34"/>
      <c r="U426" s="34"/>
      <c r="V426" s="35" t="s">
        <v>65</v>
      </c>
      <c r="W426" s="362">
        <v>28</v>
      </c>
      <c r="X426" s="363">
        <f t="shared" ref="X426:X432" si="20">IFERROR(IF(W426="",0,CEILING((W426/$H426),1)*$H426),"")</f>
        <v>29.400000000000002</v>
      </c>
      <c r="Y426" s="36">
        <f>IFERROR(IF(X426=0,"",ROUNDUP(X426/H426,0)*0.00753),"")</f>
        <v>5.271E-2</v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6"/>
      <c r="Q427" s="376"/>
      <c r="R427" s="376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6"/>
      <c r="Q428" s="376"/>
      <c r="R428" s="376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6"/>
      <c r="Q429" s="376"/>
      <c r="R429" s="376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7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6"/>
      <c r="Q430" s="376"/>
      <c r="R430" s="376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6"/>
      <c r="Q431" s="376"/>
      <c r="R431" s="376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6"/>
      <c r="Q432" s="376"/>
      <c r="R432" s="376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1"/>
      <c r="B433" s="372"/>
      <c r="C433" s="372"/>
      <c r="D433" s="372"/>
      <c r="E433" s="372"/>
      <c r="F433" s="372"/>
      <c r="G433" s="372"/>
      <c r="H433" s="372"/>
      <c r="I433" s="372"/>
      <c r="J433" s="372"/>
      <c r="K433" s="372"/>
      <c r="L433" s="372"/>
      <c r="M433" s="372"/>
      <c r="N433" s="373"/>
      <c r="O433" s="392" t="s">
        <v>66</v>
      </c>
      <c r="P433" s="393"/>
      <c r="Q433" s="393"/>
      <c r="R433" s="393"/>
      <c r="S433" s="393"/>
      <c r="T433" s="393"/>
      <c r="U433" s="394"/>
      <c r="V433" s="37" t="s">
        <v>67</v>
      </c>
      <c r="W433" s="364">
        <f>IFERROR(W426/H426,"0")+IFERROR(W427/H427,"0")+IFERROR(W428/H428,"0")+IFERROR(W429/H429,"0")+IFERROR(W430/H430,"0")+IFERROR(W431/H431,"0")+IFERROR(W432/H432,"0")</f>
        <v>6.6666666666666661</v>
      </c>
      <c r="X433" s="364">
        <f>IFERROR(X426/H426,"0")+IFERROR(X427/H427,"0")+IFERROR(X428/H428,"0")+IFERROR(X429/H429,"0")+IFERROR(X430/H430,"0")+IFERROR(X431/H431,"0")+IFERROR(X432/H432,"0")</f>
        <v>7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5.271E-2</v>
      </c>
      <c r="Z433" s="365"/>
      <c r="AA433" s="365"/>
    </row>
    <row r="434" spans="1:54" x14ac:dyDescent="0.2">
      <c r="A434" s="372"/>
      <c r="B434" s="372"/>
      <c r="C434" s="372"/>
      <c r="D434" s="372"/>
      <c r="E434" s="372"/>
      <c r="F434" s="372"/>
      <c r="G434" s="372"/>
      <c r="H434" s="372"/>
      <c r="I434" s="372"/>
      <c r="J434" s="372"/>
      <c r="K434" s="372"/>
      <c r="L434" s="372"/>
      <c r="M434" s="372"/>
      <c r="N434" s="373"/>
      <c r="O434" s="392" t="s">
        <v>66</v>
      </c>
      <c r="P434" s="393"/>
      <c r="Q434" s="393"/>
      <c r="R434" s="393"/>
      <c r="S434" s="393"/>
      <c r="T434" s="393"/>
      <c r="U434" s="394"/>
      <c r="V434" s="37" t="s">
        <v>65</v>
      </c>
      <c r="W434" s="364">
        <f>IFERROR(SUM(W426:W432),"0")</f>
        <v>28</v>
      </c>
      <c r="X434" s="364">
        <f>IFERROR(SUM(X426:X432),"0")</f>
        <v>29.400000000000002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372"/>
      <c r="Z435" s="355"/>
      <c r="AA435" s="355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6"/>
      <c r="Q436" s="376"/>
      <c r="R436" s="376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9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6"/>
      <c r="Q437" s="376"/>
      <c r="R437" s="376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71"/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3"/>
      <c r="O438" s="392" t="s">
        <v>66</v>
      </c>
      <c r="P438" s="393"/>
      <c r="Q438" s="393"/>
      <c r="R438" s="393"/>
      <c r="S438" s="393"/>
      <c r="T438" s="393"/>
      <c r="U438" s="394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2"/>
      <c r="B439" s="372"/>
      <c r="C439" s="372"/>
      <c r="D439" s="372"/>
      <c r="E439" s="372"/>
      <c r="F439" s="372"/>
      <c r="G439" s="372"/>
      <c r="H439" s="372"/>
      <c r="I439" s="372"/>
      <c r="J439" s="372"/>
      <c r="K439" s="372"/>
      <c r="L439" s="372"/>
      <c r="M439" s="372"/>
      <c r="N439" s="373"/>
      <c r="O439" s="392" t="s">
        <v>66</v>
      </c>
      <c r="P439" s="393"/>
      <c r="Q439" s="393"/>
      <c r="R439" s="393"/>
      <c r="S439" s="393"/>
      <c r="T439" s="393"/>
      <c r="U439" s="394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372"/>
      <c r="Z440" s="355"/>
      <c r="AA440" s="355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6"/>
      <c r="Q441" s="376"/>
      <c r="R441" s="376"/>
      <c r="S441" s="367"/>
      <c r="T441" s="34"/>
      <c r="U441" s="34"/>
      <c r="V441" s="35" t="s">
        <v>65</v>
      </c>
      <c r="W441" s="362">
        <v>5</v>
      </c>
      <c r="X441" s="363">
        <f>IFERROR(IF(W441="",0,CEILING((W441/$H441),1)*$H441),"")</f>
        <v>5.28</v>
      </c>
      <c r="Y441" s="36">
        <f>IFERROR(IF(X441=0,"",ROUNDUP(X441/H441,0)*0.00627),"")</f>
        <v>2.5080000000000002E-2</v>
      </c>
      <c r="Z441" s="56"/>
      <c r="AA441" s="57"/>
      <c r="AE441" s="58"/>
      <c r="BB441" s="308" t="s">
        <v>1</v>
      </c>
    </row>
    <row r="442" spans="1:54" x14ac:dyDescent="0.2">
      <c r="A442" s="371"/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2"/>
      <c r="N442" s="373"/>
      <c r="O442" s="392" t="s">
        <v>66</v>
      </c>
      <c r="P442" s="393"/>
      <c r="Q442" s="393"/>
      <c r="R442" s="393"/>
      <c r="S442" s="393"/>
      <c r="T442" s="393"/>
      <c r="U442" s="394"/>
      <c r="V442" s="37" t="s">
        <v>67</v>
      </c>
      <c r="W442" s="364">
        <f>IFERROR(W441/H441,"0")</f>
        <v>3.7878787878787876</v>
      </c>
      <c r="X442" s="364">
        <f>IFERROR(X441/H441,"0")</f>
        <v>4</v>
      </c>
      <c r="Y442" s="364">
        <f>IFERROR(IF(Y441="",0,Y441),"0")</f>
        <v>2.5080000000000002E-2</v>
      </c>
      <c r="Z442" s="365"/>
      <c r="AA442" s="365"/>
    </row>
    <row r="443" spans="1:54" x14ac:dyDescent="0.2">
      <c r="A443" s="372"/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3"/>
      <c r="O443" s="392" t="s">
        <v>66</v>
      </c>
      <c r="P443" s="393"/>
      <c r="Q443" s="393"/>
      <c r="R443" s="393"/>
      <c r="S443" s="393"/>
      <c r="T443" s="393"/>
      <c r="U443" s="394"/>
      <c r="V443" s="37" t="s">
        <v>65</v>
      </c>
      <c r="W443" s="364">
        <f>IFERROR(SUM(W441:W441),"0")</f>
        <v>5</v>
      </c>
      <c r="X443" s="364">
        <f>IFERROR(SUM(X441:X441),"0")</f>
        <v>5.28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2"/>
      <c r="C444" s="372"/>
      <c r="D444" s="372"/>
      <c r="E444" s="372"/>
      <c r="F444" s="372"/>
      <c r="G444" s="372"/>
      <c r="H444" s="372"/>
      <c r="I444" s="372"/>
      <c r="J444" s="372"/>
      <c r="K444" s="372"/>
      <c r="L444" s="372"/>
      <c r="M444" s="372"/>
      <c r="N444" s="372"/>
      <c r="O444" s="372"/>
      <c r="P444" s="372"/>
      <c r="Q444" s="372"/>
      <c r="R444" s="372"/>
      <c r="S444" s="372"/>
      <c r="T444" s="372"/>
      <c r="U444" s="372"/>
      <c r="V444" s="372"/>
      <c r="W444" s="372"/>
      <c r="X444" s="372"/>
      <c r="Y444" s="372"/>
      <c r="Z444" s="355"/>
      <c r="AA444" s="355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2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6"/>
      <c r="Q445" s="376"/>
      <c r="R445" s="376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71"/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3"/>
      <c r="O446" s="392" t="s">
        <v>66</v>
      </c>
      <c r="P446" s="393"/>
      <c r="Q446" s="393"/>
      <c r="R446" s="393"/>
      <c r="S446" s="393"/>
      <c r="T446" s="393"/>
      <c r="U446" s="394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2"/>
      <c r="B447" s="372"/>
      <c r="C447" s="372"/>
      <c r="D447" s="372"/>
      <c r="E447" s="372"/>
      <c r="F447" s="372"/>
      <c r="G447" s="372"/>
      <c r="H447" s="372"/>
      <c r="I447" s="372"/>
      <c r="J447" s="372"/>
      <c r="K447" s="372"/>
      <c r="L447" s="372"/>
      <c r="M447" s="372"/>
      <c r="N447" s="373"/>
      <c r="O447" s="392" t="s">
        <v>66</v>
      </c>
      <c r="P447" s="393"/>
      <c r="Q447" s="393"/>
      <c r="R447" s="393"/>
      <c r="S447" s="393"/>
      <c r="T447" s="393"/>
      <c r="U447" s="394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78" t="s">
        <v>585</v>
      </c>
      <c r="B448" s="479"/>
      <c r="C448" s="479"/>
      <c r="D448" s="479"/>
      <c r="E448" s="479"/>
      <c r="F448" s="479"/>
      <c r="G448" s="479"/>
      <c r="H448" s="479"/>
      <c r="I448" s="479"/>
      <c r="J448" s="479"/>
      <c r="K448" s="479"/>
      <c r="L448" s="479"/>
      <c r="M448" s="479"/>
      <c r="N448" s="479"/>
      <c r="O448" s="479"/>
      <c r="P448" s="479"/>
      <c r="Q448" s="479"/>
      <c r="R448" s="479"/>
      <c r="S448" s="479"/>
      <c r="T448" s="479"/>
      <c r="U448" s="479"/>
      <c r="V448" s="479"/>
      <c r="W448" s="479"/>
      <c r="X448" s="479"/>
      <c r="Y448" s="479"/>
      <c r="Z448" s="48"/>
      <c r="AA448" s="48"/>
    </row>
    <row r="449" spans="1:54" ht="16.5" hidden="1" customHeight="1" x14ac:dyDescent="0.25">
      <c r="A449" s="380" t="s">
        <v>585</v>
      </c>
      <c r="B449" s="372"/>
      <c r="C449" s="372"/>
      <c r="D449" s="372"/>
      <c r="E449" s="372"/>
      <c r="F449" s="372"/>
      <c r="G449" s="372"/>
      <c r="H449" s="372"/>
      <c r="I449" s="372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372"/>
      <c r="Y449" s="372"/>
      <c r="Z449" s="356"/>
      <c r="AA449" s="356"/>
    </row>
    <row r="450" spans="1:54" ht="14.25" hidden="1" customHeight="1" x14ac:dyDescent="0.25">
      <c r="A450" s="374" t="s">
        <v>104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372"/>
      <c r="Z450" s="355"/>
      <c r="AA450" s="355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6"/>
      <c r="Q451" s="376"/>
      <c r="R451" s="376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6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6"/>
      <c r="Q452" s="376"/>
      <c r="R452" s="376"/>
      <c r="S452" s="367"/>
      <c r="T452" s="34"/>
      <c r="U452" s="34"/>
      <c r="V452" s="35" t="s">
        <v>65</v>
      </c>
      <c r="W452" s="362">
        <v>650</v>
      </c>
      <c r="X452" s="363">
        <f t="shared" si="21"/>
        <v>654.72</v>
      </c>
      <c r="Y452" s="36">
        <f t="shared" si="22"/>
        <v>1.4830399999999999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6"/>
      <c r="Q453" s="376"/>
      <c r="R453" s="376"/>
      <c r="S453" s="367"/>
      <c r="T453" s="34"/>
      <c r="U453" s="34"/>
      <c r="V453" s="35" t="s">
        <v>65</v>
      </c>
      <c r="W453" s="362">
        <v>170</v>
      </c>
      <c r="X453" s="363">
        <f t="shared" si="21"/>
        <v>174.24</v>
      </c>
      <c r="Y453" s="36">
        <f t="shared" si="22"/>
        <v>0.39468000000000003</v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6"/>
      <c r="Q454" s="376"/>
      <c r="R454" s="376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6"/>
      <c r="Q455" s="376"/>
      <c r="R455" s="376"/>
      <c r="S455" s="367"/>
      <c r="T455" s="34"/>
      <c r="U455" s="34"/>
      <c r="V455" s="35" t="s">
        <v>65</v>
      </c>
      <c r="W455" s="362">
        <v>650</v>
      </c>
      <c r="X455" s="363">
        <f t="shared" si="21"/>
        <v>654.72</v>
      </c>
      <c r="Y455" s="36">
        <f t="shared" si="22"/>
        <v>1.4830399999999999</v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6"/>
      <c r="Q456" s="376"/>
      <c r="R456" s="376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6"/>
      <c r="Q457" s="376"/>
      <c r="R457" s="376"/>
      <c r="S457" s="367"/>
      <c r="T457" s="34"/>
      <c r="U457" s="34"/>
      <c r="V457" s="35" t="s">
        <v>65</v>
      </c>
      <c r="W457" s="362">
        <v>233</v>
      </c>
      <c r="X457" s="363">
        <f t="shared" si="21"/>
        <v>234</v>
      </c>
      <c r="Y457" s="36">
        <f>IFERROR(IF(X457=0,"",ROUNDUP(X457/H457,0)*0.00937),"")</f>
        <v>0.60904999999999998</v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6"/>
      <c r="Q458" s="376"/>
      <c r="R458" s="376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5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6"/>
      <c r="Q459" s="376"/>
      <c r="R459" s="376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6"/>
      <c r="Q460" s="376"/>
      <c r="R460" s="376"/>
      <c r="S460" s="367"/>
      <c r="T460" s="34"/>
      <c r="U460" s="34"/>
      <c r="V460" s="35" t="s">
        <v>65</v>
      </c>
      <c r="W460" s="362">
        <v>37</v>
      </c>
      <c r="X460" s="363">
        <f t="shared" si="21"/>
        <v>38.4</v>
      </c>
      <c r="Y460" s="36">
        <f>IFERROR(IF(X460=0,"",ROUNDUP(X460/H460,0)*0.00753),"")</f>
        <v>0.12048</v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6"/>
      <c r="Q461" s="376"/>
      <c r="R461" s="376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1"/>
      <c r="B462" s="372"/>
      <c r="C462" s="372"/>
      <c r="D462" s="372"/>
      <c r="E462" s="372"/>
      <c r="F462" s="372"/>
      <c r="G462" s="372"/>
      <c r="H462" s="372"/>
      <c r="I462" s="372"/>
      <c r="J462" s="372"/>
      <c r="K462" s="372"/>
      <c r="L462" s="372"/>
      <c r="M462" s="372"/>
      <c r="N462" s="373"/>
      <c r="O462" s="392" t="s">
        <v>66</v>
      </c>
      <c r="P462" s="393"/>
      <c r="Q462" s="393"/>
      <c r="R462" s="393"/>
      <c r="S462" s="393"/>
      <c r="T462" s="393"/>
      <c r="U462" s="394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358.54797979797979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362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4.0902899999999995</v>
      </c>
      <c r="Z462" s="365"/>
      <c r="AA462" s="365"/>
    </row>
    <row r="463" spans="1:54" x14ac:dyDescent="0.2">
      <c r="A463" s="372"/>
      <c r="B463" s="372"/>
      <c r="C463" s="372"/>
      <c r="D463" s="372"/>
      <c r="E463" s="372"/>
      <c r="F463" s="372"/>
      <c r="G463" s="372"/>
      <c r="H463" s="372"/>
      <c r="I463" s="372"/>
      <c r="J463" s="372"/>
      <c r="K463" s="372"/>
      <c r="L463" s="372"/>
      <c r="M463" s="372"/>
      <c r="N463" s="373"/>
      <c r="O463" s="392" t="s">
        <v>66</v>
      </c>
      <c r="P463" s="393"/>
      <c r="Q463" s="393"/>
      <c r="R463" s="393"/>
      <c r="S463" s="393"/>
      <c r="T463" s="393"/>
      <c r="U463" s="394"/>
      <c r="V463" s="37" t="s">
        <v>65</v>
      </c>
      <c r="W463" s="364">
        <f>IFERROR(SUM(W451:W461),"0")</f>
        <v>1740</v>
      </c>
      <c r="X463" s="364">
        <f>IFERROR(SUM(X451:X461),"0")</f>
        <v>1756.0800000000002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2"/>
      <c r="C464" s="372"/>
      <c r="D464" s="372"/>
      <c r="E464" s="372"/>
      <c r="F464" s="372"/>
      <c r="G464" s="372"/>
      <c r="H464" s="372"/>
      <c r="I464" s="372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372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6"/>
      <c r="Q465" s="376"/>
      <c r="R465" s="376"/>
      <c r="S465" s="367"/>
      <c r="T465" s="34"/>
      <c r="U465" s="34"/>
      <c r="V465" s="35" t="s">
        <v>65</v>
      </c>
      <c r="W465" s="362">
        <v>450</v>
      </c>
      <c r="X465" s="363">
        <f>IFERROR(IF(W465="",0,CEILING((W465/$H465),1)*$H465),"")</f>
        <v>454.08000000000004</v>
      </c>
      <c r="Y465" s="36">
        <f>IFERROR(IF(X465=0,"",ROUNDUP(X465/H465,0)*0.01196),"")</f>
        <v>1.0285599999999999</v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6"/>
      <c r="Q466" s="376"/>
      <c r="R466" s="376"/>
      <c r="S466" s="367"/>
      <c r="T466" s="34"/>
      <c r="U466" s="34"/>
      <c r="V466" s="35" t="s">
        <v>65</v>
      </c>
      <c r="W466" s="362">
        <v>294</v>
      </c>
      <c r="X466" s="363">
        <f>IFERROR(IF(W466="",0,CEILING((W466/$H466),1)*$H466),"")</f>
        <v>295.2</v>
      </c>
      <c r="Y466" s="36">
        <f>IFERROR(IF(X466=0,"",ROUNDUP(X466/H466,0)*0.00937),"")</f>
        <v>0.76834000000000002</v>
      </c>
      <c r="Z466" s="56"/>
      <c r="AA466" s="57"/>
      <c r="AE466" s="58"/>
      <c r="BB466" s="322" t="s">
        <v>1</v>
      </c>
    </row>
    <row r="467" spans="1:54" x14ac:dyDescent="0.2">
      <c r="A467" s="371"/>
      <c r="B467" s="372"/>
      <c r="C467" s="372"/>
      <c r="D467" s="372"/>
      <c r="E467" s="372"/>
      <c r="F467" s="372"/>
      <c r="G467" s="372"/>
      <c r="H467" s="372"/>
      <c r="I467" s="372"/>
      <c r="J467" s="372"/>
      <c r="K467" s="372"/>
      <c r="L467" s="372"/>
      <c r="M467" s="372"/>
      <c r="N467" s="373"/>
      <c r="O467" s="392" t="s">
        <v>66</v>
      </c>
      <c r="P467" s="393"/>
      <c r="Q467" s="393"/>
      <c r="R467" s="393"/>
      <c r="S467" s="393"/>
      <c r="T467" s="393"/>
      <c r="U467" s="394"/>
      <c r="V467" s="37" t="s">
        <v>67</v>
      </c>
      <c r="W467" s="364">
        <f>IFERROR(W465/H465,"0")+IFERROR(W466/H466,"0")</f>
        <v>166.89393939393938</v>
      </c>
      <c r="X467" s="364">
        <f>IFERROR(X465/H465,"0")+IFERROR(X466/H466,"0")</f>
        <v>168</v>
      </c>
      <c r="Y467" s="364">
        <f>IFERROR(IF(Y465="",0,Y465),"0")+IFERROR(IF(Y466="",0,Y466),"0")</f>
        <v>1.7968999999999999</v>
      </c>
      <c r="Z467" s="365"/>
      <c r="AA467" s="365"/>
    </row>
    <row r="468" spans="1:54" x14ac:dyDescent="0.2">
      <c r="A468" s="372"/>
      <c r="B468" s="372"/>
      <c r="C468" s="372"/>
      <c r="D468" s="372"/>
      <c r="E468" s="372"/>
      <c r="F468" s="372"/>
      <c r="G468" s="372"/>
      <c r="H468" s="372"/>
      <c r="I468" s="372"/>
      <c r="J468" s="372"/>
      <c r="K468" s="372"/>
      <c r="L468" s="372"/>
      <c r="M468" s="372"/>
      <c r="N468" s="373"/>
      <c r="O468" s="392" t="s">
        <v>66</v>
      </c>
      <c r="P468" s="393"/>
      <c r="Q468" s="393"/>
      <c r="R468" s="393"/>
      <c r="S468" s="393"/>
      <c r="T468" s="393"/>
      <c r="U468" s="394"/>
      <c r="V468" s="37" t="s">
        <v>65</v>
      </c>
      <c r="W468" s="364">
        <f>IFERROR(SUM(W465:W466),"0")</f>
        <v>744</v>
      </c>
      <c r="X468" s="364">
        <f>IFERROR(SUM(X465:X466),"0")</f>
        <v>749.28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2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72"/>
      <c r="V469" s="372"/>
      <c r="W469" s="372"/>
      <c r="X469" s="372"/>
      <c r="Y469" s="372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6"/>
      <c r="Q470" s="376"/>
      <c r="R470" s="376"/>
      <c r="S470" s="367"/>
      <c r="T470" s="34"/>
      <c r="U470" s="34"/>
      <c r="V470" s="35" t="s">
        <v>65</v>
      </c>
      <c r="W470" s="362">
        <v>150</v>
      </c>
      <c r="X470" s="363">
        <f t="shared" ref="X470:X475" si="23">IFERROR(IF(W470="",0,CEILING((W470/$H470),1)*$H470),"")</f>
        <v>153.12</v>
      </c>
      <c r="Y470" s="36">
        <f>IFERROR(IF(X470=0,"",ROUNDUP(X470/H470,0)*0.01196),"")</f>
        <v>0.34683999999999998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6"/>
      <c r="Q471" s="376"/>
      <c r="R471" s="376"/>
      <c r="S471" s="367"/>
      <c r="T471" s="34"/>
      <c r="U471" s="34"/>
      <c r="V471" s="35" t="s">
        <v>65</v>
      </c>
      <c r="W471" s="362">
        <v>250</v>
      </c>
      <c r="X471" s="363">
        <f t="shared" si="23"/>
        <v>253.44</v>
      </c>
      <c r="Y471" s="36">
        <f>IFERROR(IF(X471=0,"",ROUNDUP(X471/H471,0)*0.01196),"")</f>
        <v>0.57408000000000003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6"/>
      <c r="Q472" s="376"/>
      <c r="R472" s="376"/>
      <c r="S472" s="367"/>
      <c r="T472" s="34"/>
      <c r="U472" s="34"/>
      <c r="V472" s="35" t="s">
        <v>65</v>
      </c>
      <c r="W472" s="362">
        <v>250</v>
      </c>
      <c r="X472" s="363">
        <f t="shared" si="23"/>
        <v>253.44</v>
      </c>
      <c r="Y472" s="36">
        <f>IFERROR(IF(X472=0,"",ROUNDUP(X472/H472,0)*0.01196),"")</f>
        <v>0.57408000000000003</v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6"/>
      <c r="Q473" s="376"/>
      <c r="R473" s="376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6"/>
      <c r="Q474" s="376"/>
      <c r="R474" s="376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6"/>
      <c r="Q475" s="376"/>
      <c r="R475" s="376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1"/>
      <c r="B476" s="372"/>
      <c r="C476" s="372"/>
      <c r="D476" s="372"/>
      <c r="E476" s="372"/>
      <c r="F476" s="372"/>
      <c r="G476" s="372"/>
      <c r="H476" s="372"/>
      <c r="I476" s="372"/>
      <c r="J476" s="372"/>
      <c r="K476" s="372"/>
      <c r="L476" s="372"/>
      <c r="M476" s="372"/>
      <c r="N476" s="373"/>
      <c r="O476" s="392" t="s">
        <v>66</v>
      </c>
      <c r="P476" s="393"/>
      <c r="Q476" s="393"/>
      <c r="R476" s="393"/>
      <c r="S476" s="393"/>
      <c r="T476" s="393"/>
      <c r="U476" s="394"/>
      <c r="V476" s="37" t="s">
        <v>67</v>
      </c>
      <c r="W476" s="364">
        <f>IFERROR(W470/H470,"0")+IFERROR(W471/H471,"0")+IFERROR(W472/H472,"0")+IFERROR(W473/H473,"0")+IFERROR(W474/H474,"0")+IFERROR(W475/H475,"0")</f>
        <v>123.10606060606059</v>
      </c>
      <c r="X476" s="364">
        <f>IFERROR(X470/H470,"0")+IFERROR(X471/H471,"0")+IFERROR(X472/H472,"0")+IFERROR(X473/H473,"0")+IFERROR(X474/H474,"0")+IFERROR(X475/H475,"0")</f>
        <v>125</v>
      </c>
      <c r="Y476" s="364">
        <f>IFERROR(IF(Y470="",0,Y470),"0")+IFERROR(IF(Y471="",0,Y471),"0")+IFERROR(IF(Y472="",0,Y472),"0")+IFERROR(IF(Y473="",0,Y473),"0")+IFERROR(IF(Y474="",0,Y474),"0")+IFERROR(IF(Y475="",0,Y475),"0")</f>
        <v>1.4950000000000001</v>
      </c>
      <c r="Z476" s="365"/>
      <c r="AA476" s="365"/>
    </row>
    <row r="477" spans="1:54" x14ac:dyDescent="0.2">
      <c r="A477" s="372"/>
      <c r="B477" s="372"/>
      <c r="C477" s="372"/>
      <c r="D477" s="372"/>
      <c r="E477" s="372"/>
      <c r="F477" s="372"/>
      <c r="G477" s="372"/>
      <c r="H477" s="372"/>
      <c r="I477" s="372"/>
      <c r="J477" s="372"/>
      <c r="K477" s="372"/>
      <c r="L477" s="372"/>
      <c r="M477" s="372"/>
      <c r="N477" s="373"/>
      <c r="O477" s="392" t="s">
        <v>66</v>
      </c>
      <c r="P477" s="393"/>
      <c r="Q477" s="393"/>
      <c r="R477" s="393"/>
      <c r="S477" s="393"/>
      <c r="T477" s="393"/>
      <c r="U477" s="394"/>
      <c r="V477" s="37" t="s">
        <v>65</v>
      </c>
      <c r="W477" s="364">
        <f>IFERROR(SUM(W470:W475),"0")</f>
        <v>650</v>
      </c>
      <c r="X477" s="364">
        <f>IFERROR(SUM(X470:X475),"0")</f>
        <v>660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2"/>
      <c r="C478" s="372"/>
      <c r="D478" s="372"/>
      <c r="E478" s="372"/>
      <c r="F478" s="372"/>
      <c r="G478" s="372"/>
      <c r="H478" s="372"/>
      <c r="I478" s="372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372"/>
      <c r="Z478" s="355"/>
      <c r="AA478" s="355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6"/>
      <c r="Q479" s="376"/>
      <c r="R479" s="376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hidden="1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7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6"/>
      <c r="Q480" s="376"/>
      <c r="R480" s="376"/>
      <c r="S480" s="367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6"/>
      <c r="Q481" s="376"/>
      <c r="R481" s="376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hidden="1" x14ac:dyDescent="0.2">
      <c r="A482" s="371"/>
      <c r="B482" s="372"/>
      <c r="C482" s="372"/>
      <c r="D482" s="372"/>
      <c r="E482" s="372"/>
      <c r="F482" s="372"/>
      <c r="G482" s="372"/>
      <c r="H482" s="372"/>
      <c r="I482" s="372"/>
      <c r="J482" s="372"/>
      <c r="K482" s="372"/>
      <c r="L482" s="372"/>
      <c r="M482" s="372"/>
      <c r="N482" s="373"/>
      <c r="O482" s="392" t="s">
        <v>66</v>
      </c>
      <c r="P482" s="393"/>
      <c r="Q482" s="393"/>
      <c r="R482" s="393"/>
      <c r="S482" s="393"/>
      <c r="T482" s="393"/>
      <c r="U482" s="394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2"/>
      <c r="B483" s="372"/>
      <c r="C483" s="372"/>
      <c r="D483" s="372"/>
      <c r="E483" s="372"/>
      <c r="F483" s="372"/>
      <c r="G483" s="372"/>
      <c r="H483" s="372"/>
      <c r="I483" s="372"/>
      <c r="J483" s="372"/>
      <c r="K483" s="372"/>
      <c r="L483" s="372"/>
      <c r="M483" s="372"/>
      <c r="N483" s="373"/>
      <c r="O483" s="392" t="s">
        <v>66</v>
      </c>
      <c r="P483" s="393"/>
      <c r="Q483" s="393"/>
      <c r="R483" s="393"/>
      <c r="S483" s="393"/>
      <c r="T483" s="393"/>
      <c r="U483" s="394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2"/>
      <c r="C484" s="372"/>
      <c r="D484" s="372"/>
      <c r="E484" s="372"/>
      <c r="F484" s="372"/>
      <c r="G484" s="372"/>
      <c r="H484" s="372"/>
      <c r="I484" s="372"/>
      <c r="J484" s="372"/>
      <c r="K484" s="372"/>
      <c r="L484" s="372"/>
      <c r="M484" s="372"/>
      <c r="N484" s="372"/>
      <c r="O484" s="372"/>
      <c r="P484" s="372"/>
      <c r="Q484" s="372"/>
      <c r="R484" s="372"/>
      <c r="S484" s="372"/>
      <c r="T484" s="372"/>
      <c r="U484" s="372"/>
      <c r="V484" s="372"/>
      <c r="W484" s="372"/>
      <c r="X484" s="372"/>
      <c r="Y484" s="372"/>
      <c r="Z484" s="355"/>
      <c r="AA484" s="355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6"/>
      <c r="Q485" s="376"/>
      <c r="R485" s="376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71"/>
      <c r="B486" s="372"/>
      <c r="C486" s="372"/>
      <c r="D486" s="372"/>
      <c r="E486" s="372"/>
      <c r="F486" s="372"/>
      <c r="G486" s="372"/>
      <c r="H486" s="372"/>
      <c r="I486" s="372"/>
      <c r="J486" s="372"/>
      <c r="K486" s="372"/>
      <c r="L486" s="372"/>
      <c r="M486" s="372"/>
      <c r="N486" s="373"/>
      <c r="O486" s="392" t="s">
        <v>66</v>
      </c>
      <c r="P486" s="393"/>
      <c r="Q486" s="393"/>
      <c r="R486" s="393"/>
      <c r="S486" s="393"/>
      <c r="T486" s="393"/>
      <c r="U486" s="394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2"/>
      <c r="B487" s="372"/>
      <c r="C487" s="372"/>
      <c r="D487" s="372"/>
      <c r="E487" s="372"/>
      <c r="F487" s="372"/>
      <c r="G487" s="372"/>
      <c r="H487" s="372"/>
      <c r="I487" s="372"/>
      <c r="J487" s="372"/>
      <c r="K487" s="372"/>
      <c r="L487" s="372"/>
      <c r="M487" s="372"/>
      <c r="N487" s="373"/>
      <c r="O487" s="392" t="s">
        <v>66</v>
      </c>
      <c r="P487" s="393"/>
      <c r="Q487" s="393"/>
      <c r="R487" s="393"/>
      <c r="S487" s="393"/>
      <c r="T487" s="393"/>
      <c r="U487" s="394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78" t="s">
        <v>632</v>
      </c>
      <c r="B488" s="479"/>
      <c r="C488" s="479"/>
      <c r="D488" s="479"/>
      <c r="E488" s="479"/>
      <c r="F488" s="479"/>
      <c r="G488" s="479"/>
      <c r="H488" s="479"/>
      <c r="I488" s="479"/>
      <c r="J488" s="479"/>
      <c r="K488" s="479"/>
      <c r="L488" s="479"/>
      <c r="M488" s="479"/>
      <c r="N488" s="479"/>
      <c r="O488" s="479"/>
      <c r="P488" s="479"/>
      <c r="Q488" s="479"/>
      <c r="R488" s="479"/>
      <c r="S488" s="479"/>
      <c r="T488" s="479"/>
      <c r="U488" s="479"/>
      <c r="V488" s="479"/>
      <c r="W488" s="479"/>
      <c r="X488" s="479"/>
      <c r="Y488" s="479"/>
      <c r="Z488" s="48"/>
      <c r="AA488" s="48"/>
    </row>
    <row r="489" spans="1:54" ht="16.5" hidden="1" customHeight="1" x14ac:dyDescent="0.25">
      <c r="A489" s="380" t="s">
        <v>633</v>
      </c>
      <c r="B489" s="372"/>
      <c r="C489" s="372"/>
      <c r="D489" s="372"/>
      <c r="E489" s="372"/>
      <c r="F489" s="372"/>
      <c r="G489" s="372"/>
      <c r="H489" s="372"/>
      <c r="I489" s="372"/>
      <c r="J489" s="372"/>
      <c r="K489" s="372"/>
      <c r="L489" s="372"/>
      <c r="M489" s="372"/>
      <c r="N489" s="372"/>
      <c r="O489" s="372"/>
      <c r="P489" s="372"/>
      <c r="Q489" s="372"/>
      <c r="R489" s="372"/>
      <c r="S489" s="372"/>
      <c r="T489" s="372"/>
      <c r="U489" s="372"/>
      <c r="V489" s="372"/>
      <c r="W489" s="372"/>
      <c r="X489" s="372"/>
      <c r="Y489" s="372"/>
      <c r="Z489" s="356"/>
      <c r="AA489" s="356"/>
    </row>
    <row r="490" spans="1:54" ht="14.25" hidden="1" customHeight="1" x14ac:dyDescent="0.25">
      <c r="A490" s="374" t="s">
        <v>104</v>
      </c>
      <c r="B490" s="372"/>
      <c r="C490" s="372"/>
      <c r="D490" s="372"/>
      <c r="E490" s="372"/>
      <c r="F490" s="372"/>
      <c r="G490" s="372"/>
      <c r="H490" s="372"/>
      <c r="I490" s="372"/>
      <c r="J490" s="372"/>
      <c r="K490" s="372"/>
      <c r="L490" s="372"/>
      <c r="M490" s="372"/>
      <c r="N490" s="372"/>
      <c r="O490" s="372"/>
      <c r="P490" s="372"/>
      <c r="Q490" s="372"/>
      <c r="R490" s="372"/>
      <c r="S490" s="372"/>
      <c r="T490" s="372"/>
      <c r="U490" s="372"/>
      <c r="V490" s="372"/>
      <c r="W490" s="372"/>
      <c r="X490" s="372"/>
      <c r="Y490" s="372"/>
      <c r="Z490" s="355"/>
      <c r="AA490" s="355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607" t="s">
        <v>636</v>
      </c>
      <c r="P491" s="376"/>
      <c r="Q491" s="376"/>
      <c r="R491" s="376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6" t="s">
        <v>639</v>
      </c>
      <c r="P492" s="376"/>
      <c r="Q492" s="376"/>
      <c r="R492" s="376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4" t="s">
        <v>642</v>
      </c>
      <c r="P493" s="376"/>
      <c r="Q493" s="376"/>
      <c r="R493" s="376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20" t="s">
        <v>645</v>
      </c>
      <c r="P494" s="376"/>
      <c r="Q494" s="376"/>
      <c r="R494" s="376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7" t="s">
        <v>648</v>
      </c>
      <c r="P495" s="376"/>
      <c r="Q495" s="376"/>
      <c r="R495" s="376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71"/>
      <c r="B496" s="372"/>
      <c r="C496" s="372"/>
      <c r="D496" s="372"/>
      <c r="E496" s="372"/>
      <c r="F496" s="372"/>
      <c r="G496" s="372"/>
      <c r="H496" s="372"/>
      <c r="I496" s="372"/>
      <c r="J496" s="372"/>
      <c r="K496" s="372"/>
      <c r="L496" s="372"/>
      <c r="M496" s="372"/>
      <c r="N496" s="373"/>
      <c r="O496" s="392" t="s">
        <v>66</v>
      </c>
      <c r="P496" s="393"/>
      <c r="Q496" s="393"/>
      <c r="R496" s="393"/>
      <c r="S496" s="393"/>
      <c r="T496" s="393"/>
      <c r="U496" s="394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2"/>
      <c r="B497" s="372"/>
      <c r="C497" s="372"/>
      <c r="D497" s="372"/>
      <c r="E497" s="372"/>
      <c r="F497" s="372"/>
      <c r="G497" s="372"/>
      <c r="H497" s="372"/>
      <c r="I497" s="372"/>
      <c r="J497" s="372"/>
      <c r="K497" s="372"/>
      <c r="L497" s="372"/>
      <c r="M497" s="372"/>
      <c r="N497" s="373"/>
      <c r="O497" s="392" t="s">
        <v>66</v>
      </c>
      <c r="P497" s="393"/>
      <c r="Q497" s="393"/>
      <c r="R497" s="393"/>
      <c r="S497" s="393"/>
      <c r="T497" s="393"/>
      <c r="U497" s="394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2"/>
      <c r="C498" s="372"/>
      <c r="D498" s="372"/>
      <c r="E498" s="372"/>
      <c r="F498" s="372"/>
      <c r="G498" s="372"/>
      <c r="H498" s="372"/>
      <c r="I498" s="372"/>
      <c r="J498" s="372"/>
      <c r="K498" s="372"/>
      <c r="L498" s="372"/>
      <c r="M498" s="372"/>
      <c r="N498" s="372"/>
      <c r="O498" s="372"/>
      <c r="P498" s="372"/>
      <c r="Q498" s="372"/>
      <c r="R498" s="372"/>
      <c r="S498" s="372"/>
      <c r="T498" s="372"/>
      <c r="U498" s="372"/>
      <c r="V498" s="372"/>
      <c r="W498" s="372"/>
      <c r="X498" s="372"/>
      <c r="Y498" s="372"/>
      <c r="Z498" s="355"/>
      <c r="AA498" s="355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76"/>
      <c r="Q499" s="376"/>
      <c r="R499" s="376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76"/>
      <c r="Q500" s="376"/>
      <c r="R500" s="376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4" t="s">
        <v>657</v>
      </c>
      <c r="P501" s="376"/>
      <c r="Q501" s="376"/>
      <c r="R501" s="376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71"/>
      <c r="B502" s="372"/>
      <c r="C502" s="372"/>
      <c r="D502" s="372"/>
      <c r="E502" s="372"/>
      <c r="F502" s="372"/>
      <c r="G502" s="372"/>
      <c r="H502" s="372"/>
      <c r="I502" s="372"/>
      <c r="J502" s="372"/>
      <c r="K502" s="372"/>
      <c r="L502" s="372"/>
      <c r="M502" s="372"/>
      <c r="N502" s="373"/>
      <c r="O502" s="392" t="s">
        <v>66</v>
      </c>
      <c r="P502" s="393"/>
      <c r="Q502" s="393"/>
      <c r="R502" s="393"/>
      <c r="S502" s="393"/>
      <c r="T502" s="393"/>
      <c r="U502" s="394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2"/>
      <c r="B503" s="372"/>
      <c r="C503" s="372"/>
      <c r="D503" s="372"/>
      <c r="E503" s="372"/>
      <c r="F503" s="372"/>
      <c r="G503" s="372"/>
      <c r="H503" s="372"/>
      <c r="I503" s="372"/>
      <c r="J503" s="372"/>
      <c r="K503" s="372"/>
      <c r="L503" s="372"/>
      <c r="M503" s="372"/>
      <c r="N503" s="373"/>
      <c r="O503" s="392" t="s">
        <v>66</v>
      </c>
      <c r="P503" s="393"/>
      <c r="Q503" s="393"/>
      <c r="R503" s="393"/>
      <c r="S503" s="393"/>
      <c r="T503" s="393"/>
      <c r="U503" s="394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2"/>
      <c r="C504" s="372"/>
      <c r="D504" s="372"/>
      <c r="E504" s="372"/>
      <c r="F504" s="372"/>
      <c r="G504" s="372"/>
      <c r="H504" s="372"/>
      <c r="I504" s="372"/>
      <c r="J504" s="372"/>
      <c r="K504" s="372"/>
      <c r="L504" s="372"/>
      <c r="M504" s="372"/>
      <c r="N504" s="372"/>
      <c r="O504" s="372"/>
      <c r="P504" s="372"/>
      <c r="Q504" s="372"/>
      <c r="R504" s="372"/>
      <c r="S504" s="372"/>
      <c r="T504" s="372"/>
      <c r="U504" s="372"/>
      <c r="V504" s="372"/>
      <c r="W504" s="372"/>
      <c r="X504" s="372"/>
      <c r="Y504" s="372"/>
      <c r="Z504" s="355"/>
      <c r="AA504" s="355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3" t="s">
        <v>660</v>
      </c>
      <c r="P505" s="376"/>
      <c r="Q505" s="376"/>
      <c r="R505" s="376"/>
      <c r="S505" s="367"/>
      <c r="T505" s="34"/>
      <c r="U505" s="34"/>
      <c r="V505" s="35" t="s">
        <v>65</v>
      </c>
      <c r="W505" s="362">
        <v>100</v>
      </c>
      <c r="X505" s="363">
        <f>IFERROR(IF(W505="",0,CEILING((W505/$H505),1)*$H505),"")</f>
        <v>100.80000000000001</v>
      </c>
      <c r="Y505" s="36">
        <f>IFERROR(IF(X505=0,"",ROUNDUP(X505/H505,0)*0.00753),"")</f>
        <v>0.18071999999999999</v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6"/>
      <c r="Q506" s="376"/>
      <c r="R506" s="376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63" t="s">
        <v>665</v>
      </c>
      <c r="P507" s="376"/>
      <c r="Q507" s="376"/>
      <c r="R507" s="376"/>
      <c r="S507" s="367"/>
      <c r="T507" s="34"/>
      <c r="U507" s="34"/>
      <c r="V507" s="35" t="s">
        <v>65</v>
      </c>
      <c r="W507" s="362">
        <v>100</v>
      </c>
      <c r="X507" s="363">
        <f>IFERROR(IF(W507="",0,CEILING((W507/$H507),1)*$H507),"")</f>
        <v>100.80000000000001</v>
      </c>
      <c r="Y507" s="36">
        <f>IFERROR(IF(X507=0,"",ROUNDUP(X507/H507,0)*0.00753),"")</f>
        <v>0.18071999999999999</v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72" t="s">
        <v>668</v>
      </c>
      <c r="P508" s="376"/>
      <c r="Q508" s="376"/>
      <c r="R508" s="376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6"/>
      <c r="Q509" s="376"/>
      <c r="R509" s="376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1"/>
      <c r="B510" s="372"/>
      <c r="C510" s="372"/>
      <c r="D510" s="372"/>
      <c r="E510" s="372"/>
      <c r="F510" s="372"/>
      <c r="G510" s="372"/>
      <c r="H510" s="372"/>
      <c r="I510" s="372"/>
      <c r="J510" s="372"/>
      <c r="K510" s="372"/>
      <c r="L510" s="372"/>
      <c r="M510" s="372"/>
      <c r="N510" s="373"/>
      <c r="O510" s="392" t="s">
        <v>66</v>
      </c>
      <c r="P510" s="393"/>
      <c r="Q510" s="393"/>
      <c r="R510" s="393"/>
      <c r="S510" s="393"/>
      <c r="T510" s="393"/>
      <c r="U510" s="394"/>
      <c r="V510" s="37" t="s">
        <v>67</v>
      </c>
      <c r="W510" s="364">
        <f>IFERROR(W505/H505,"0")+IFERROR(W506/H506,"0")+IFERROR(W507/H507,"0")+IFERROR(W508/H508,"0")+IFERROR(W509/H509,"0")</f>
        <v>47.61904761904762</v>
      </c>
      <c r="X510" s="364">
        <f>IFERROR(X505/H505,"0")+IFERROR(X506/H506,"0")+IFERROR(X507/H507,"0")+IFERROR(X508/H508,"0")+IFERROR(X509/H509,"0")</f>
        <v>48</v>
      </c>
      <c r="Y510" s="364">
        <f>IFERROR(IF(Y505="",0,Y505),"0")+IFERROR(IF(Y506="",0,Y506),"0")+IFERROR(IF(Y507="",0,Y507),"0")+IFERROR(IF(Y508="",0,Y508),"0")+IFERROR(IF(Y509="",0,Y509),"0")</f>
        <v>0.36143999999999998</v>
      </c>
      <c r="Z510" s="365"/>
      <c r="AA510" s="365"/>
    </row>
    <row r="511" spans="1:54" x14ac:dyDescent="0.2">
      <c r="A511" s="372"/>
      <c r="B511" s="372"/>
      <c r="C511" s="372"/>
      <c r="D511" s="372"/>
      <c r="E511" s="372"/>
      <c r="F511" s="372"/>
      <c r="G511" s="372"/>
      <c r="H511" s="372"/>
      <c r="I511" s="372"/>
      <c r="J511" s="372"/>
      <c r="K511" s="372"/>
      <c r="L511" s="372"/>
      <c r="M511" s="372"/>
      <c r="N511" s="373"/>
      <c r="O511" s="392" t="s">
        <v>66</v>
      </c>
      <c r="P511" s="393"/>
      <c r="Q511" s="393"/>
      <c r="R511" s="393"/>
      <c r="S511" s="393"/>
      <c r="T511" s="393"/>
      <c r="U511" s="394"/>
      <c r="V511" s="37" t="s">
        <v>65</v>
      </c>
      <c r="W511" s="364">
        <f>IFERROR(SUM(W505:W509),"0")</f>
        <v>200</v>
      </c>
      <c r="X511" s="364">
        <f>IFERROR(SUM(X505:X509),"0")</f>
        <v>201.60000000000002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2"/>
      <c r="C512" s="372"/>
      <c r="D512" s="372"/>
      <c r="E512" s="372"/>
      <c r="F512" s="372"/>
      <c r="G512" s="372"/>
      <c r="H512" s="372"/>
      <c r="I512" s="372"/>
      <c r="J512" s="372"/>
      <c r="K512" s="372"/>
      <c r="L512" s="372"/>
      <c r="M512" s="372"/>
      <c r="N512" s="372"/>
      <c r="O512" s="372"/>
      <c r="P512" s="372"/>
      <c r="Q512" s="372"/>
      <c r="R512" s="372"/>
      <c r="S512" s="372"/>
      <c r="T512" s="372"/>
      <c r="U512" s="372"/>
      <c r="V512" s="372"/>
      <c r="W512" s="372"/>
      <c r="X512" s="372"/>
      <c r="Y512" s="372"/>
      <c r="Z512" s="355"/>
      <c r="AA512" s="355"/>
    </row>
    <row r="513" spans="1:54" ht="27" hidden="1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6"/>
      <c r="Q513" s="376"/>
      <c r="R513" s="376"/>
      <c r="S513" s="367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601" t="s">
        <v>676</v>
      </c>
      <c r="P514" s="376"/>
      <c r="Q514" s="376"/>
      <c r="R514" s="376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4" t="s">
        <v>679</v>
      </c>
      <c r="P515" s="376"/>
      <c r="Q515" s="376"/>
      <c r="R515" s="376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35" t="s">
        <v>682</v>
      </c>
      <c r="P516" s="376"/>
      <c r="Q516" s="376"/>
      <c r="R516" s="376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32" t="s">
        <v>685</v>
      </c>
      <c r="P517" s="376"/>
      <c r="Q517" s="376"/>
      <c r="R517" s="376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hidden="1" x14ac:dyDescent="0.2">
      <c r="A518" s="371"/>
      <c r="B518" s="372"/>
      <c r="C518" s="372"/>
      <c r="D518" s="372"/>
      <c r="E518" s="372"/>
      <c r="F518" s="372"/>
      <c r="G518" s="372"/>
      <c r="H518" s="372"/>
      <c r="I518" s="372"/>
      <c r="J518" s="372"/>
      <c r="K518" s="372"/>
      <c r="L518" s="372"/>
      <c r="M518" s="372"/>
      <c r="N518" s="373"/>
      <c r="O518" s="392" t="s">
        <v>66</v>
      </c>
      <c r="P518" s="393"/>
      <c r="Q518" s="393"/>
      <c r="R518" s="393"/>
      <c r="S518" s="393"/>
      <c r="T518" s="393"/>
      <c r="U518" s="394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hidden="1" x14ac:dyDescent="0.2">
      <c r="A519" s="372"/>
      <c r="B519" s="372"/>
      <c r="C519" s="372"/>
      <c r="D519" s="372"/>
      <c r="E519" s="372"/>
      <c r="F519" s="372"/>
      <c r="G519" s="372"/>
      <c r="H519" s="372"/>
      <c r="I519" s="372"/>
      <c r="J519" s="372"/>
      <c r="K519" s="372"/>
      <c r="L519" s="372"/>
      <c r="M519" s="372"/>
      <c r="N519" s="373"/>
      <c r="O519" s="392" t="s">
        <v>66</v>
      </c>
      <c r="P519" s="393"/>
      <c r="Q519" s="393"/>
      <c r="R519" s="393"/>
      <c r="S519" s="393"/>
      <c r="T519" s="393"/>
      <c r="U519" s="394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2"/>
      <c r="C520" s="372"/>
      <c r="D520" s="372"/>
      <c r="E520" s="372"/>
      <c r="F520" s="372"/>
      <c r="G520" s="372"/>
      <c r="H520" s="372"/>
      <c r="I520" s="372"/>
      <c r="J520" s="372"/>
      <c r="K520" s="372"/>
      <c r="L520" s="372"/>
      <c r="M520" s="372"/>
      <c r="N520" s="372"/>
      <c r="O520" s="372"/>
      <c r="P520" s="372"/>
      <c r="Q520" s="372"/>
      <c r="R520" s="372"/>
      <c r="S520" s="372"/>
      <c r="T520" s="372"/>
      <c r="U520" s="372"/>
      <c r="V520" s="372"/>
      <c r="W520" s="372"/>
      <c r="X520" s="372"/>
      <c r="Y520" s="372"/>
      <c r="Z520" s="355"/>
      <c r="AA520" s="355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88" t="s">
        <v>688</v>
      </c>
      <c r="P521" s="376"/>
      <c r="Q521" s="376"/>
      <c r="R521" s="376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34" t="s">
        <v>691</v>
      </c>
      <c r="P522" s="376"/>
      <c r="Q522" s="376"/>
      <c r="R522" s="376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71"/>
      <c r="B523" s="372"/>
      <c r="C523" s="372"/>
      <c r="D523" s="372"/>
      <c r="E523" s="372"/>
      <c r="F523" s="372"/>
      <c r="G523" s="372"/>
      <c r="H523" s="372"/>
      <c r="I523" s="372"/>
      <c r="J523" s="372"/>
      <c r="K523" s="372"/>
      <c r="L523" s="372"/>
      <c r="M523" s="372"/>
      <c r="N523" s="373"/>
      <c r="O523" s="392" t="s">
        <v>66</v>
      </c>
      <c r="P523" s="393"/>
      <c r="Q523" s="393"/>
      <c r="R523" s="393"/>
      <c r="S523" s="393"/>
      <c r="T523" s="393"/>
      <c r="U523" s="394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2"/>
      <c r="B524" s="372"/>
      <c r="C524" s="372"/>
      <c r="D524" s="372"/>
      <c r="E524" s="372"/>
      <c r="F524" s="372"/>
      <c r="G524" s="372"/>
      <c r="H524" s="372"/>
      <c r="I524" s="372"/>
      <c r="J524" s="372"/>
      <c r="K524" s="372"/>
      <c r="L524" s="372"/>
      <c r="M524" s="372"/>
      <c r="N524" s="373"/>
      <c r="O524" s="392" t="s">
        <v>66</v>
      </c>
      <c r="P524" s="393"/>
      <c r="Q524" s="393"/>
      <c r="R524" s="393"/>
      <c r="S524" s="393"/>
      <c r="T524" s="393"/>
      <c r="U524" s="394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3"/>
      <c r="B525" s="372"/>
      <c r="C525" s="372"/>
      <c r="D525" s="372"/>
      <c r="E525" s="372"/>
      <c r="F525" s="372"/>
      <c r="G525" s="372"/>
      <c r="H525" s="372"/>
      <c r="I525" s="372"/>
      <c r="J525" s="372"/>
      <c r="K525" s="372"/>
      <c r="L525" s="372"/>
      <c r="M525" s="372"/>
      <c r="N525" s="437"/>
      <c r="O525" s="503" t="s">
        <v>692</v>
      </c>
      <c r="P525" s="428"/>
      <c r="Q525" s="428"/>
      <c r="R525" s="428"/>
      <c r="S525" s="428"/>
      <c r="T525" s="428"/>
      <c r="U525" s="429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16059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16273.140000000003</v>
      </c>
      <c r="Y525" s="37"/>
      <c r="Z525" s="365"/>
      <c r="AA525" s="365"/>
    </row>
    <row r="526" spans="1:54" x14ac:dyDescent="0.2">
      <c r="A526" s="372"/>
      <c r="B526" s="372"/>
      <c r="C526" s="372"/>
      <c r="D526" s="372"/>
      <c r="E526" s="372"/>
      <c r="F526" s="372"/>
      <c r="G526" s="372"/>
      <c r="H526" s="372"/>
      <c r="I526" s="372"/>
      <c r="J526" s="372"/>
      <c r="K526" s="372"/>
      <c r="L526" s="372"/>
      <c r="M526" s="372"/>
      <c r="N526" s="437"/>
      <c r="O526" s="503" t="s">
        <v>693</v>
      </c>
      <c r="P526" s="428"/>
      <c r="Q526" s="428"/>
      <c r="R526" s="428"/>
      <c r="S526" s="428"/>
      <c r="T526" s="428"/>
      <c r="U526" s="429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17062.650376292768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17289.154000000002</v>
      </c>
      <c r="Y526" s="37"/>
      <c r="Z526" s="365"/>
      <c r="AA526" s="365"/>
    </row>
    <row r="527" spans="1:54" x14ac:dyDescent="0.2">
      <c r="A527" s="372"/>
      <c r="B527" s="372"/>
      <c r="C527" s="372"/>
      <c r="D527" s="372"/>
      <c r="E527" s="372"/>
      <c r="F527" s="372"/>
      <c r="G527" s="372"/>
      <c r="H527" s="372"/>
      <c r="I527" s="372"/>
      <c r="J527" s="372"/>
      <c r="K527" s="372"/>
      <c r="L527" s="372"/>
      <c r="M527" s="372"/>
      <c r="N527" s="437"/>
      <c r="O527" s="503" t="s">
        <v>694</v>
      </c>
      <c r="P527" s="428"/>
      <c r="Q527" s="428"/>
      <c r="R527" s="428"/>
      <c r="S527" s="428"/>
      <c r="T527" s="428"/>
      <c r="U527" s="429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32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32</v>
      </c>
      <c r="Y527" s="37"/>
      <c r="Z527" s="365"/>
      <c r="AA527" s="365"/>
    </row>
    <row r="528" spans="1:54" x14ac:dyDescent="0.2">
      <c r="A528" s="372"/>
      <c r="B528" s="372"/>
      <c r="C528" s="372"/>
      <c r="D528" s="372"/>
      <c r="E528" s="372"/>
      <c r="F528" s="372"/>
      <c r="G528" s="372"/>
      <c r="H528" s="372"/>
      <c r="I528" s="372"/>
      <c r="J528" s="372"/>
      <c r="K528" s="372"/>
      <c r="L528" s="372"/>
      <c r="M528" s="372"/>
      <c r="N528" s="437"/>
      <c r="O528" s="503" t="s">
        <v>696</v>
      </c>
      <c r="P528" s="428"/>
      <c r="Q528" s="428"/>
      <c r="R528" s="428"/>
      <c r="S528" s="428"/>
      <c r="T528" s="428"/>
      <c r="U528" s="429"/>
      <c r="V528" s="37" t="s">
        <v>65</v>
      </c>
      <c r="W528" s="364">
        <f>GrossWeightTotal+PalletQtyTotal*25</f>
        <v>17862.650376292768</v>
      </c>
      <c r="X528" s="364">
        <f>GrossWeightTotalR+PalletQtyTotalR*25</f>
        <v>18089.154000000002</v>
      </c>
      <c r="Y528" s="37"/>
      <c r="Z528" s="365"/>
      <c r="AA528" s="365"/>
    </row>
    <row r="529" spans="1:30" x14ac:dyDescent="0.2">
      <c r="A529" s="372"/>
      <c r="B529" s="372"/>
      <c r="C529" s="372"/>
      <c r="D529" s="372"/>
      <c r="E529" s="372"/>
      <c r="F529" s="372"/>
      <c r="G529" s="372"/>
      <c r="H529" s="372"/>
      <c r="I529" s="372"/>
      <c r="J529" s="372"/>
      <c r="K529" s="372"/>
      <c r="L529" s="372"/>
      <c r="M529" s="372"/>
      <c r="N529" s="437"/>
      <c r="O529" s="503" t="s">
        <v>697</v>
      </c>
      <c r="P529" s="428"/>
      <c r="Q529" s="428"/>
      <c r="R529" s="428"/>
      <c r="S529" s="428"/>
      <c r="T529" s="428"/>
      <c r="U529" s="429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3072.7145466040361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3108</v>
      </c>
      <c r="Y529" s="37"/>
      <c r="Z529" s="365"/>
      <c r="AA529" s="365"/>
    </row>
    <row r="530" spans="1:30" ht="14.25" hidden="1" customHeight="1" x14ac:dyDescent="0.2">
      <c r="A530" s="372"/>
      <c r="B530" s="372"/>
      <c r="C530" s="372"/>
      <c r="D530" s="372"/>
      <c r="E530" s="372"/>
      <c r="F530" s="372"/>
      <c r="G530" s="372"/>
      <c r="H530" s="372"/>
      <c r="I530" s="372"/>
      <c r="J530" s="372"/>
      <c r="K530" s="372"/>
      <c r="L530" s="372"/>
      <c r="M530" s="372"/>
      <c r="N530" s="437"/>
      <c r="O530" s="503" t="s">
        <v>698</v>
      </c>
      <c r="P530" s="428"/>
      <c r="Q530" s="428"/>
      <c r="R530" s="428"/>
      <c r="S530" s="428"/>
      <c r="T530" s="428"/>
      <c r="U530" s="429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37.250630000000001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68" t="s">
        <v>94</v>
      </c>
      <c r="D532" s="369"/>
      <c r="E532" s="369"/>
      <c r="F532" s="370"/>
      <c r="G532" s="368" t="s">
        <v>228</v>
      </c>
      <c r="H532" s="369"/>
      <c r="I532" s="369"/>
      <c r="J532" s="369"/>
      <c r="K532" s="369"/>
      <c r="L532" s="369"/>
      <c r="M532" s="369"/>
      <c r="N532" s="369"/>
      <c r="O532" s="369"/>
      <c r="P532" s="370"/>
      <c r="Q532" s="368" t="s">
        <v>457</v>
      </c>
      <c r="R532" s="370"/>
      <c r="S532" s="368" t="s">
        <v>509</v>
      </c>
      <c r="T532" s="370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43" t="s">
        <v>701</v>
      </c>
      <c r="B533" s="368" t="s">
        <v>59</v>
      </c>
      <c r="C533" s="368" t="s">
        <v>95</v>
      </c>
      <c r="D533" s="368" t="s">
        <v>103</v>
      </c>
      <c r="E533" s="368" t="s">
        <v>94</v>
      </c>
      <c r="F533" s="368" t="s">
        <v>218</v>
      </c>
      <c r="G533" s="368" t="s">
        <v>229</v>
      </c>
      <c r="H533" s="368" t="s">
        <v>236</v>
      </c>
      <c r="I533" s="368" t="s">
        <v>255</v>
      </c>
      <c r="J533" s="368" t="s">
        <v>314</v>
      </c>
      <c r="K533" s="354"/>
      <c r="L533" s="368" t="s">
        <v>344</v>
      </c>
      <c r="M533" s="354"/>
      <c r="N533" s="368" t="s">
        <v>344</v>
      </c>
      <c r="O533" s="368" t="s">
        <v>426</v>
      </c>
      <c r="P533" s="368" t="s">
        <v>444</v>
      </c>
      <c r="Q533" s="368" t="s">
        <v>458</v>
      </c>
      <c r="R533" s="368" t="s">
        <v>484</v>
      </c>
      <c r="S533" s="368" t="s">
        <v>510</v>
      </c>
      <c r="T533" s="368" t="s">
        <v>557</v>
      </c>
      <c r="U533" s="368" t="s">
        <v>585</v>
      </c>
      <c r="V533" s="368" t="s">
        <v>633</v>
      </c>
      <c r="AA533" s="52"/>
      <c r="AD533" s="354"/>
    </row>
    <row r="534" spans="1:30" ht="13.5" customHeight="1" thickBot="1" x14ac:dyDescent="0.25">
      <c r="A534" s="544"/>
      <c r="B534" s="377"/>
      <c r="C534" s="377"/>
      <c r="D534" s="377"/>
      <c r="E534" s="377"/>
      <c r="F534" s="377"/>
      <c r="G534" s="377"/>
      <c r="H534" s="377"/>
      <c r="I534" s="377"/>
      <c r="J534" s="377"/>
      <c r="K534" s="354"/>
      <c r="L534" s="377"/>
      <c r="M534" s="354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604.80000000000007</v>
      </c>
      <c r="D535" s="46">
        <f>IFERROR(X56*1,"0")+IFERROR(X57*1,"0")+IFERROR(X58*1,"0")+IFERROR(X59*1,"0")</f>
        <v>160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3064.8999999999996</v>
      </c>
      <c r="F535" s="46">
        <f>IFERROR(X132*1,"0")+IFERROR(X133*1,"0")+IFERROR(X134*1,"0")+IFERROR(X135*1,"0")+IFERROR(X136*1,"0")</f>
        <v>314.10000000000002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630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3483.599999999999</v>
      </c>
      <c r="J535" s="46">
        <f>IFERROR(X207*1,"0")+IFERROR(X208*1,"0")+IFERROR(X209*1,"0")+IFERROR(X210*1,"0")+IFERROR(X211*1,"0")+IFERROR(X212*1,"0")+IFERROR(X216*1,"0")+IFERROR(X217*1,"0")</f>
        <v>104.39999999999999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593.09999999999991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593.09999999999991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161.1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2928.6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655.19999999999993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44.1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34.68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3165.36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201.60000000000002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500,00"/>
        <filter val="1 740,00"/>
        <filter val="1 966,00"/>
        <filter val="10,34"/>
        <filter val="100,00"/>
        <filter val="103,00"/>
        <filter val="110,00"/>
        <filter val="118,52"/>
        <filter val="119,87"/>
        <filter val="12,00"/>
        <filter val="12,14"/>
        <filter val="12,82"/>
        <filter val="120,00"/>
        <filter val="123,11"/>
        <filter val="126,00"/>
        <filter val="13,00"/>
        <filter val="14,81"/>
        <filter val="150,00"/>
        <filter val="158,00"/>
        <filter val="16 059,00"/>
        <filter val="16,00"/>
        <filter val="16,30"/>
        <filter val="160,00"/>
        <filter val="166,89"/>
        <filter val="17 062,65"/>
        <filter val="17 862,65"/>
        <filter val="170,00"/>
        <filter val="177,00"/>
        <filter val="18,00"/>
        <filter val="180,00"/>
        <filter val="195,00"/>
        <filter val="2 497,00"/>
        <filter val="20,00"/>
        <filter val="200,00"/>
        <filter val="21,11"/>
        <filter val="21,76"/>
        <filter val="228,71"/>
        <filter val="23,08"/>
        <filter val="232,00"/>
        <filter val="233,00"/>
        <filter val="241,00"/>
        <filter val="250,00"/>
        <filter val="251,00"/>
        <filter val="26,39"/>
        <filter val="270,95"/>
        <filter val="28,00"/>
        <filter val="287,00"/>
        <filter val="294,00"/>
        <filter val="3 072,71"/>
        <filter val="3,79"/>
        <filter val="300,00"/>
        <filter val="311,00"/>
        <filter val="32"/>
        <filter val="323,00"/>
        <filter val="327,00"/>
        <filter val="33,00"/>
        <filter val="330,00"/>
        <filter val="356,00"/>
        <filter val="358,55"/>
        <filter val="37,00"/>
        <filter val="37,08"/>
        <filter val="38,00"/>
        <filter val="39,00"/>
        <filter val="400,00"/>
        <filter val="44,00"/>
        <filter val="450,00"/>
        <filter val="47,62"/>
        <filter val="474,00"/>
        <filter val="479,00"/>
        <filter val="498,00"/>
        <filter val="5,00"/>
        <filter val="50,00"/>
        <filter val="500,00"/>
        <filter val="52,10"/>
        <filter val="530,00"/>
        <filter val="55,56"/>
        <filter val="6,67"/>
        <filter val="60,00"/>
        <filter val="600,00"/>
        <filter val="61,12"/>
        <filter val="62,00"/>
        <filter val="624,00"/>
        <filter val="63,00"/>
        <filter val="640,00"/>
        <filter val="650,00"/>
        <filter val="70,00"/>
        <filter val="705,00"/>
        <filter val="71,00"/>
        <filter val="73,33"/>
        <filter val="744,00"/>
        <filter val="8,00"/>
        <filter val="8,62"/>
        <filter val="81,00"/>
        <filter val="81,25"/>
        <filter val="83,33"/>
        <filter val="847,61"/>
        <filter val="9,29"/>
        <filter val="90,00"/>
        <filter val="98,00"/>
      </filters>
    </filterColumn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N17:N18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D508:E508"/>
    <mergeCell ref="D333:E333"/>
    <mergeCell ref="O180:S180"/>
    <mergeCell ref="D404:E404"/>
    <mergeCell ref="A309:Y309"/>
    <mergeCell ref="O388:S388"/>
    <mergeCell ref="D397:E397"/>
    <mergeCell ref="O480:S480"/>
    <mergeCell ref="D310:E310"/>
    <mergeCell ref="O430:S430"/>
    <mergeCell ref="A512:Y512"/>
    <mergeCell ref="D40:E40"/>
    <mergeCell ref="D111:E111"/>
    <mergeCell ref="D233:E233"/>
    <mergeCell ref="D282:E282"/>
    <mergeCell ref="D280:E280"/>
    <mergeCell ref="D108:E108"/>
    <mergeCell ref="F5:G5"/>
    <mergeCell ref="O294:S294"/>
    <mergeCell ref="O125:S125"/>
    <mergeCell ref="A14:L14"/>
    <mergeCell ref="O112:S112"/>
    <mergeCell ref="O34:U34"/>
    <mergeCell ref="O127:S127"/>
    <mergeCell ref="D175:E175"/>
    <mergeCell ref="O114:S114"/>
    <mergeCell ref="O92:U92"/>
    <mergeCell ref="O103:U103"/>
    <mergeCell ref="O118:U118"/>
    <mergeCell ref="D29:E29"/>
    <mergeCell ref="A103:N104"/>
    <mergeCell ref="O107:S107"/>
    <mergeCell ref="O23:U23"/>
    <mergeCell ref="D152:E152"/>
    <mergeCell ref="D223:E223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O101:S101"/>
    <mergeCell ref="D305:E305"/>
    <mergeCell ref="O190:S190"/>
    <mergeCell ref="D243:E243"/>
    <mergeCell ref="D99:E99"/>
    <mergeCell ref="O117:S117"/>
    <mergeCell ref="D270:E270"/>
    <mergeCell ref="O83:S83"/>
    <mergeCell ref="A161:Y161"/>
    <mergeCell ref="D288:E288"/>
    <mergeCell ref="D459:E459"/>
    <mergeCell ref="O156:S156"/>
    <mergeCell ref="D136:E136"/>
    <mergeCell ref="D127:E127"/>
    <mergeCell ref="D6:L6"/>
    <mergeCell ref="O342:S342"/>
    <mergeCell ref="A317:N318"/>
    <mergeCell ref="O302:U302"/>
    <mergeCell ref="O111:S111"/>
    <mergeCell ref="D389:E389"/>
    <mergeCell ref="A248:N249"/>
    <mergeCell ref="A9:C9"/>
    <mergeCell ref="D10:E10"/>
    <mergeCell ref="F10:G10"/>
    <mergeCell ref="A12:L12"/>
    <mergeCell ref="O132:S132"/>
    <mergeCell ref="D101:E101"/>
    <mergeCell ref="A33:N34"/>
    <mergeCell ref="P13:Q13"/>
    <mergeCell ref="D56:E56"/>
    <mergeCell ref="D193:E193"/>
    <mergeCell ref="A87:Y87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A464:Y464"/>
    <mergeCell ref="O318:U318"/>
    <mergeCell ref="O461:S461"/>
    <mergeCell ref="O312:U312"/>
    <mergeCell ref="O392:S392"/>
    <mergeCell ref="O383:S383"/>
    <mergeCell ref="O348:S348"/>
    <mergeCell ref="A328:Y328"/>
    <mergeCell ref="O326:U326"/>
    <mergeCell ref="D392:E392"/>
    <mergeCell ref="A362:N363"/>
    <mergeCell ref="A349:N350"/>
    <mergeCell ref="O493:S493"/>
    <mergeCell ref="O401:U401"/>
    <mergeCell ref="O290:U290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O483:U483"/>
    <mergeCell ref="O406:S406"/>
    <mergeCell ref="D190:E190"/>
    <mergeCell ref="D246:E246"/>
    <mergeCell ref="O433:U433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353:U353"/>
    <mergeCell ref="D202:E202"/>
    <mergeCell ref="A250:Y250"/>
    <mergeCell ref="D58:E58"/>
    <mergeCell ref="O251:S251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O500:S500"/>
    <mergeCell ref="O108:S108"/>
    <mergeCell ref="D183:E183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457:E457"/>
    <mergeCell ref="D475:E475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A484:Y484"/>
    <mergeCell ref="O492:S492"/>
    <mergeCell ref="O479:S479"/>
    <mergeCell ref="V533:V534"/>
    <mergeCell ref="Q532:R532"/>
    <mergeCell ref="O462:U462"/>
    <mergeCell ref="D517:E517"/>
    <mergeCell ref="O397:S397"/>
    <mergeCell ref="O245:S245"/>
    <mergeCell ref="A171:Y171"/>
    <mergeCell ref="A231:Y231"/>
    <mergeCell ref="O372:S372"/>
    <mergeCell ref="O310:S310"/>
    <mergeCell ref="D390:E390"/>
    <mergeCell ref="O418:U418"/>
    <mergeCell ref="A417:N418"/>
    <mergeCell ref="D232:E232"/>
    <mergeCell ref="A364:Y364"/>
    <mergeCell ref="O194:S194"/>
    <mergeCell ref="A120:Y120"/>
    <mergeCell ref="O121:S121"/>
    <mergeCell ref="O412:U412"/>
    <mergeCell ref="O181:S181"/>
    <mergeCell ref="D26:E26"/>
    <mergeCell ref="O164:U164"/>
    <mergeCell ref="D324:E324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D398:E398"/>
    <mergeCell ref="A145:N146"/>
    <mergeCell ref="A43:Y43"/>
    <mergeCell ref="O266:S266"/>
    <mergeCell ref="D275:E275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K17:K18"/>
    <mergeCell ref="A21:Y21"/>
    <mergeCell ref="D27:E27"/>
    <mergeCell ref="O33:U33"/>
    <mergeCell ref="A45:N46"/>
    <mergeCell ref="A55:Y55"/>
    <mergeCell ref="A47:Y47"/>
    <mergeCell ref="O26:S26"/>
    <mergeCell ref="O224:S224"/>
    <mergeCell ref="D9:E9"/>
    <mergeCell ref="D180:E180"/>
    <mergeCell ref="F9:G9"/>
    <mergeCell ref="D167:E167"/>
    <mergeCell ref="O354:U354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  <mergeCell ref="D494:E49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2024-04-19T12:06:12Z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