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579272D-4314-4B21-AEA4-170736E9FA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Y333" i="1" s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Y315" i="1" s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X145" i="1" s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F535" i="1" s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X104" i="1" s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O65" i="1"/>
  <c r="Y64" i="1"/>
  <c r="X64" i="1"/>
  <c r="O64" i="1"/>
  <c r="W61" i="1"/>
  <c r="X60" i="1"/>
  <c r="W60" i="1"/>
  <c r="Y59" i="1"/>
  <c r="X59" i="1"/>
  <c r="Y58" i="1"/>
  <c r="X58" i="1"/>
  <c r="O58" i="1"/>
  <c r="X57" i="1"/>
  <c r="Y57" i="1" s="1"/>
  <c r="O57" i="1"/>
  <c r="X56" i="1"/>
  <c r="Y56" i="1" s="1"/>
  <c r="O56" i="1"/>
  <c r="W53" i="1"/>
  <c r="W52" i="1"/>
  <c r="X51" i="1"/>
  <c r="Y51" i="1" s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Y27" i="1"/>
  <c r="X27" i="1"/>
  <c r="O27" i="1"/>
  <c r="X26" i="1"/>
  <c r="O26" i="1"/>
  <c r="W24" i="1"/>
  <c r="W23" i="1"/>
  <c r="W529" i="1" s="1"/>
  <c r="X22" i="1"/>
  <c r="O22" i="1"/>
  <c r="H10" i="1"/>
  <c r="A9" i="1"/>
  <c r="D7" i="1"/>
  <c r="P6" i="1"/>
  <c r="O2" i="1"/>
  <c r="Y196" i="1" l="1"/>
  <c r="Y277" i="1"/>
  <c r="Y301" i="1"/>
  <c r="Y317" i="1"/>
  <c r="Y362" i="1"/>
  <c r="Y377" i="1"/>
  <c r="Y378" i="1" s="1"/>
  <c r="X378" i="1"/>
  <c r="X169" i="1"/>
  <c r="Y167" i="1"/>
  <c r="Y169" i="1" s="1"/>
  <c r="X203" i="1"/>
  <c r="Y199" i="1"/>
  <c r="X311" i="1"/>
  <c r="Y310" i="1"/>
  <c r="Y311" i="1" s="1"/>
  <c r="W525" i="1"/>
  <c r="X92" i="1"/>
  <c r="Y88" i="1"/>
  <c r="Y92" i="1" s="1"/>
  <c r="J535" i="1"/>
  <c r="X229" i="1"/>
  <c r="Y248" i="1"/>
  <c r="X322" i="1"/>
  <c r="X321" i="1"/>
  <c r="Y320" i="1"/>
  <c r="Y321" i="1" s="1"/>
  <c r="X326" i="1"/>
  <c r="X325" i="1"/>
  <c r="Y324" i="1"/>
  <c r="Y325" i="1" s="1"/>
  <c r="X338" i="1"/>
  <c r="Y330" i="1"/>
  <c r="Y338" i="1" s="1"/>
  <c r="Y476" i="1"/>
  <c r="V535" i="1"/>
  <c r="X496" i="1"/>
  <c r="Y491" i="1"/>
  <c r="Y496" i="1" s="1"/>
  <c r="X510" i="1"/>
  <c r="Y505" i="1"/>
  <c r="Y510" i="1" s="1"/>
  <c r="X118" i="1"/>
  <c r="X128" i="1"/>
  <c r="H535" i="1"/>
  <c r="I535" i="1"/>
  <c r="X177" i="1"/>
  <c r="X197" i="1"/>
  <c r="X218" i="1"/>
  <c r="X260" i="1"/>
  <c r="X290" i="1"/>
  <c r="X289" i="1"/>
  <c r="X434" i="1"/>
  <c r="F10" i="1"/>
  <c r="J9" i="1"/>
  <c r="F9" i="1"/>
  <c r="A10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Y65" i="1"/>
  <c r="Y85" i="1" s="1"/>
  <c r="X85" i="1"/>
  <c r="H9" i="1"/>
  <c r="B535" i="1"/>
  <c r="X527" i="1"/>
  <c r="X526" i="1"/>
  <c r="X23" i="1"/>
  <c r="Y22" i="1"/>
  <c r="Y23" i="1" s="1"/>
  <c r="X24" i="1"/>
  <c r="X33" i="1"/>
  <c r="Y26" i="1"/>
  <c r="Y33" i="1" s="1"/>
  <c r="X52" i="1"/>
  <c r="Y60" i="1"/>
  <c r="Y203" i="1"/>
  <c r="X93" i="1"/>
  <c r="X138" i="1"/>
  <c r="X146" i="1"/>
  <c r="X176" i="1"/>
  <c r="X204" i="1"/>
  <c r="X219" i="1"/>
  <c r="X228" i="1"/>
  <c r="X249" i="1"/>
  <c r="Y271" i="1"/>
  <c r="X271" i="1"/>
  <c r="X339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G535" i="1"/>
  <c r="Q535" i="1"/>
  <c r="X103" i="1"/>
  <c r="X119" i="1"/>
  <c r="X129" i="1"/>
  <c r="X159" i="1"/>
  <c r="X164" i="1"/>
  <c r="X170" i="1"/>
  <c r="X196" i="1"/>
  <c r="X213" i="1"/>
  <c r="X253" i="1"/>
  <c r="X259" i="1"/>
  <c r="D535" i="1"/>
  <c r="X61" i="1"/>
  <c r="E535" i="1"/>
  <c r="X86" i="1"/>
  <c r="Y95" i="1"/>
  <c r="Y103" i="1" s="1"/>
  <c r="Y106" i="1"/>
  <c r="Y118" i="1" s="1"/>
  <c r="Y121" i="1"/>
  <c r="Y128" i="1" s="1"/>
  <c r="Y132" i="1"/>
  <c r="Y137" i="1" s="1"/>
  <c r="X137" i="1"/>
  <c r="Y142" i="1"/>
  <c r="Y145" i="1" s="1"/>
  <c r="Y149" i="1"/>
  <c r="Y158" i="1" s="1"/>
  <c r="X158" i="1"/>
  <c r="Y162" i="1"/>
  <c r="Y164" i="1" s="1"/>
  <c r="X165" i="1"/>
  <c r="Y172" i="1"/>
  <c r="Y176" i="1" s="1"/>
  <c r="Y207" i="1"/>
  <c r="Y213" i="1" s="1"/>
  <c r="X214" i="1"/>
  <c r="Y222" i="1"/>
  <c r="Y228" i="1" s="1"/>
  <c r="N535" i="1"/>
  <c r="X248" i="1"/>
  <c r="Y251" i="1"/>
  <c r="Y252" i="1" s="1"/>
  <c r="Y255" i="1"/>
  <c r="Y259" i="1" s="1"/>
  <c r="X272" i="1"/>
  <c r="X278" i="1"/>
  <c r="X277" i="1"/>
  <c r="X284" i="1"/>
  <c r="Y280" i="1"/>
  <c r="Y283" i="1" s="1"/>
  <c r="X283" i="1"/>
  <c r="Y289" i="1"/>
  <c r="O535" i="1"/>
  <c r="X302" i="1"/>
  <c r="X307" i="1"/>
  <c r="Y304" i="1"/>
  <c r="Y306" i="1" s="1"/>
  <c r="X318" i="1"/>
  <c r="X317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<sst xmlns="http://schemas.openxmlformats.org/spreadsheetml/2006/main" count="2244" uniqueCount="736">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</sst>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9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63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151" sqref="AA151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14" t="s">
        <v>0</v>
      </c>
      <c r="E1" s="387"/>
      <c r="F1" s="387"/>
      <c r="G1" s="12" t="s">
        <v>1</v>
      </c>
      <c r="H1" s="514" t="s">
        <v>2</v>
      </c>
      <c r="I1" s="387"/>
      <c r="J1" s="387"/>
      <c r="K1" s="387"/>
      <c r="L1" s="387"/>
      <c r="M1" s="387"/>
      <c r="N1" s="387"/>
      <c r="O1" s="387"/>
      <c r="P1" s="387"/>
      <c r="Q1" s="386" t="s">
        <v>3</v>
      </c>
      <c r="R1" s="387"/>
      <c r="S1" s="38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3"/>
      <c r="Q2" s="373"/>
      <c r="R2" s="373"/>
      <c r="S2" s="373"/>
      <c r="T2" s="373"/>
      <c r="U2" s="373"/>
      <c r="V2" s="373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3"/>
      <c r="P3" s="373"/>
      <c r="Q3" s="373"/>
      <c r="R3" s="373"/>
      <c r="S3" s="373"/>
      <c r="T3" s="373"/>
      <c r="U3" s="373"/>
      <c r="V3" s="373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714" t="s">
        <v>7</v>
      </c>
      <c r="B5" s="413"/>
      <c r="C5" s="414"/>
      <c r="D5" s="690"/>
      <c r="E5" s="691"/>
      <c r="F5" s="439" t="s">
        <v>8</v>
      </c>
      <c r="G5" s="414"/>
      <c r="H5" s="690" t="s">
        <v>735</v>
      </c>
      <c r="I5" s="704"/>
      <c r="J5" s="704"/>
      <c r="K5" s="704"/>
      <c r="L5" s="691"/>
      <c r="M5" s="59"/>
      <c r="O5" s="24" t="s">
        <v>9</v>
      </c>
      <c r="P5" s="399">
        <v>45404</v>
      </c>
      <c r="Q5" s="400"/>
      <c r="S5" s="515" t="s">
        <v>10</v>
      </c>
      <c r="T5" s="516"/>
      <c r="U5" s="519" t="s">
        <v>11</v>
      </c>
      <c r="V5" s="400"/>
      <c r="AA5" s="51"/>
      <c r="AB5" s="51"/>
      <c r="AC5" s="51"/>
    </row>
    <row r="6" spans="1:30" s="359" customFormat="1" ht="24" customHeight="1" x14ac:dyDescent="0.2">
      <c r="A6" s="714" t="s">
        <v>12</v>
      </c>
      <c r="B6" s="413"/>
      <c r="C6" s="414"/>
      <c r="D6" s="465" t="s">
        <v>13</v>
      </c>
      <c r="E6" s="466"/>
      <c r="F6" s="466"/>
      <c r="G6" s="466"/>
      <c r="H6" s="466"/>
      <c r="I6" s="466"/>
      <c r="J6" s="466"/>
      <c r="K6" s="466"/>
      <c r="L6" s="400"/>
      <c r="M6" s="60"/>
      <c r="O6" s="24" t="s">
        <v>14</v>
      </c>
      <c r="P6" s="717" t="str">
        <f>IF(P5=0," ",CHOOSE(WEEKDAY(P5,2),"Понедельник","Вторник","Среда","Четверг","Пятница","Суббота","Воскресенье"))</f>
        <v>Понедельник</v>
      </c>
      <c r="Q6" s="371"/>
      <c r="S6" s="700" t="s">
        <v>15</v>
      </c>
      <c r="T6" s="516"/>
      <c r="U6" s="480" t="s">
        <v>16</v>
      </c>
      <c r="V6" s="481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37" t="str">
        <f>IFERROR(VLOOKUP(DeliveryAddress,Table,3,0),1)</f>
        <v>1</v>
      </c>
      <c r="E7" s="538"/>
      <c r="F7" s="538"/>
      <c r="G7" s="538"/>
      <c r="H7" s="538"/>
      <c r="I7" s="538"/>
      <c r="J7" s="538"/>
      <c r="K7" s="538"/>
      <c r="L7" s="395"/>
      <c r="M7" s="61"/>
      <c r="O7" s="24"/>
      <c r="P7" s="42"/>
      <c r="Q7" s="42"/>
      <c r="S7" s="373"/>
      <c r="T7" s="516"/>
      <c r="U7" s="482"/>
      <c r="V7" s="483"/>
      <c r="AA7" s="51"/>
      <c r="AB7" s="51"/>
      <c r="AC7" s="51"/>
    </row>
    <row r="8" spans="1:30" s="359" customFormat="1" ht="25.5" customHeight="1" x14ac:dyDescent="0.2">
      <c r="A8" s="393" t="s">
        <v>17</v>
      </c>
      <c r="B8" s="376"/>
      <c r="C8" s="377"/>
      <c r="D8" s="692"/>
      <c r="E8" s="693"/>
      <c r="F8" s="693"/>
      <c r="G8" s="693"/>
      <c r="H8" s="693"/>
      <c r="I8" s="693"/>
      <c r="J8" s="693"/>
      <c r="K8" s="693"/>
      <c r="L8" s="694"/>
      <c r="M8" s="62"/>
      <c r="O8" s="24" t="s">
        <v>18</v>
      </c>
      <c r="P8" s="394">
        <v>0.375</v>
      </c>
      <c r="Q8" s="395"/>
      <c r="S8" s="373"/>
      <c r="T8" s="516"/>
      <c r="U8" s="482"/>
      <c r="V8" s="483"/>
      <c r="AA8" s="51"/>
      <c r="AB8" s="51"/>
      <c r="AC8" s="51"/>
    </row>
    <row r="9" spans="1:30" s="359" customFormat="1" ht="39.950000000000003" customHeight="1" x14ac:dyDescent="0.2">
      <c r="A9" s="3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3"/>
      <c r="C9" s="373"/>
      <c r="D9" s="469"/>
      <c r="E9" s="402"/>
      <c r="F9" s="3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3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360"/>
      <c r="O9" s="26" t="s">
        <v>19</v>
      </c>
      <c r="P9" s="715"/>
      <c r="Q9" s="392"/>
      <c r="S9" s="373"/>
      <c r="T9" s="516"/>
      <c r="U9" s="484"/>
      <c r="V9" s="485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3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3"/>
      <c r="C10" s="373"/>
      <c r="D10" s="469"/>
      <c r="E10" s="402"/>
      <c r="F10" s="3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3"/>
      <c r="H10" s="490" t="str">
        <f>IFERROR(VLOOKUP($D$10,Proxy,2,FALSE),"")</f>
        <v/>
      </c>
      <c r="I10" s="373"/>
      <c r="J10" s="373"/>
      <c r="K10" s="373"/>
      <c r="L10" s="373"/>
      <c r="M10" s="358"/>
      <c r="O10" s="26" t="s">
        <v>20</v>
      </c>
      <c r="P10" s="524"/>
      <c r="Q10" s="525"/>
      <c r="T10" s="24" t="s">
        <v>21</v>
      </c>
      <c r="U10" s="687" t="s">
        <v>22</v>
      </c>
      <c r="V10" s="481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716"/>
      <c r="Q11" s="400"/>
      <c r="T11" s="24" t="s">
        <v>25</v>
      </c>
      <c r="U11" s="391" t="s">
        <v>26</v>
      </c>
      <c r="V11" s="392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412" t="s">
        <v>27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3"/>
      <c r="O12" s="24" t="s">
        <v>28</v>
      </c>
      <c r="P12" s="394"/>
      <c r="Q12" s="395"/>
      <c r="R12" s="23"/>
      <c r="T12" s="24"/>
      <c r="U12" s="387"/>
      <c r="V12" s="373"/>
      <c r="AA12" s="51"/>
      <c r="AB12" s="51"/>
      <c r="AC12" s="51"/>
    </row>
    <row r="13" spans="1:30" s="359" customFormat="1" ht="23.25" customHeight="1" x14ac:dyDescent="0.2">
      <c r="A13" s="412" t="s">
        <v>29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3"/>
      <c r="N13" s="26"/>
      <c r="O13" s="26" t="s">
        <v>30</v>
      </c>
      <c r="P13" s="391"/>
      <c r="Q13" s="392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412" t="s">
        <v>31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421" t="s">
        <v>32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4"/>
      <c r="O15" s="712" t="s">
        <v>33</v>
      </c>
      <c r="P15" s="387"/>
      <c r="Q15" s="387"/>
      <c r="R15" s="387"/>
      <c r="S15" s="38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13"/>
      <c r="P16" s="713"/>
      <c r="Q16" s="713"/>
      <c r="R16" s="713"/>
      <c r="S16" s="71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66" t="s">
        <v>34</v>
      </c>
      <c r="B17" s="366" t="s">
        <v>35</v>
      </c>
      <c r="C17" s="598" t="s">
        <v>36</v>
      </c>
      <c r="D17" s="366" t="s">
        <v>37</v>
      </c>
      <c r="E17" s="409"/>
      <c r="F17" s="366" t="s">
        <v>38</v>
      </c>
      <c r="G17" s="366" t="s">
        <v>39</v>
      </c>
      <c r="H17" s="366" t="s">
        <v>40</v>
      </c>
      <c r="I17" s="366" t="s">
        <v>41</v>
      </c>
      <c r="J17" s="366" t="s">
        <v>42</v>
      </c>
      <c r="K17" s="366" t="s">
        <v>43</v>
      </c>
      <c r="L17" s="366" t="s">
        <v>44</v>
      </c>
      <c r="M17" s="366" t="s">
        <v>45</v>
      </c>
      <c r="N17" s="366" t="s">
        <v>46</v>
      </c>
      <c r="O17" s="366" t="s">
        <v>47</v>
      </c>
      <c r="P17" s="688"/>
      <c r="Q17" s="688"/>
      <c r="R17" s="688"/>
      <c r="S17" s="409"/>
      <c r="T17" s="418" t="s">
        <v>48</v>
      </c>
      <c r="U17" s="414"/>
      <c r="V17" s="366" t="s">
        <v>49</v>
      </c>
      <c r="W17" s="366" t="s">
        <v>50</v>
      </c>
      <c r="X17" s="368" t="s">
        <v>51</v>
      </c>
      <c r="Y17" s="366" t="s">
        <v>52</v>
      </c>
      <c r="Z17" s="497" t="s">
        <v>53</v>
      </c>
      <c r="AA17" s="497" t="s">
        <v>54</v>
      </c>
      <c r="AB17" s="497" t="s">
        <v>55</v>
      </c>
      <c r="AC17" s="643"/>
      <c r="AD17" s="644"/>
      <c r="AE17" s="638"/>
      <c r="BB17" s="416" t="s">
        <v>56</v>
      </c>
    </row>
    <row r="18" spans="1:54" ht="14.25" customHeight="1" x14ac:dyDescent="0.2">
      <c r="A18" s="367"/>
      <c r="B18" s="367"/>
      <c r="C18" s="367"/>
      <c r="D18" s="410"/>
      <c r="E18" s="411"/>
      <c r="F18" s="367"/>
      <c r="G18" s="367"/>
      <c r="H18" s="367"/>
      <c r="I18" s="367"/>
      <c r="J18" s="367"/>
      <c r="K18" s="367"/>
      <c r="L18" s="367"/>
      <c r="M18" s="367"/>
      <c r="N18" s="367"/>
      <c r="O18" s="410"/>
      <c r="P18" s="689"/>
      <c r="Q18" s="689"/>
      <c r="R18" s="689"/>
      <c r="S18" s="411"/>
      <c r="T18" s="357" t="s">
        <v>57</v>
      </c>
      <c r="U18" s="357" t="s">
        <v>58</v>
      </c>
      <c r="V18" s="367"/>
      <c r="W18" s="367"/>
      <c r="X18" s="369"/>
      <c r="Y18" s="367"/>
      <c r="Z18" s="498"/>
      <c r="AA18" s="498"/>
      <c r="AB18" s="645"/>
      <c r="AC18" s="646"/>
      <c r="AD18" s="647"/>
      <c r="AE18" s="639"/>
      <c r="BB18" s="373"/>
    </row>
    <row r="19" spans="1:54" ht="27.75" hidden="1" customHeight="1" x14ac:dyDescent="0.2">
      <c r="A19" s="419" t="s">
        <v>59</v>
      </c>
      <c r="B19" s="420"/>
      <c r="C19" s="420"/>
      <c r="D19" s="420"/>
      <c r="E19" s="420"/>
      <c r="F19" s="420"/>
      <c r="G19" s="420"/>
      <c r="H19" s="420"/>
      <c r="I19" s="420"/>
      <c r="J19" s="420"/>
      <c r="K19" s="420"/>
      <c r="L19" s="420"/>
      <c r="M19" s="420"/>
      <c r="N19" s="420"/>
      <c r="O19" s="420"/>
      <c r="P19" s="420"/>
      <c r="Q19" s="420"/>
      <c r="R19" s="420"/>
      <c r="S19" s="420"/>
      <c r="T19" s="420"/>
      <c r="U19" s="420"/>
      <c r="V19" s="420"/>
      <c r="W19" s="420"/>
      <c r="X19" s="420"/>
      <c r="Y19" s="420"/>
      <c r="Z19" s="48"/>
      <c r="AA19" s="48"/>
    </row>
    <row r="20" spans="1:54" ht="16.5" hidden="1" customHeight="1" x14ac:dyDescent="0.25">
      <c r="A20" s="389" t="s">
        <v>59</v>
      </c>
      <c r="B20" s="373"/>
      <c r="C20" s="373"/>
      <c r="D20" s="373"/>
      <c r="E20" s="373"/>
      <c r="F20" s="373"/>
      <c r="G20" s="373"/>
      <c r="H20" s="373"/>
      <c r="I20" s="373"/>
      <c r="J20" s="373"/>
      <c r="K20" s="373"/>
      <c r="L20" s="373"/>
      <c r="M20" s="373"/>
      <c r="N20" s="373"/>
      <c r="O20" s="373"/>
      <c r="P20" s="373"/>
      <c r="Q20" s="373"/>
      <c r="R20" s="373"/>
      <c r="S20" s="373"/>
      <c r="T20" s="373"/>
      <c r="U20" s="373"/>
      <c r="V20" s="373"/>
      <c r="W20" s="373"/>
      <c r="X20" s="373"/>
      <c r="Y20" s="373"/>
      <c r="Z20" s="356"/>
      <c r="AA20" s="356"/>
    </row>
    <row r="21" spans="1:54" ht="14.25" hidden="1" customHeight="1" x14ac:dyDescent="0.25">
      <c r="A21" s="380" t="s">
        <v>60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373"/>
      <c r="Y21" s="373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0">
        <v>4607091389258</v>
      </c>
      <c r="E22" s="371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4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9"/>
      <c r="Q22" s="379"/>
      <c r="R22" s="379"/>
      <c r="S22" s="371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2"/>
      <c r="B23" s="373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4"/>
      <c r="O23" s="375" t="s">
        <v>66</v>
      </c>
      <c r="P23" s="376"/>
      <c r="Q23" s="376"/>
      <c r="R23" s="376"/>
      <c r="S23" s="376"/>
      <c r="T23" s="376"/>
      <c r="U23" s="377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3"/>
      <c r="B24" s="373"/>
      <c r="C24" s="373"/>
      <c r="D24" s="373"/>
      <c r="E24" s="373"/>
      <c r="F24" s="373"/>
      <c r="G24" s="373"/>
      <c r="H24" s="373"/>
      <c r="I24" s="373"/>
      <c r="J24" s="373"/>
      <c r="K24" s="373"/>
      <c r="L24" s="373"/>
      <c r="M24" s="373"/>
      <c r="N24" s="374"/>
      <c r="O24" s="375" t="s">
        <v>66</v>
      </c>
      <c r="P24" s="376"/>
      <c r="Q24" s="376"/>
      <c r="R24" s="376"/>
      <c r="S24" s="376"/>
      <c r="T24" s="376"/>
      <c r="U24" s="377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80" t="s">
        <v>68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373"/>
      <c r="Y25" s="373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0">
        <v>4607091383881</v>
      </c>
      <c r="E26" s="371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70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9"/>
      <c r="Q26" s="379"/>
      <c r="R26" s="379"/>
      <c r="S26" s="371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0">
        <v>4607091388237</v>
      </c>
      <c r="E27" s="371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9"/>
      <c r="Q27" s="379"/>
      <c r="R27" s="379"/>
      <c r="S27" s="371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0">
        <v>4607091383935</v>
      </c>
      <c r="E28" s="371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74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9"/>
      <c r="Q28" s="379"/>
      <c r="R28" s="379"/>
      <c r="S28" s="371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0">
        <v>4607091383935</v>
      </c>
      <c r="E29" s="371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71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9"/>
      <c r="Q29" s="379"/>
      <c r="R29" s="379"/>
      <c r="S29" s="371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0">
        <v>4680115881853</v>
      </c>
      <c r="E30" s="371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72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9"/>
      <c r="Q30" s="379"/>
      <c r="R30" s="379"/>
      <c r="S30" s="371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0">
        <v>4607091383911</v>
      </c>
      <c r="E31" s="371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72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9"/>
      <c r="Q31" s="379"/>
      <c r="R31" s="379"/>
      <c r="S31" s="371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0">
        <v>4607091388244</v>
      </c>
      <c r="E32" s="371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7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9"/>
      <c r="Q32" s="379"/>
      <c r="R32" s="379"/>
      <c r="S32" s="371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2"/>
      <c r="B33" s="373"/>
      <c r="C33" s="373"/>
      <c r="D33" s="373"/>
      <c r="E33" s="373"/>
      <c r="F33" s="373"/>
      <c r="G33" s="373"/>
      <c r="H33" s="373"/>
      <c r="I33" s="373"/>
      <c r="J33" s="373"/>
      <c r="K33" s="373"/>
      <c r="L33" s="373"/>
      <c r="M33" s="373"/>
      <c r="N33" s="374"/>
      <c r="O33" s="375" t="s">
        <v>66</v>
      </c>
      <c r="P33" s="376"/>
      <c r="Q33" s="376"/>
      <c r="R33" s="376"/>
      <c r="S33" s="376"/>
      <c r="T33" s="376"/>
      <c r="U33" s="377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3"/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4"/>
      <c r="O34" s="375" t="s">
        <v>66</v>
      </c>
      <c r="P34" s="376"/>
      <c r="Q34" s="376"/>
      <c r="R34" s="376"/>
      <c r="S34" s="376"/>
      <c r="T34" s="376"/>
      <c r="U34" s="377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80" t="s">
        <v>82</v>
      </c>
      <c r="B35" s="373"/>
      <c r="C35" s="373"/>
      <c r="D35" s="373"/>
      <c r="E35" s="373"/>
      <c r="F35" s="373"/>
      <c r="G35" s="373"/>
      <c r="H35" s="373"/>
      <c r="I35" s="373"/>
      <c r="J35" s="373"/>
      <c r="K35" s="373"/>
      <c r="L35" s="373"/>
      <c r="M35" s="373"/>
      <c r="N35" s="373"/>
      <c r="O35" s="373"/>
      <c r="P35" s="373"/>
      <c r="Q35" s="373"/>
      <c r="R35" s="373"/>
      <c r="S35" s="373"/>
      <c r="T35" s="373"/>
      <c r="U35" s="373"/>
      <c r="V35" s="373"/>
      <c r="W35" s="373"/>
      <c r="X35" s="373"/>
      <c r="Y35" s="373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0">
        <v>4607091388503</v>
      </c>
      <c r="E36" s="371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7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9"/>
      <c r="Q36" s="379"/>
      <c r="R36" s="379"/>
      <c r="S36" s="371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2"/>
      <c r="B37" s="373"/>
      <c r="C37" s="373"/>
      <c r="D37" s="373"/>
      <c r="E37" s="373"/>
      <c r="F37" s="373"/>
      <c r="G37" s="373"/>
      <c r="H37" s="373"/>
      <c r="I37" s="373"/>
      <c r="J37" s="373"/>
      <c r="K37" s="373"/>
      <c r="L37" s="373"/>
      <c r="M37" s="373"/>
      <c r="N37" s="374"/>
      <c r="O37" s="375" t="s">
        <v>66</v>
      </c>
      <c r="P37" s="376"/>
      <c r="Q37" s="376"/>
      <c r="R37" s="376"/>
      <c r="S37" s="376"/>
      <c r="T37" s="376"/>
      <c r="U37" s="377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3"/>
      <c r="B38" s="373"/>
      <c r="C38" s="373"/>
      <c r="D38" s="373"/>
      <c r="E38" s="373"/>
      <c r="F38" s="373"/>
      <c r="G38" s="373"/>
      <c r="H38" s="373"/>
      <c r="I38" s="373"/>
      <c r="J38" s="373"/>
      <c r="K38" s="373"/>
      <c r="L38" s="373"/>
      <c r="M38" s="373"/>
      <c r="N38" s="374"/>
      <c r="O38" s="375" t="s">
        <v>66</v>
      </c>
      <c r="P38" s="376"/>
      <c r="Q38" s="376"/>
      <c r="R38" s="376"/>
      <c r="S38" s="376"/>
      <c r="T38" s="376"/>
      <c r="U38" s="377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80" t="s">
        <v>87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373"/>
      <c r="Y39" s="373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0">
        <v>4607091388282</v>
      </c>
      <c r="E40" s="371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9"/>
      <c r="Q40" s="379"/>
      <c r="R40" s="379"/>
      <c r="S40" s="371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2"/>
      <c r="B41" s="373"/>
      <c r="C41" s="373"/>
      <c r="D41" s="373"/>
      <c r="E41" s="373"/>
      <c r="F41" s="373"/>
      <c r="G41" s="373"/>
      <c r="H41" s="373"/>
      <c r="I41" s="373"/>
      <c r="J41" s="373"/>
      <c r="K41" s="373"/>
      <c r="L41" s="373"/>
      <c r="M41" s="373"/>
      <c r="N41" s="374"/>
      <c r="O41" s="375" t="s">
        <v>66</v>
      </c>
      <c r="P41" s="376"/>
      <c r="Q41" s="376"/>
      <c r="R41" s="376"/>
      <c r="S41" s="376"/>
      <c r="T41" s="376"/>
      <c r="U41" s="377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3"/>
      <c r="B42" s="373"/>
      <c r="C42" s="373"/>
      <c r="D42" s="373"/>
      <c r="E42" s="373"/>
      <c r="F42" s="373"/>
      <c r="G42" s="373"/>
      <c r="H42" s="373"/>
      <c r="I42" s="373"/>
      <c r="J42" s="373"/>
      <c r="K42" s="373"/>
      <c r="L42" s="373"/>
      <c r="M42" s="373"/>
      <c r="N42" s="374"/>
      <c r="O42" s="375" t="s">
        <v>66</v>
      </c>
      <c r="P42" s="376"/>
      <c r="Q42" s="376"/>
      <c r="R42" s="376"/>
      <c r="S42" s="376"/>
      <c r="T42" s="376"/>
      <c r="U42" s="377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80" t="s">
        <v>91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373"/>
      <c r="Y43" s="373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0">
        <v>4607091389111</v>
      </c>
      <c r="E44" s="371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72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9"/>
      <c r="Q44" s="379"/>
      <c r="R44" s="379"/>
      <c r="S44" s="371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2"/>
      <c r="B45" s="373"/>
      <c r="C45" s="373"/>
      <c r="D45" s="373"/>
      <c r="E45" s="373"/>
      <c r="F45" s="373"/>
      <c r="G45" s="373"/>
      <c r="H45" s="373"/>
      <c r="I45" s="373"/>
      <c r="J45" s="373"/>
      <c r="K45" s="373"/>
      <c r="L45" s="373"/>
      <c r="M45" s="373"/>
      <c r="N45" s="374"/>
      <c r="O45" s="375" t="s">
        <v>66</v>
      </c>
      <c r="P45" s="376"/>
      <c r="Q45" s="376"/>
      <c r="R45" s="376"/>
      <c r="S45" s="376"/>
      <c r="T45" s="376"/>
      <c r="U45" s="377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3"/>
      <c r="B46" s="373"/>
      <c r="C46" s="373"/>
      <c r="D46" s="373"/>
      <c r="E46" s="373"/>
      <c r="F46" s="373"/>
      <c r="G46" s="373"/>
      <c r="H46" s="373"/>
      <c r="I46" s="373"/>
      <c r="J46" s="373"/>
      <c r="K46" s="373"/>
      <c r="L46" s="373"/>
      <c r="M46" s="373"/>
      <c r="N46" s="374"/>
      <c r="O46" s="375" t="s">
        <v>66</v>
      </c>
      <c r="P46" s="376"/>
      <c r="Q46" s="376"/>
      <c r="R46" s="376"/>
      <c r="S46" s="376"/>
      <c r="T46" s="376"/>
      <c r="U46" s="377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19" t="s">
        <v>94</v>
      </c>
      <c r="B47" s="420"/>
      <c r="C47" s="420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  <c r="P47" s="420"/>
      <c r="Q47" s="420"/>
      <c r="R47" s="420"/>
      <c r="S47" s="420"/>
      <c r="T47" s="420"/>
      <c r="U47" s="420"/>
      <c r="V47" s="420"/>
      <c r="W47" s="420"/>
      <c r="X47" s="420"/>
      <c r="Y47" s="420"/>
      <c r="Z47" s="48"/>
      <c r="AA47" s="48"/>
    </row>
    <row r="48" spans="1:54" ht="16.5" hidden="1" customHeight="1" x14ac:dyDescent="0.25">
      <c r="A48" s="389" t="s">
        <v>95</v>
      </c>
      <c r="B48" s="373"/>
      <c r="C48" s="373"/>
      <c r="D48" s="373"/>
      <c r="E48" s="373"/>
      <c r="F48" s="373"/>
      <c r="G48" s="373"/>
      <c r="H48" s="373"/>
      <c r="I48" s="373"/>
      <c r="J48" s="373"/>
      <c r="K48" s="373"/>
      <c r="L48" s="373"/>
      <c r="M48" s="373"/>
      <c r="N48" s="373"/>
      <c r="O48" s="373"/>
      <c r="P48" s="373"/>
      <c r="Q48" s="373"/>
      <c r="R48" s="373"/>
      <c r="S48" s="373"/>
      <c r="T48" s="373"/>
      <c r="U48" s="373"/>
      <c r="V48" s="373"/>
      <c r="W48" s="373"/>
      <c r="X48" s="373"/>
      <c r="Y48" s="373"/>
      <c r="Z48" s="356"/>
      <c r="AA48" s="356"/>
    </row>
    <row r="49" spans="1:54" ht="14.25" hidden="1" customHeight="1" x14ac:dyDescent="0.25">
      <c r="A49" s="380" t="s">
        <v>96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373"/>
      <c r="Y49" s="373"/>
      <c r="Z49" s="355"/>
      <c r="AA49" s="355"/>
    </row>
    <row r="50" spans="1:54" ht="27" hidden="1" customHeight="1" x14ac:dyDescent="0.25">
      <c r="A50" s="54" t="s">
        <v>97</v>
      </c>
      <c r="B50" s="54" t="s">
        <v>98</v>
      </c>
      <c r="C50" s="31">
        <v>4301020234</v>
      </c>
      <c r="D50" s="370">
        <v>4680115881440</v>
      </c>
      <c r="E50" s="371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66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9"/>
      <c r="Q50" s="379"/>
      <c r="R50" s="379"/>
      <c r="S50" s="371"/>
      <c r="T50" s="34"/>
      <c r="U50" s="34"/>
      <c r="V50" s="35" t="s">
        <v>65</v>
      </c>
      <c r="W50" s="362">
        <v>0</v>
      </c>
      <c r="X50" s="363">
        <f>IFERROR(IF(W50="",0,CEILING((W50/$H50),1)*$H50),"")</f>
        <v>0</v>
      </c>
      <c r="Y50" s="36" t="str">
        <f>IFERROR(IF(X50=0,"",ROUNDUP(X50/H50,0)*0.02175),"")</f>
        <v/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0">
        <v>4680115881433</v>
      </c>
      <c r="E51" s="371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5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9"/>
      <c r="Q51" s="379"/>
      <c r="R51" s="379"/>
      <c r="S51" s="371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hidden="1" x14ac:dyDescent="0.2">
      <c r="A52" s="372"/>
      <c r="B52" s="373"/>
      <c r="C52" s="373"/>
      <c r="D52" s="373"/>
      <c r="E52" s="373"/>
      <c r="F52" s="373"/>
      <c r="G52" s="373"/>
      <c r="H52" s="373"/>
      <c r="I52" s="373"/>
      <c r="J52" s="373"/>
      <c r="K52" s="373"/>
      <c r="L52" s="373"/>
      <c r="M52" s="373"/>
      <c r="N52" s="374"/>
      <c r="O52" s="375" t="s">
        <v>66</v>
      </c>
      <c r="P52" s="376"/>
      <c r="Q52" s="376"/>
      <c r="R52" s="376"/>
      <c r="S52" s="376"/>
      <c r="T52" s="376"/>
      <c r="U52" s="377"/>
      <c r="V52" s="37" t="s">
        <v>67</v>
      </c>
      <c r="W52" s="364">
        <f>IFERROR(W50/H50,"0")+IFERROR(W51/H51,"0")</f>
        <v>0</v>
      </c>
      <c r="X52" s="364">
        <f>IFERROR(X50/H50,"0")+IFERROR(X51/H51,"0")</f>
        <v>0</v>
      </c>
      <c r="Y52" s="364">
        <f>IFERROR(IF(Y50="",0,Y50),"0")+IFERROR(IF(Y51="",0,Y51),"0")</f>
        <v>0</v>
      </c>
      <c r="Z52" s="365"/>
      <c r="AA52" s="365"/>
    </row>
    <row r="53" spans="1:54" hidden="1" x14ac:dyDescent="0.2">
      <c r="A53" s="373"/>
      <c r="B53" s="373"/>
      <c r="C53" s="373"/>
      <c r="D53" s="373"/>
      <c r="E53" s="373"/>
      <c r="F53" s="373"/>
      <c r="G53" s="373"/>
      <c r="H53" s="373"/>
      <c r="I53" s="373"/>
      <c r="J53" s="373"/>
      <c r="K53" s="373"/>
      <c r="L53" s="373"/>
      <c r="M53" s="373"/>
      <c r="N53" s="374"/>
      <c r="O53" s="375" t="s">
        <v>66</v>
      </c>
      <c r="P53" s="376"/>
      <c r="Q53" s="376"/>
      <c r="R53" s="376"/>
      <c r="S53" s="376"/>
      <c r="T53" s="376"/>
      <c r="U53" s="377"/>
      <c r="V53" s="37" t="s">
        <v>65</v>
      </c>
      <c r="W53" s="364">
        <f>IFERROR(SUM(W50:W51),"0")</f>
        <v>0</v>
      </c>
      <c r="X53" s="364">
        <f>IFERROR(SUM(X50:X51),"0")</f>
        <v>0</v>
      </c>
      <c r="Y53" s="37"/>
      <c r="Z53" s="365"/>
      <c r="AA53" s="365"/>
    </row>
    <row r="54" spans="1:54" ht="16.5" hidden="1" customHeight="1" x14ac:dyDescent="0.25">
      <c r="A54" s="389" t="s">
        <v>103</v>
      </c>
      <c r="B54" s="373"/>
      <c r="C54" s="373"/>
      <c r="D54" s="373"/>
      <c r="E54" s="373"/>
      <c r="F54" s="373"/>
      <c r="G54" s="373"/>
      <c r="H54" s="373"/>
      <c r="I54" s="373"/>
      <c r="J54" s="373"/>
      <c r="K54" s="373"/>
      <c r="L54" s="373"/>
      <c r="M54" s="373"/>
      <c r="N54" s="373"/>
      <c r="O54" s="373"/>
      <c r="P54" s="373"/>
      <c r="Q54" s="373"/>
      <c r="R54" s="373"/>
      <c r="S54" s="373"/>
      <c r="T54" s="373"/>
      <c r="U54" s="373"/>
      <c r="V54" s="373"/>
      <c r="W54" s="373"/>
      <c r="X54" s="373"/>
      <c r="Y54" s="373"/>
      <c r="Z54" s="356"/>
      <c r="AA54" s="356"/>
    </row>
    <row r="55" spans="1:54" ht="14.25" hidden="1" customHeight="1" x14ac:dyDescent="0.25">
      <c r="A55" s="380" t="s">
        <v>104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373"/>
      <c r="Y55" s="373"/>
      <c r="Z55" s="355"/>
      <c r="AA55" s="355"/>
    </row>
    <row r="56" spans="1:54" ht="27" hidden="1" customHeight="1" x14ac:dyDescent="0.25">
      <c r="A56" s="54" t="s">
        <v>105</v>
      </c>
      <c r="B56" s="54" t="s">
        <v>106</v>
      </c>
      <c r="C56" s="31">
        <v>4301011452</v>
      </c>
      <c r="D56" s="370">
        <v>4680115881426</v>
      </c>
      <c r="E56" s="371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9"/>
      <c r="Q56" s="379"/>
      <c r="R56" s="379"/>
      <c r="S56" s="371"/>
      <c r="T56" s="34"/>
      <c r="U56" s="34"/>
      <c r="V56" s="35" t="s">
        <v>65</v>
      </c>
      <c r="W56" s="362">
        <v>0</v>
      </c>
      <c r="X56" s="363">
        <f>IFERROR(IF(W56="",0,CEILING((W56/$H56),1)*$H56),"")</f>
        <v>0</v>
      </c>
      <c r="Y56" s="36" t="str">
        <f>IFERROR(IF(X56=0,"",ROUNDUP(X56/H56,0)*0.02175),"")</f>
        <v/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0">
        <v>4680115881426</v>
      </c>
      <c r="E57" s="371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70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9"/>
      <c r="Q57" s="379"/>
      <c r="R57" s="379"/>
      <c r="S57" s="371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0">
        <v>4680115881419</v>
      </c>
      <c r="E58" s="371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69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9"/>
      <c r="Q58" s="379"/>
      <c r="R58" s="379"/>
      <c r="S58" s="371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hidden="1" customHeight="1" x14ac:dyDescent="0.25">
      <c r="A59" s="54" t="s">
        <v>111</v>
      </c>
      <c r="B59" s="54" t="s">
        <v>112</v>
      </c>
      <c r="C59" s="31">
        <v>4301011458</v>
      </c>
      <c r="D59" s="370">
        <v>4680115881525</v>
      </c>
      <c r="E59" s="371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511" t="s">
        <v>113</v>
      </c>
      <c r="P59" s="379"/>
      <c r="Q59" s="379"/>
      <c r="R59" s="379"/>
      <c r="S59" s="371"/>
      <c r="T59" s="34"/>
      <c r="U59" s="34"/>
      <c r="V59" s="35" t="s">
        <v>65</v>
      </c>
      <c r="W59" s="362">
        <v>0</v>
      </c>
      <c r="X59" s="363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idden="1" x14ac:dyDescent="0.2">
      <c r="A60" s="372"/>
      <c r="B60" s="373"/>
      <c r="C60" s="373"/>
      <c r="D60" s="373"/>
      <c r="E60" s="373"/>
      <c r="F60" s="373"/>
      <c r="G60" s="373"/>
      <c r="H60" s="373"/>
      <c r="I60" s="373"/>
      <c r="J60" s="373"/>
      <c r="K60" s="373"/>
      <c r="L60" s="373"/>
      <c r="M60" s="373"/>
      <c r="N60" s="374"/>
      <c r="O60" s="375" t="s">
        <v>66</v>
      </c>
      <c r="P60" s="376"/>
      <c r="Q60" s="376"/>
      <c r="R60" s="376"/>
      <c r="S60" s="376"/>
      <c r="T60" s="376"/>
      <c r="U60" s="377"/>
      <c r="V60" s="37" t="s">
        <v>67</v>
      </c>
      <c r="W60" s="364">
        <f>IFERROR(W56/H56,"0")+IFERROR(W57/H57,"0")+IFERROR(W58/H58,"0")+IFERROR(W59/H59,"0")</f>
        <v>0</v>
      </c>
      <c r="X60" s="364">
        <f>IFERROR(X56/H56,"0")+IFERROR(X57/H57,"0")+IFERROR(X58/H58,"0")+IFERROR(X59/H59,"0")</f>
        <v>0</v>
      </c>
      <c r="Y60" s="364">
        <f>IFERROR(IF(Y56="",0,Y56),"0")+IFERROR(IF(Y57="",0,Y57),"0")+IFERROR(IF(Y58="",0,Y58),"0")+IFERROR(IF(Y59="",0,Y59),"0")</f>
        <v>0</v>
      </c>
      <c r="Z60" s="365"/>
      <c r="AA60" s="365"/>
    </row>
    <row r="61" spans="1:54" hidden="1" x14ac:dyDescent="0.2">
      <c r="A61" s="373"/>
      <c r="B61" s="373"/>
      <c r="C61" s="373"/>
      <c r="D61" s="373"/>
      <c r="E61" s="373"/>
      <c r="F61" s="373"/>
      <c r="G61" s="373"/>
      <c r="H61" s="373"/>
      <c r="I61" s="373"/>
      <c r="J61" s="373"/>
      <c r="K61" s="373"/>
      <c r="L61" s="373"/>
      <c r="M61" s="373"/>
      <c r="N61" s="374"/>
      <c r="O61" s="375" t="s">
        <v>66</v>
      </c>
      <c r="P61" s="376"/>
      <c r="Q61" s="376"/>
      <c r="R61" s="376"/>
      <c r="S61" s="376"/>
      <c r="T61" s="376"/>
      <c r="U61" s="377"/>
      <c r="V61" s="37" t="s">
        <v>65</v>
      </c>
      <c r="W61" s="364">
        <f>IFERROR(SUM(W56:W59),"0")</f>
        <v>0</v>
      </c>
      <c r="X61" s="364">
        <f>IFERROR(SUM(X56:X59),"0")</f>
        <v>0</v>
      </c>
      <c r="Y61" s="37"/>
      <c r="Z61" s="365"/>
      <c r="AA61" s="365"/>
    </row>
    <row r="62" spans="1:54" ht="16.5" hidden="1" customHeight="1" x14ac:dyDescent="0.25">
      <c r="A62" s="389" t="s">
        <v>94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56"/>
      <c r="AA62" s="356"/>
    </row>
    <row r="63" spans="1:54" ht="14.25" hidden="1" customHeight="1" x14ac:dyDescent="0.25">
      <c r="A63" s="380" t="s">
        <v>104</v>
      </c>
      <c r="B63" s="373"/>
      <c r="C63" s="373"/>
      <c r="D63" s="373"/>
      <c r="E63" s="373"/>
      <c r="F63" s="373"/>
      <c r="G63" s="373"/>
      <c r="H63" s="373"/>
      <c r="I63" s="373"/>
      <c r="J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0">
        <v>4607091382945</v>
      </c>
      <c r="E64" s="371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42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9"/>
      <c r="Q64" s="379"/>
      <c r="R64" s="379"/>
      <c r="S64" s="371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hidden="1" customHeight="1" x14ac:dyDescent="0.25">
      <c r="A65" s="54" t="s">
        <v>116</v>
      </c>
      <c r="B65" s="54" t="s">
        <v>117</v>
      </c>
      <c r="C65" s="31">
        <v>4301011540</v>
      </c>
      <c r="D65" s="370">
        <v>4607091385670</v>
      </c>
      <c r="E65" s="371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72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9"/>
      <c r="Q65" s="379"/>
      <c r="R65" s="379"/>
      <c r="S65" s="371"/>
      <c r="T65" s="34"/>
      <c r="U65" s="34"/>
      <c r="V65" s="35" t="s">
        <v>65</v>
      </c>
      <c r="W65" s="362">
        <v>0</v>
      </c>
      <c r="X65" s="363">
        <f t="shared" si="2"/>
        <v>0</v>
      </c>
      <c r="Y65" s="36" t="str">
        <f t="shared" si="3"/>
        <v/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0">
        <v>4607091385670</v>
      </c>
      <c r="E66" s="371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63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9"/>
      <c r="Q66" s="379"/>
      <c r="R66" s="379"/>
      <c r="S66" s="371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hidden="1" customHeight="1" x14ac:dyDescent="0.25">
      <c r="A67" s="54" t="s">
        <v>120</v>
      </c>
      <c r="B67" s="54" t="s">
        <v>121</v>
      </c>
      <c r="C67" s="31">
        <v>4301011625</v>
      </c>
      <c r="D67" s="370">
        <v>4680115883956</v>
      </c>
      <c r="E67" s="371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9"/>
      <c r="Q67" s="379"/>
      <c r="R67" s="379"/>
      <c r="S67" s="371"/>
      <c r="T67" s="34"/>
      <c r="U67" s="34"/>
      <c r="V67" s="35" t="s">
        <v>65</v>
      </c>
      <c r="W67" s="362">
        <v>0</v>
      </c>
      <c r="X67" s="363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122</v>
      </c>
      <c r="B68" s="54" t="s">
        <v>123</v>
      </c>
      <c r="C68" s="31">
        <v>4301011468</v>
      </c>
      <c r="D68" s="370">
        <v>4680115881327</v>
      </c>
      <c r="E68" s="371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6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9"/>
      <c r="Q68" s="379"/>
      <c r="R68" s="379"/>
      <c r="S68" s="371"/>
      <c r="T68" s="34"/>
      <c r="U68" s="34"/>
      <c r="V68" s="35" t="s">
        <v>65</v>
      </c>
      <c r="W68" s="362">
        <v>0</v>
      </c>
      <c r="X68" s="363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0">
        <v>4680115882133</v>
      </c>
      <c r="E69" s="371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43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9"/>
      <c r="Q69" s="379"/>
      <c r="R69" s="379"/>
      <c r="S69" s="371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125</v>
      </c>
      <c r="B70" s="54" t="s">
        <v>127</v>
      </c>
      <c r="C70" s="31">
        <v>4301011703</v>
      </c>
      <c r="D70" s="370">
        <v>4680115882133</v>
      </c>
      <c r="E70" s="371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45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9"/>
      <c r="Q70" s="379"/>
      <c r="R70" s="379"/>
      <c r="S70" s="371"/>
      <c r="T70" s="34"/>
      <c r="U70" s="34"/>
      <c r="V70" s="35" t="s">
        <v>65</v>
      </c>
      <c r="W70" s="362">
        <v>0</v>
      </c>
      <c r="X70" s="363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0">
        <v>4607091382952</v>
      </c>
      <c r="E71" s="371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68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9"/>
      <c r="Q71" s="379"/>
      <c r="R71" s="379"/>
      <c r="S71" s="371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70">
        <v>4680115882539</v>
      </c>
      <c r="E72" s="371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42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9"/>
      <c r="Q72" s="379"/>
      <c r="R72" s="379"/>
      <c r="S72" s="371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0">
        <v>4607091385687</v>
      </c>
      <c r="E73" s="371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62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9"/>
      <c r="Q73" s="379"/>
      <c r="R73" s="379"/>
      <c r="S73" s="371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0">
        <v>4607091384604</v>
      </c>
      <c r="E74" s="371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9"/>
      <c r="Q74" s="379"/>
      <c r="R74" s="379"/>
      <c r="S74" s="371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0">
        <v>4607091384604</v>
      </c>
      <c r="E75" s="371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67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9"/>
      <c r="Q75" s="379"/>
      <c r="R75" s="379"/>
      <c r="S75" s="371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0">
        <v>4680115880283</v>
      </c>
      <c r="E76" s="371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5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9"/>
      <c r="Q76" s="379"/>
      <c r="R76" s="379"/>
      <c r="S76" s="371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0">
        <v>4680115883949</v>
      </c>
      <c r="E77" s="371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52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9"/>
      <c r="Q77" s="379"/>
      <c r="R77" s="379"/>
      <c r="S77" s="371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70">
        <v>4680115881303</v>
      </c>
      <c r="E78" s="371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6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9"/>
      <c r="Q78" s="379"/>
      <c r="R78" s="379"/>
      <c r="S78" s="371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0">
        <v>4680115882577</v>
      </c>
      <c r="E79" s="371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66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9"/>
      <c r="Q79" s="379"/>
      <c r="R79" s="379"/>
      <c r="S79" s="371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0">
        <v>4680115882577</v>
      </c>
      <c r="E80" s="371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66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9"/>
      <c r="Q80" s="379"/>
      <c r="R80" s="379"/>
      <c r="S80" s="371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0">
        <v>4680115882720</v>
      </c>
      <c r="E81" s="371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67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9"/>
      <c r="Q81" s="379"/>
      <c r="R81" s="379"/>
      <c r="S81" s="371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0">
        <v>4680115880269</v>
      </c>
      <c r="E82" s="371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48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9"/>
      <c r="Q82" s="379"/>
      <c r="R82" s="379"/>
      <c r="S82" s="371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70">
        <v>4680115880429</v>
      </c>
      <c r="E83" s="371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46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9"/>
      <c r="Q83" s="379"/>
      <c r="R83" s="379"/>
      <c r="S83" s="371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0">
        <v>4680115881457</v>
      </c>
      <c r="E84" s="371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67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9"/>
      <c r="Q84" s="379"/>
      <c r="R84" s="379"/>
      <c r="S84" s="371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idden="1" x14ac:dyDescent="0.2">
      <c r="A85" s="372"/>
      <c r="B85" s="373"/>
      <c r="C85" s="373"/>
      <c r="D85" s="373"/>
      <c r="E85" s="373"/>
      <c r="F85" s="373"/>
      <c r="G85" s="373"/>
      <c r="H85" s="373"/>
      <c r="I85" s="373"/>
      <c r="J85" s="373"/>
      <c r="K85" s="373"/>
      <c r="L85" s="373"/>
      <c r="M85" s="373"/>
      <c r="N85" s="374"/>
      <c r="O85" s="375" t="s">
        <v>66</v>
      </c>
      <c r="P85" s="376"/>
      <c r="Q85" s="376"/>
      <c r="R85" s="376"/>
      <c r="S85" s="376"/>
      <c r="T85" s="376"/>
      <c r="U85" s="377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5"/>
      <c r="AA85" s="365"/>
    </row>
    <row r="86" spans="1:54" hidden="1" x14ac:dyDescent="0.2">
      <c r="A86" s="373"/>
      <c r="B86" s="373"/>
      <c r="C86" s="373"/>
      <c r="D86" s="373"/>
      <c r="E86" s="373"/>
      <c r="F86" s="373"/>
      <c r="G86" s="373"/>
      <c r="H86" s="373"/>
      <c r="I86" s="373"/>
      <c r="J86" s="373"/>
      <c r="K86" s="373"/>
      <c r="L86" s="373"/>
      <c r="M86" s="373"/>
      <c r="N86" s="374"/>
      <c r="O86" s="375" t="s">
        <v>66</v>
      </c>
      <c r="P86" s="376"/>
      <c r="Q86" s="376"/>
      <c r="R86" s="376"/>
      <c r="S86" s="376"/>
      <c r="T86" s="376"/>
      <c r="U86" s="377"/>
      <c r="V86" s="37" t="s">
        <v>65</v>
      </c>
      <c r="W86" s="364">
        <f>IFERROR(SUM(W64:W84),"0")</f>
        <v>0</v>
      </c>
      <c r="X86" s="364">
        <f>IFERROR(SUM(X64:X84),"0")</f>
        <v>0</v>
      </c>
      <c r="Y86" s="37"/>
      <c r="Z86" s="365"/>
      <c r="AA86" s="365"/>
    </row>
    <row r="87" spans="1:54" ht="14.25" hidden="1" customHeight="1" x14ac:dyDescent="0.25">
      <c r="A87" s="380" t="s">
        <v>96</v>
      </c>
      <c r="B87" s="373"/>
      <c r="C87" s="373"/>
      <c r="D87" s="373"/>
      <c r="E87" s="373"/>
      <c r="F87" s="373"/>
      <c r="G87" s="373"/>
      <c r="H87" s="373"/>
      <c r="I87" s="373"/>
      <c r="J87" s="373"/>
      <c r="K87" s="373"/>
      <c r="L87" s="373"/>
      <c r="M87" s="373"/>
      <c r="N87" s="373"/>
      <c r="O87" s="373"/>
      <c r="P87" s="373"/>
      <c r="Q87" s="373"/>
      <c r="R87" s="373"/>
      <c r="S87" s="373"/>
      <c r="T87" s="373"/>
      <c r="U87" s="373"/>
      <c r="V87" s="373"/>
      <c r="W87" s="373"/>
      <c r="X87" s="373"/>
      <c r="Y87" s="373"/>
      <c r="Z87" s="355"/>
      <c r="AA87" s="355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0">
        <v>4680115881488</v>
      </c>
      <c r="E88" s="371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7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9"/>
      <c r="Q88" s="379"/>
      <c r="R88" s="379"/>
      <c r="S88" s="371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0">
        <v>4680115882751</v>
      </c>
      <c r="E89" s="371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52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9"/>
      <c r="Q89" s="379"/>
      <c r="R89" s="379"/>
      <c r="S89" s="371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0">
        <v>4680115882775</v>
      </c>
      <c r="E90" s="371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5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9"/>
      <c r="Q90" s="379"/>
      <c r="R90" s="379"/>
      <c r="S90" s="371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70">
        <v>4680115880658</v>
      </c>
      <c r="E91" s="371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7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9"/>
      <c r="Q91" s="379"/>
      <c r="R91" s="379"/>
      <c r="S91" s="371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hidden="1" x14ac:dyDescent="0.2">
      <c r="A92" s="372"/>
      <c r="B92" s="373"/>
      <c r="C92" s="373"/>
      <c r="D92" s="373"/>
      <c r="E92" s="373"/>
      <c r="F92" s="373"/>
      <c r="G92" s="373"/>
      <c r="H92" s="373"/>
      <c r="I92" s="373"/>
      <c r="J92" s="373"/>
      <c r="K92" s="373"/>
      <c r="L92" s="373"/>
      <c r="M92" s="373"/>
      <c r="N92" s="374"/>
      <c r="O92" s="375" t="s">
        <v>66</v>
      </c>
      <c r="P92" s="376"/>
      <c r="Q92" s="376"/>
      <c r="R92" s="376"/>
      <c r="S92" s="376"/>
      <c r="T92" s="376"/>
      <c r="U92" s="377"/>
      <c r="V92" s="37" t="s">
        <v>67</v>
      </c>
      <c r="W92" s="364">
        <f>IFERROR(W88/H88,"0")+IFERROR(W89/H89,"0")+IFERROR(W90/H90,"0")+IFERROR(W91/H91,"0")</f>
        <v>0</v>
      </c>
      <c r="X92" s="364">
        <f>IFERROR(X88/H88,"0")+IFERROR(X89/H89,"0")+IFERROR(X90/H90,"0")+IFERROR(X91/H91,"0")</f>
        <v>0</v>
      </c>
      <c r="Y92" s="364">
        <f>IFERROR(IF(Y88="",0,Y88),"0")+IFERROR(IF(Y89="",0,Y89),"0")+IFERROR(IF(Y90="",0,Y90),"0")+IFERROR(IF(Y91="",0,Y91),"0")</f>
        <v>0</v>
      </c>
      <c r="Z92" s="365"/>
      <c r="AA92" s="365"/>
    </row>
    <row r="93" spans="1:54" hidden="1" x14ac:dyDescent="0.2">
      <c r="A93" s="373"/>
      <c r="B93" s="373"/>
      <c r="C93" s="373"/>
      <c r="D93" s="373"/>
      <c r="E93" s="373"/>
      <c r="F93" s="373"/>
      <c r="G93" s="373"/>
      <c r="H93" s="373"/>
      <c r="I93" s="373"/>
      <c r="J93" s="373"/>
      <c r="K93" s="373"/>
      <c r="L93" s="373"/>
      <c r="M93" s="373"/>
      <c r="N93" s="374"/>
      <c r="O93" s="375" t="s">
        <v>66</v>
      </c>
      <c r="P93" s="376"/>
      <c r="Q93" s="376"/>
      <c r="R93" s="376"/>
      <c r="S93" s="376"/>
      <c r="T93" s="376"/>
      <c r="U93" s="377"/>
      <c r="V93" s="37" t="s">
        <v>65</v>
      </c>
      <c r="W93" s="364">
        <f>IFERROR(SUM(W88:W91),"0")</f>
        <v>0</v>
      </c>
      <c r="X93" s="364">
        <f>IFERROR(SUM(X88:X91),"0")</f>
        <v>0</v>
      </c>
      <c r="Y93" s="37"/>
      <c r="Z93" s="365"/>
      <c r="AA93" s="365"/>
    </row>
    <row r="94" spans="1:54" ht="14.25" hidden="1" customHeight="1" x14ac:dyDescent="0.25">
      <c r="A94" s="380" t="s">
        <v>60</v>
      </c>
      <c r="B94" s="373"/>
      <c r="C94" s="373"/>
      <c r="D94" s="373"/>
      <c r="E94" s="373"/>
      <c r="F94" s="373"/>
      <c r="G94" s="373"/>
      <c r="H94" s="373"/>
      <c r="I94" s="373"/>
      <c r="J94" s="373"/>
      <c r="K94" s="373"/>
      <c r="L94" s="373"/>
      <c r="M94" s="373"/>
      <c r="N94" s="373"/>
      <c r="O94" s="373"/>
      <c r="P94" s="373"/>
      <c r="Q94" s="373"/>
      <c r="R94" s="373"/>
      <c r="S94" s="373"/>
      <c r="T94" s="373"/>
      <c r="U94" s="373"/>
      <c r="V94" s="373"/>
      <c r="W94" s="373"/>
      <c r="X94" s="373"/>
      <c r="Y94" s="373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0">
        <v>4607091387667</v>
      </c>
      <c r="E95" s="371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51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9"/>
      <c r="Q95" s="379"/>
      <c r="R95" s="379"/>
      <c r="S95" s="371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0">
        <v>4607091387636</v>
      </c>
      <c r="E96" s="371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9"/>
      <c r="Q96" s="379"/>
      <c r="R96" s="379"/>
      <c r="S96" s="371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0">
        <v>4607091382426</v>
      </c>
      <c r="E97" s="371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6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9"/>
      <c r="Q97" s="379"/>
      <c r="R97" s="379"/>
      <c r="S97" s="371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0">
        <v>4607091386547</v>
      </c>
      <c r="E98" s="371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4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9"/>
      <c r="Q98" s="379"/>
      <c r="R98" s="379"/>
      <c r="S98" s="371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0">
        <v>4607091384734</v>
      </c>
      <c r="E99" s="371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65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9"/>
      <c r="Q99" s="379"/>
      <c r="R99" s="379"/>
      <c r="S99" s="371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0">
        <v>4607091382464</v>
      </c>
      <c r="E100" s="371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6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9"/>
      <c r="Q100" s="379"/>
      <c r="R100" s="379"/>
      <c r="S100" s="371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0">
        <v>4680115883444</v>
      </c>
      <c r="E101" s="371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4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9"/>
      <c r="Q101" s="379"/>
      <c r="R101" s="379"/>
      <c r="S101" s="371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0">
        <v>4680115883444</v>
      </c>
      <c r="E102" s="371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6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9"/>
      <c r="Q102" s="379"/>
      <c r="R102" s="379"/>
      <c r="S102" s="371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2"/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4"/>
      <c r="O103" s="375" t="s">
        <v>66</v>
      </c>
      <c r="P103" s="376"/>
      <c r="Q103" s="376"/>
      <c r="R103" s="376"/>
      <c r="S103" s="376"/>
      <c r="T103" s="376"/>
      <c r="U103" s="377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3"/>
      <c r="B104" s="373"/>
      <c r="C104" s="373"/>
      <c r="D104" s="373"/>
      <c r="E104" s="373"/>
      <c r="F104" s="373"/>
      <c r="G104" s="373"/>
      <c r="H104" s="373"/>
      <c r="I104" s="373"/>
      <c r="J104" s="373"/>
      <c r="K104" s="373"/>
      <c r="L104" s="373"/>
      <c r="M104" s="373"/>
      <c r="N104" s="374"/>
      <c r="O104" s="375" t="s">
        <v>66</v>
      </c>
      <c r="P104" s="376"/>
      <c r="Q104" s="376"/>
      <c r="R104" s="376"/>
      <c r="S104" s="376"/>
      <c r="T104" s="376"/>
      <c r="U104" s="377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80" t="s">
        <v>68</v>
      </c>
      <c r="B105" s="373"/>
      <c r="C105" s="373"/>
      <c r="D105" s="373"/>
      <c r="E105" s="373"/>
      <c r="F105" s="373"/>
      <c r="G105" s="373"/>
      <c r="H105" s="373"/>
      <c r="I105" s="373"/>
      <c r="J105" s="373"/>
      <c r="K105" s="373"/>
      <c r="L105" s="373"/>
      <c r="M105" s="373"/>
      <c r="N105" s="373"/>
      <c r="O105" s="373"/>
      <c r="P105" s="373"/>
      <c r="Q105" s="373"/>
      <c r="R105" s="373"/>
      <c r="S105" s="373"/>
      <c r="T105" s="373"/>
      <c r="U105" s="373"/>
      <c r="V105" s="373"/>
      <c r="W105" s="373"/>
      <c r="X105" s="373"/>
      <c r="Y105" s="373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0">
        <v>4680115884915</v>
      </c>
      <c r="E106" s="371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648" t="s">
        <v>180</v>
      </c>
      <c r="P106" s="379"/>
      <c r="Q106" s="379"/>
      <c r="R106" s="379"/>
      <c r="S106" s="371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0">
        <v>4680115884311</v>
      </c>
      <c r="E107" s="371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445" t="s">
        <v>185</v>
      </c>
      <c r="P107" s="379"/>
      <c r="Q107" s="379"/>
      <c r="R107" s="379"/>
      <c r="S107" s="371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0">
        <v>4680115884403</v>
      </c>
      <c r="E108" s="371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90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9"/>
      <c r="Q108" s="379"/>
      <c r="R108" s="379"/>
      <c r="S108" s="371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0">
        <v>4607091386967</v>
      </c>
      <c r="E109" s="371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5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9"/>
      <c r="Q109" s="379"/>
      <c r="R109" s="379"/>
      <c r="S109" s="371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hidden="1" customHeight="1" x14ac:dyDescent="0.25">
      <c r="A110" s="54" t="s">
        <v>188</v>
      </c>
      <c r="B110" s="54" t="s">
        <v>190</v>
      </c>
      <c r="C110" s="31">
        <v>4301051543</v>
      </c>
      <c r="D110" s="370">
        <v>4607091386967</v>
      </c>
      <c r="E110" s="371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40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9"/>
      <c r="Q110" s="379"/>
      <c r="R110" s="379"/>
      <c r="S110" s="371"/>
      <c r="T110" s="34"/>
      <c r="U110" s="34"/>
      <c r="V110" s="35" t="s">
        <v>65</v>
      </c>
      <c r="W110" s="362">
        <v>0</v>
      </c>
      <c r="X110" s="363">
        <f t="shared" si="6"/>
        <v>0</v>
      </c>
      <c r="Y110" s="36" t="str">
        <f>IFERROR(IF(X110=0,"",ROUNDUP(X110/H110,0)*0.02175),"")</f>
        <v/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191</v>
      </c>
      <c r="B111" s="54" t="s">
        <v>192</v>
      </c>
      <c r="C111" s="31">
        <v>4301051611</v>
      </c>
      <c r="D111" s="370">
        <v>4607091385304</v>
      </c>
      <c r="E111" s="371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4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9"/>
      <c r="Q111" s="379"/>
      <c r="R111" s="379"/>
      <c r="S111" s="371"/>
      <c r="T111" s="34"/>
      <c r="U111" s="34"/>
      <c r="V111" s="35" t="s">
        <v>65</v>
      </c>
      <c r="W111" s="362">
        <v>0</v>
      </c>
      <c r="X111" s="363">
        <f t="shared" si="6"/>
        <v>0</v>
      </c>
      <c r="Y111" s="36" t="str">
        <f>IFERROR(IF(X111=0,"",ROUNDUP(X111/H111,0)*0.02175),"")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0">
        <v>4607091386264</v>
      </c>
      <c r="E112" s="371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44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9"/>
      <c r="Q112" s="379"/>
      <c r="R112" s="379"/>
      <c r="S112" s="371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hidden="1" customHeight="1" x14ac:dyDescent="0.25">
      <c r="A113" s="54" t="s">
        <v>195</v>
      </c>
      <c r="B113" s="54" t="s">
        <v>196</v>
      </c>
      <c r="C113" s="31">
        <v>4301051436</v>
      </c>
      <c r="D113" s="370">
        <v>4607091385731</v>
      </c>
      <c r="E113" s="371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9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9"/>
      <c r="Q113" s="379"/>
      <c r="R113" s="379"/>
      <c r="S113" s="371"/>
      <c r="T113" s="34"/>
      <c r="U113" s="34"/>
      <c r="V113" s="35" t="s">
        <v>65</v>
      </c>
      <c r="W113" s="362">
        <v>0</v>
      </c>
      <c r="X113" s="363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70">
        <v>4680115880214</v>
      </c>
      <c r="E114" s="371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44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9"/>
      <c r="Q114" s="379"/>
      <c r="R114" s="379"/>
      <c r="S114" s="371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0">
        <v>4680115880894</v>
      </c>
      <c r="E115" s="371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63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9"/>
      <c r="Q115" s="379"/>
      <c r="R115" s="379"/>
      <c r="S115" s="371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0">
        <v>4607091385427</v>
      </c>
      <c r="E116" s="371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9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9"/>
      <c r="Q116" s="379"/>
      <c r="R116" s="379"/>
      <c r="S116" s="371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0">
        <v>4680115882645</v>
      </c>
      <c r="E117" s="371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46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9"/>
      <c r="Q117" s="379"/>
      <c r="R117" s="379"/>
      <c r="S117" s="371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hidden="1" x14ac:dyDescent="0.2">
      <c r="A118" s="372"/>
      <c r="B118" s="373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4"/>
      <c r="O118" s="375" t="s">
        <v>66</v>
      </c>
      <c r="P118" s="376"/>
      <c r="Q118" s="376"/>
      <c r="R118" s="376"/>
      <c r="S118" s="376"/>
      <c r="T118" s="376"/>
      <c r="U118" s="377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0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</v>
      </c>
      <c r="Z118" s="365"/>
      <c r="AA118" s="365"/>
    </row>
    <row r="119" spans="1:54" hidden="1" x14ac:dyDescent="0.2">
      <c r="A119" s="373"/>
      <c r="B119" s="373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4"/>
      <c r="O119" s="375" t="s">
        <v>66</v>
      </c>
      <c r="P119" s="376"/>
      <c r="Q119" s="376"/>
      <c r="R119" s="376"/>
      <c r="S119" s="376"/>
      <c r="T119" s="376"/>
      <c r="U119" s="377"/>
      <c r="V119" s="37" t="s">
        <v>65</v>
      </c>
      <c r="W119" s="364">
        <f>IFERROR(SUM(W106:W117),"0")</f>
        <v>0</v>
      </c>
      <c r="X119" s="364">
        <f>IFERROR(SUM(X106:X117),"0")</f>
        <v>0</v>
      </c>
      <c r="Y119" s="37"/>
      <c r="Z119" s="365"/>
      <c r="AA119" s="365"/>
    </row>
    <row r="120" spans="1:54" ht="14.25" hidden="1" customHeight="1" x14ac:dyDescent="0.25">
      <c r="A120" s="380" t="s">
        <v>205</v>
      </c>
      <c r="B120" s="373"/>
      <c r="C120" s="373"/>
      <c r="D120" s="373"/>
      <c r="E120" s="373"/>
      <c r="F120" s="373"/>
      <c r="G120" s="373"/>
      <c r="H120" s="373"/>
      <c r="I120" s="373"/>
      <c r="J120" s="373"/>
      <c r="K120" s="373"/>
      <c r="L120" s="373"/>
      <c r="M120" s="373"/>
      <c r="N120" s="373"/>
      <c r="O120" s="373"/>
      <c r="P120" s="373"/>
      <c r="Q120" s="373"/>
      <c r="R120" s="373"/>
      <c r="S120" s="373"/>
      <c r="T120" s="373"/>
      <c r="U120" s="373"/>
      <c r="V120" s="373"/>
      <c r="W120" s="373"/>
      <c r="X120" s="373"/>
      <c r="Y120" s="373"/>
      <c r="Z120" s="355"/>
      <c r="AA120" s="355"/>
    </row>
    <row r="121" spans="1:54" ht="27" hidden="1" customHeight="1" x14ac:dyDescent="0.25">
      <c r="A121" s="54" t="s">
        <v>206</v>
      </c>
      <c r="B121" s="54" t="s">
        <v>207</v>
      </c>
      <c r="C121" s="31">
        <v>4301060296</v>
      </c>
      <c r="D121" s="370">
        <v>4607091383065</v>
      </c>
      <c r="E121" s="371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6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9"/>
      <c r="Q121" s="379"/>
      <c r="R121" s="379"/>
      <c r="S121" s="371"/>
      <c r="T121" s="34"/>
      <c r="U121" s="34"/>
      <c r="V121" s="35" t="s">
        <v>65</v>
      </c>
      <c r="W121" s="362">
        <v>0</v>
      </c>
      <c r="X121" s="363">
        <f t="shared" ref="X121:X127" si="7">IFERROR(IF(W121="",0,CEILING((W121/$H121),1)*$H121),"")</f>
        <v>0</v>
      </c>
      <c r="Y121" s="36" t="str">
        <f>IFERROR(IF(X121=0,"",ROUNDUP(X121/H121,0)*0.00937),"")</f>
        <v/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0">
        <v>4680115881532</v>
      </c>
      <c r="E122" s="371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9"/>
      <c r="Q122" s="379"/>
      <c r="R122" s="379"/>
      <c r="S122" s="371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hidden="1" customHeight="1" x14ac:dyDescent="0.25">
      <c r="A123" s="54" t="s">
        <v>208</v>
      </c>
      <c r="B123" s="54" t="s">
        <v>210</v>
      </c>
      <c r="C123" s="31">
        <v>4301060371</v>
      </c>
      <c r="D123" s="370">
        <v>4680115881532</v>
      </c>
      <c r="E123" s="371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40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9"/>
      <c r="Q123" s="379"/>
      <c r="R123" s="379"/>
      <c r="S123" s="371"/>
      <c r="T123" s="34"/>
      <c r="U123" s="34"/>
      <c r="V123" s="35" t="s">
        <v>65</v>
      </c>
      <c r="W123" s="362">
        <v>0</v>
      </c>
      <c r="X123" s="363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0">
        <v>4680115881532</v>
      </c>
      <c r="E124" s="371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9"/>
      <c r="Q124" s="379"/>
      <c r="R124" s="379"/>
      <c r="S124" s="371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0">
        <v>4680115882652</v>
      </c>
      <c r="E125" s="371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4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9"/>
      <c r="Q125" s="379"/>
      <c r="R125" s="379"/>
      <c r="S125" s="371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0">
        <v>4680115880238</v>
      </c>
      <c r="E126" s="371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8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9"/>
      <c r="Q126" s="379"/>
      <c r="R126" s="379"/>
      <c r="S126" s="371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70">
        <v>4680115881464</v>
      </c>
      <c r="E127" s="371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44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9"/>
      <c r="Q127" s="379"/>
      <c r="R127" s="379"/>
      <c r="S127" s="371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idden="1" x14ac:dyDescent="0.2">
      <c r="A128" s="372"/>
      <c r="B128" s="373"/>
      <c r="C128" s="373"/>
      <c r="D128" s="373"/>
      <c r="E128" s="373"/>
      <c r="F128" s="373"/>
      <c r="G128" s="373"/>
      <c r="H128" s="373"/>
      <c r="I128" s="373"/>
      <c r="J128" s="373"/>
      <c r="K128" s="373"/>
      <c r="L128" s="373"/>
      <c r="M128" s="373"/>
      <c r="N128" s="374"/>
      <c r="O128" s="375" t="s">
        <v>66</v>
      </c>
      <c r="P128" s="376"/>
      <c r="Q128" s="376"/>
      <c r="R128" s="376"/>
      <c r="S128" s="376"/>
      <c r="T128" s="376"/>
      <c r="U128" s="377"/>
      <c r="V128" s="37" t="s">
        <v>67</v>
      </c>
      <c r="W128" s="364">
        <f>IFERROR(W121/H121,"0")+IFERROR(W122/H122,"0")+IFERROR(W123/H123,"0")+IFERROR(W124/H124,"0")+IFERROR(W125/H125,"0")+IFERROR(W126/H126,"0")+IFERROR(W127/H127,"0")</f>
        <v>0</v>
      </c>
      <c r="X128" s="364">
        <f>IFERROR(X121/H121,"0")+IFERROR(X122/H122,"0")+IFERROR(X123/H123,"0")+IFERROR(X124/H124,"0")+IFERROR(X125/H125,"0")+IFERROR(X126/H126,"0")+IFERROR(X127/H127,"0")</f>
        <v>0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</v>
      </c>
      <c r="Z128" s="365"/>
      <c r="AA128" s="365"/>
    </row>
    <row r="129" spans="1:54" hidden="1" x14ac:dyDescent="0.2">
      <c r="A129" s="373"/>
      <c r="B129" s="373"/>
      <c r="C129" s="373"/>
      <c r="D129" s="373"/>
      <c r="E129" s="373"/>
      <c r="F129" s="373"/>
      <c r="G129" s="373"/>
      <c r="H129" s="373"/>
      <c r="I129" s="373"/>
      <c r="J129" s="373"/>
      <c r="K129" s="373"/>
      <c r="L129" s="373"/>
      <c r="M129" s="373"/>
      <c r="N129" s="374"/>
      <c r="O129" s="375" t="s">
        <v>66</v>
      </c>
      <c r="P129" s="376"/>
      <c r="Q129" s="376"/>
      <c r="R129" s="376"/>
      <c r="S129" s="376"/>
      <c r="T129" s="376"/>
      <c r="U129" s="377"/>
      <c r="V129" s="37" t="s">
        <v>65</v>
      </c>
      <c r="W129" s="364">
        <f>IFERROR(SUM(W121:W127),"0")</f>
        <v>0</v>
      </c>
      <c r="X129" s="364">
        <f>IFERROR(SUM(X121:X127),"0")</f>
        <v>0</v>
      </c>
      <c r="Y129" s="37"/>
      <c r="Z129" s="365"/>
      <c r="AA129" s="365"/>
    </row>
    <row r="130" spans="1:54" ht="16.5" hidden="1" customHeight="1" x14ac:dyDescent="0.25">
      <c r="A130" s="389" t="s">
        <v>218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373"/>
      <c r="Y130" s="373"/>
      <c r="Z130" s="356"/>
      <c r="AA130" s="356"/>
    </row>
    <row r="131" spans="1:54" ht="14.25" hidden="1" customHeight="1" x14ac:dyDescent="0.25">
      <c r="A131" s="380" t="s">
        <v>68</v>
      </c>
      <c r="B131" s="373"/>
      <c r="C131" s="373"/>
      <c r="D131" s="373"/>
      <c r="E131" s="373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  <c r="X131" s="373"/>
      <c r="Y131" s="373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0">
        <v>4607091385168</v>
      </c>
      <c r="E132" s="371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47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9"/>
      <c r="Q132" s="379"/>
      <c r="R132" s="379"/>
      <c r="S132" s="371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hidden="1" customHeight="1" x14ac:dyDescent="0.25">
      <c r="A133" s="54" t="s">
        <v>219</v>
      </c>
      <c r="B133" s="54" t="s">
        <v>221</v>
      </c>
      <c r="C133" s="31">
        <v>4301051612</v>
      </c>
      <c r="D133" s="370">
        <v>4607091385168</v>
      </c>
      <c r="E133" s="371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41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9"/>
      <c r="Q133" s="379"/>
      <c r="R133" s="379"/>
      <c r="S133" s="371"/>
      <c r="T133" s="34"/>
      <c r="U133" s="34"/>
      <c r="V133" s="35" t="s">
        <v>65</v>
      </c>
      <c r="W133" s="362">
        <v>0</v>
      </c>
      <c r="X133" s="363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0">
        <v>4607091383256</v>
      </c>
      <c r="E134" s="371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9"/>
      <c r="Q134" s="379"/>
      <c r="R134" s="379"/>
      <c r="S134" s="371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hidden="1" customHeight="1" x14ac:dyDescent="0.25">
      <c r="A135" s="54" t="s">
        <v>224</v>
      </c>
      <c r="B135" s="54" t="s">
        <v>225</v>
      </c>
      <c r="C135" s="31">
        <v>4301051358</v>
      </c>
      <c r="D135" s="370">
        <v>4607091385748</v>
      </c>
      <c r="E135" s="371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42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9"/>
      <c r="Q135" s="379"/>
      <c r="R135" s="379"/>
      <c r="S135" s="371"/>
      <c r="T135" s="34"/>
      <c r="U135" s="34"/>
      <c r="V135" s="35" t="s">
        <v>65</v>
      </c>
      <c r="W135" s="362">
        <v>0</v>
      </c>
      <c r="X135" s="363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0">
        <v>4680115884533</v>
      </c>
      <c r="E136" s="371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74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9"/>
      <c r="Q136" s="379"/>
      <c r="R136" s="379"/>
      <c r="S136" s="371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idden="1" x14ac:dyDescent="0.2">
      <c r="A137" s="372"/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4"/>
      <c r="O137" s="375" t="s">
        <v>66</v>
      </c>
      <c r="P137" s="376"/>
      <c r="Q137" s="376"/>
      <c r="R137" s="376"/>
      <c r="S137" s="376"/>
      <c r="T137" s="376"/>
      <c r="U137" s="377"/>
      <c r="V137" s="37" t="s">
        <v>67</v>
      </c>
      <c r="W137" s="364">
        <f>IFERROR(W132/H132,"0")+IFERROR(W133/H133,"0")+IFERROR(W134/H134,"0")+IFERROR(W135/H135,"0")+IFERROR(W136/H136,"0")</f>
        <v>0</v>
      </c>
      <c r="X137" s="364">
        <f>IFERROR(X132/H132,"0")+IFERROR(X133/H133,"0")+IFERROR(X134/H134,"0")+IFERROR(X135/H135,"0")+IFERROR(X136/H136,"0")</f>
        <v>0</v>
      </c>
      <c r="Y137" s="364">
        <f>IFERROR(IF(Y132="",0,Y132),"0")+IFERROR(IF(Y133="",0,Y133),"0")+IFERROR(IF(Y134="",0,Y134),"0")+IFERROR(IF(Y135="",0,Y135),"0")+IFERROR(IF(Y136="",0,Y136),"0")</f>
        <v>0</v>
      </c>
      <c r="Z137" s="365"/>
      <c r="AA137" s="365"/>
    </row>
    <row r="138" spans="1:54" hidden="1" x14ac:dyDescent="0.2">
      <c r="A138" s="373"/>
      <c r="B138" s="373"/>
      <c r="C138" s="373"/>
      <c r="D138" s="373"/>
      <c r="E138" s="373"/>
      <c r="F138" s="373"/>
      <c r="G138" s="373"/>
      <c r="H138" s="373"/>
      <c r="I138" s="373"/>
      <c r="J138" s="373"/>
      <c r="K138" s="373"/>
      <c r="L138" s="373"/>
      <c r="M138" s="373"/>
      <c r="N138" s="374"/>
      <c r="O138" s="375" t="s">
        <v>66</v>
      </c>
      <c r="P138" s="376"/>
      <c r="Q138" s="376"/>
      <c r="R138" s="376"/>
      <c r="S138" s="376"/>
      <c r="T138" s="376"/>
      <c r="U138" s="377"/>
      <c r="V138" s="37" t="s">
        <v>65</v>
      </c>
      <c r="W138" s="364">
        <f>IFERROR(SUM(W132:W136),"0")</f>
        <v>0</v>
      </c>
      <c r="X138" s="364">
        <f>IFERROR(SUM(X132:X136),"0")</f>
        <v>0</v>
      </c>
      <c r="Y138" s="37"/>
      <c r="Z138" s="365"/>
      <c r="AA138" s="365"/>
    </row>
    <row r="139" spans="1:54" ht="27.75" hidden="1" customHeight="1" x14ac:dyDescent="0.2">
      <c r="A139" s="419" t="s">
        <v>228</v>
      </c>
      <c r="B139" s="420"/>
      <c r="C139" s="420"/>
      <c r="D139" s="420"/>
      <c r="E139" s="420"/>
      <c r="F139" s="420"/>
      <c r="G139" s="420"/>
      <c r="H139" s="420"/>
      <c r="I139" s="420"/>
      <c r="J139" s="420"/>
      <c r="K139" s="420"/>
      <c r="L139" s="420"/>
      <c r="M139" s="420"/>
      <c r="N139" s="420"/>
      <c r="O139" s="420"/>
      <c r="P139" s="420"/>
      <c r="Q139" s="420"/>
      <c r="R139" s="420"/>
      <c r="S139" s="420"/>
      <c r="T139" s="420"/>
      <c r="U139" s="420"/>
      <c r="V139" s="420"/>
      <c r="W139" s="420"/>
      <c r="X139" s="420"/>
      <c r="Y139" s="420"/>
      <c r="Z139" s="48"/>
      <c r="AA139" s="48"/>
    </row>
    <row r="140" spans="1:54" ht="16.5" hidden="1" customHeight="1" x14ac:dyDescent="0.25">
      <c r="A140" s="389" t="s">
        <v>229</v>
      </c>
      <c r="B140" s="373"/>
      <c r="C140" s="373"/>
      <c r="D140" s="373"/>
      <c r="E140" s="373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  <c r="X140" s="373"/>
      <c r="Y140" s="373"/>
      <c r="Z140" s="356"/>
      <c r="AA140" s="356"/>
    </row>
    <row r="141" spans="1:54" ht="14.25" hidden="1" customHeight="1" x14ac:dyDescent="0.25">
      <c r="A141" s="380" t="s">
        <v>104</v>
      </c>
      <c r="B141" s="373"/>
      <c r="C141" s="373"/>
      <c r="D141" s="373"/>
      <c r="E141" s="373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  <c r="X141" s="373"/>
      <c r="Y141" s="373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0">
        <v>4607091383423</v>
      </c>
      <c r="E142" s="371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9"/>
      <c r="Q142" s="379"/>
      <c r="R142" s="379"/>
      <c r="S142" s="371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0">
        <v>4607091381405</v>
      </c>
      <c r="E143" s="371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9"/>
      <c r="Q143" s="379"/>
      <c r="R143" s="379"/>
      <c r="S143" s="371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0">
        <v>4607091386516</v>
      </c>
      <c r="E144" s="371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66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9"/>
      <c r="Q144" s="379"/>
      <c r="R144" s="379"/>
      <c r="S144" s="371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2"/>
      <c r="B145" s="373"/>
      <c r="C145" s="373"/>
      <c r="D145" s="373"/>
      <c r="E145" s="373"/>
      <c r="F145" s="373"/>
      <c r="G145" s="373"/>
      <c r="H145" s="373"/>
      <c r="I145" s="373"/>
      <c r="J145" s="373"/>
      <c r="K145" s="373"/>
      <c r="L145" s="373"/>
      <c r="M145" s="373"/>
      <c r="N145" s="374"/>
      <c r="O145" s="375" t="s">
        <v>66</v>
      </c>
      <c r="P145" s="376"/>
      <c r="Q145" s="376"/>
      <c r="R145" s="376"/>
      <c r="S145" s="376"/>
      <c r="T145" s="376"/>
      <c r="U145" s="377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3"/>
      <c r="B146" s="373"/>
      <c r="C146" s="373"/>
      <c r="D146" s="373"/>
      <c r="E146" s="373"/>
      <c r="F146" s="373"/>
      <c r="G146" s="373"/>
      <c r="H146" s="373"/>
      <c r="I146" s="373"/>
      <c r="J146" s="373"/>
      <c r="K146" s="373"/>
      <c r="L146" s="373"/>
      <c r="M146" s="373"/>
      <c r="N146" s="374"/>
      <c r="O146" s="375" t="s">
        <v>66</v>
      </c>
      <c r="P146" s="376"/>
      <c r="Q146" s="376"/>
      <c r="R146" s="376"/>
      <c r="S146" s="376"/>
      <c r="T146" s="376"/>
      <c r="U146" s="377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9" t="s">
        <v>236</v>
      </c>
      <c r="B147" s="373"/>
      <c r="C147" s="373"/>
      <c r="D147" s="373"/>
      <c r="E147" s="373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  <c r="X147" s="373"/>
      <c r="Y147" s="373"/>
      <c r="Z147" s="356"/>
      <c r="AA147" s="356"/>
    </row>
    <row r="148" spans="1:54" ht="14.25" hidden="1" customHeight="1" x14ac:dyDescent="0.25">
      <c r="A148" s="380" t="s">
        <v>60</v>
      </c>
      <c r="B148" s="373"/>
      <c r="C148" s="373"/>
      <c r="D148" s="373"/>
      <c r="E148" s="373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  <c r="X148" s="373"/>
      <c r="Y148" s="373"/>
      <c r="Z148" s="355"/>
      <c r="AA148" s="355"/>
    </row>
    <row r="149" spans="1:54" ht="27" hidden="1" customHeight="1" x14ac:dyDescent="0.25">
      <c r="A149" s="54" t="s">
        <v>237</v>
      </c>
      <c r="B149" s="54" t="s">
        <v>238</v>
      </c>
      <c r="C149" s="31">
        <v>4301031191</v>
      </c>
      <c r="D149" s="370">
        <v>4680115880993</v>
      </c>
      <c r="E149" s="371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7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9"/>
      <c r="Q149" s="379"/>
      <c r="R149" s="379"/>
      <c r="S149" s="371"/>
      <c r="T149" s="34"/>
      <c r="U149" s="34"/>
      <c r="V149" s="35" t="s">
        <v>65</v>
      </c>
      <c r="W149" s="362">
        <v>0</v>
      </c>
      <c r="X149" s="363">
        <f t="shared" ref="X149:X157" si="8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0">
        <v>4680115881761</v>
      </c>
      <c r="E150" s="371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9"/>
      <c r="Q150" s="379"/>
      <c r="R150" s="379"/>
      <c r="S150" s="371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70">
        <v>4680115881563</v>
      </c>
      <c r="E151" s="371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9"/>
      <c r="Q151" s="379"/>
      <c r="R151" s="379"/>
      <c r="S151" s="371"/>
      <c r="T151" s="34"/>
      <c r="U151" s="34"/>
      <c r="V151" s="35" t="s">
        <v>65</v>
      </c>
      <c r="W151" s="362">
        <v>100</v>
      </c>
      <c r="X151" s="363">
        <f t="shared" si="8"/>
        <v>100.80000000000001</v>
      </c>
      <c r="Y151" s="36">
        <f>IFERROR(IF(X151=0,"",ROUNDUP(X151/H151,0)*0.00753),"")</f>
        <v>0.18071999999999999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243</v>
      </c>
      <c r="B152" s="54" t="s">
        <v>244</v>
      </c>
      <c r="C152" s="31">
        <v>4301031199</v>
      </c>
      <c r="D152" s="370">
        <v>4680115880986</v>
      </c>
      <c r="E152" s="371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5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9"/>
      <c r="Q152" s="379"/>
      <c r="R152" s="379"/>
      <c r="S152" s="371"/>
      <c r="T152" s="34"/>
      <c r="U152" s="34"/>
      <c r="V152" s="35" t="s">
        <v>65</v>
      </c>
      <c r="W152" s="362">
        <v>0</v>
      </c>
      <c r="X152" s="363">
        <f t="shared" si="8"/>
        <v>0</v>
      </c>
      <c r="Y152" s="36" t="str">
        <f>IFERROR(IF(X152=0,"",ROUNDUP(X152/H152,0)*0.00502),"")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0">
        <v>4680115880207</v>
      </c>
      <c r="E153" s="371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53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9"/>
      <c r="Q153" s="379"/>
      <c r="R153" s="379"/>
      <c r="S153" s="371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0">
        <v>4680115881785</v>
      </c>
      <c r="E154" s="371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7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9"/>
      <c r="Q154" s="379"/>
      <c r="R154" s="379"/>
      <c r="S154" s="371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249</v>
      </c>
      <c r="B155" s="54" t="s">
        <v>250</v>
      </c>
      <c r="C155" s="31">
        <v>4301031202</v>
      </c>
      <c r="D155" s="370">
        <v>4680115881679</v>
      </c>
      <c r="E155" s="371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9"/>
      <c r="Q155" s="379"/>
      <c r="R155" s="379"/>
      <c r="S155" s="371"/>
      <c r="T155" s="34"/>
      <c r="U155" s="34"/>
      <c r="V155" s="35" t="s">
        <v>65</v>
      </c>
      <c r="W155" s="362">
        <v>0</v>
      </c>
      <c r="X155" s="363">
        <f t="shared" si="8"/>
        <v>0</v>
      </c>
      <c r="Y155" s="36" t="str">
        <f>IFERROR(IF(X155=0,"",ROUNDUP(X155/H155,0)*0.00502),"")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0">
        <v>4680115880191</v>
      </c>
      <c r="E156" s="371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4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9"/>
      <c r="Q156" s="379"/>
      <c r="R156" s="379"/>
      <c r="S156" s="371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0">
        <v>4680115883963</v>
      </c>
      <c r="E157" s="371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65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9"/>
      <c r="Q157" s="379"/>
      <c r="R157" s="379"/>
      <c r="S157" s="371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2"/>
      <c r="B158" s="373"/>
      <c r="C158" s="373"/>
      <c r="D158" s="373"/>
      <c r="E158" s="373"/>
      <c r="F158" s="373"/>
      <c r="G158" s="373"/>
      <c r="H158" s="373"/>
      <c r="I158" s="373"/>
      <c r="J158" s="373"/>
      <c r="K158" s="373"/>
      <c r="L158" s="373"/>
      <c r="M158" s="373"/>
      <c r="N158" s="374"/>
      <c r="O158" s="375" t="s">
        <v>66</v>
      </c>
      <c r="P158" s="376"/>
      <c r="Q158" s="376"/>
      <c r="R158" s="376"/>
      <c r="S158" s="376"/>
      <c r="T158" s="376"/>
      <c r="U158" s="377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23.80952380952381</v>
      </c>
      <c r="X158" s="364">
        <f>IFERROR(X149/H149,"0")+IFERROR(X150/H150,"0")+IFERROR(X151/H151,"0")+IFERROR(X152/H152,"0")+IFERROR(X153/H153,"0")+IFERROR(X154/H154,"0")+IFERROR(X155/H155,"0")+IFERROR(X156/H156,"0")+IFERROR(X157/H157,"0")</f>
        <v>24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0.18071999999999999</v>
      </c>
      <c r="Z158" s="365"/>
      <c r="AA158" s="365"/>
    </row>
    <row r="159" spans="1:54" x14ac:dyDescent="0.2">
      <c r="A159" s="373"/>
      <c r="B159" s="373"/>
      <c r="C159" s="373"/>
      <c r="D159" s="373"/>
      <c r="E159" s="373"/>
      <c r="F159" s="373"/>
      <c r="G159" s="373"/>
      <c r="H159" s="373"/>
      <c r="I159" s="373"/>
      <c r="J159" s="373"/>
      <c r="K159" s="373"/>
      <c r="L159" s="373"/>
      <c r="M159" s="373"/>
      <c r="N159" s="374"/>
      <c r="O159" s="375" t="s">
        <v>66</v>
      </c>
      <c r="P159" s="376"/>
      <c r="Q159" s="376"/>
      <c r="R159" s="376"/>
      <c r="S159" s="376"/>
      <c r="T159" s="376"/>
      <c r="U159" s="377"/>
      <c r="V159" s="37" t="s">
        <v>65</v>
      </c>
      <c r="W159" s="364">
        <f>IFERROR(SUM(W149:W157),"0")</f>
        <v>100</v>
      </c>
      <c r="X159" s="364">
        <f>IFERROR(SUM(X149:X157),"0")</f>
        <v>100.80000000000001</v>
      </c>
      <c r="Y159" s="37"/>
      <c r="Z159" s="365"/>
      <c r="AA159" s="365"/>
    </row>
    <row r="160" spans="1:54" ht="16.5" hidden="1" customHeight="1" x14ac:dyDescent="0.25">
      <c r="A160" s="389" t="s">
        <v>255</v>
      </c>
      <c r="B160" s="373"/>
      <c r="C160" s="373"/>
      <c r="D160" s="373"/>
      <c r="E160" s="373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  <c r="X160" s="373"/>
      <c r="Y160" s="373"/>
      <c r="Z160" s="356"/>
      <c r="AA160" s="356"/>
    </row>
    <row r="161" spans="1:54" ht="14.25" hidden="1" customHeight="1" x14ac:dyDescent="0.25">
      <c r="A161" s="380" t="s">
        <v>104</v>
      </c>
      <c r="B161" s="373"/>
      <c r="C161" s="373"/>
      <c r="D161" s="373"/>
      <c r="E161" s="373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  <c r="X161" s="373"/>
      <c r="Y161" s="373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0">
        <v>4680115881402</v>
      </c>
      <c r="E162" s="371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4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9"/>
      <c r="Q162" s="379"/>
      <c r="R162" s="379"/>
      <c r="S162" s="371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0">
        <v>4680115881396</v>
      </c>
      <c r="E163" s="371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52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9"/>
      <c r="Q163" s="379"/>
      <c r="R163" s="379"/>
      <c r="S163" s="371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2"/>
      <c r="B164" s="373"/>
      <c r="C164" s="373"/>
      <c r="D164" s="373"/>
      <c r="E164" s="373"/>
      <c r="F164" s="373"/>
      <c r="G164" s="373"/>
      <c r="H164" s="373"/>
      <c r="I164" s="373"/>
      <c r="J164" s="373"/>
      <c r="K164" s="373"/>
      <c r="L164" s="373"/>
      <c r="M164" s="373"/>
      <c r="N164" s="374"/>
      <c r="O164" s="375" t="s">
        <v>66</v>
      </c>
      <c r="P164" s="376"/>
      <c r="Q164" s="376"/>
      <c r="R164" s="376"/>
      <c r="S164" s="376"/>
      <c r="T164" s="376"/>
      <c r="U164" s="377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3"/>
      <c r="B165" s="373"/>
      <c r="C165" s="373"/>
      <c r="D165" s="373"/>
      <c r="E165" s="373"/>
      <c r="F165" s="373"/>
      <c r="G165" s="373"/>
      <c r="H165" s="373"/>
      <c r="I165" s="373"/>
      <c r="J165" s="373"/>
      <c r="K165" s="373"/>
      <c r="L165" s="373"/>
      <c r="M165" s="373"/>
      <c r="N165" s="374"/>
      <c r="O165" s="375" t="s">
        <v>66</v>
      </c>
      <c r="P165" s="376"/>
      <c r="Q165" s="376"/>
      <c r="R165" s="376"/>
      <c r="S165" s="376"/>
      <c r="T165" s="376"/>
      <c r="U165" s="377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80" t="s">
        <v>96</v>
      </c>
      <c r="B166" s="373"/>
      <c r="C166" s="373"/>
      <c r="D166" s="373"/>
      <c r="E166" s="373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  <c r="X166" s="373"/>
      <c r="Y166" s="373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0">
        <v>4680115882935</v>
      </c>
      <c r="E167" s="371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62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9"/>
      <c r="Q167" s="379"/>
      <c r="R167" s="379"/>
      <c r="S167" s="371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0">
        <v>4680115880764</v>
      </c>
      <c r="E168" s="371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9"/>
      <c r="Q168" s="379"/>
      <c r="R168" s="379"/>
      <c r="S168" s="371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2"/>
      <c r="B169" s="373"/>
      <c r="C169" s="373"/>
      <c r="D169" s="373"/>
      <c r="E169" s="373"/>
      <c r="F169" s="373"/>
      <c r="G169" s="373"/>
      <c r="H169" s="373"/>
      <c r="I169" s="373"/>
      <c r="J169" s="373"/>
      <c r="K169" s="373"/>
      <c r="L169" s="373"/>
      <c r="M169" s="373"/>
      <c r="N169" s="374"/>
      <c r="O169" s="375" t="s">
        <v>66</v>
      </c>
      <c r="P169" s="376"/>
      <c r="Q169" s="376"/>
      <c r="R169" s="376"/>
      <c r="S169" s="376"/>
      <c r="T169" s="376"/>
      <c r="U169" s="377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3"/>
      <c r="B170" s="373"/>
      <c r="C170" s="373"/>
      <c r="D170" s="373"/>
      <c r="E170" s="373"/>
      <c r="F170" s="373"/>
      <c r="G170" s="373"/>
      <c r="H170" s="373"/>
      <c r="I170" s="373"/>
      <c r="J170" s="373"/>
      <c r="K170" s="373"/>
      <c r="L170" s="373"/>
      <c r="M170" s="373"/>
      <c r="N170" s="374"/>
      <c r="O170" s="375" t="s">
        <v>66</v>
      </c>
      <c r="P170" s="376"/>
      <c r="Q170" s="376"/>
      <c r="R170" s="376"/>
      <c r="S170" s="376"/>
      <c r="T170" s="376"/>
      <c r="U170" s="377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80" t="s">
        <v>60</v>
      </c>
      <c r="B171" s="373"/>
      <c r="C171" s="373"/>
      <c r="D171" s="373"/>
      <c r="E171" s="373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  <c r="X171" s="373"/>
      <c r="Y171" s="373"/>
      <c r="Z171" s="355"/>
      <c r="AA171" s="355"/>
    </row>
    <row r="172" spans="1:54" ht="27" hidden="1" customHeight="1" x14ac:dyDescent="0.25">
      <c r="A172" s="54" t="s">
        <v>264</v>
      </c>
      <c r="B172" s="54" t="s">
        <v>265</v>
      </c>
      <c r="C172" s="31">
        <v>4301031224</v>
      </c>
      <c r="D172" s="370">
        <v>4680115882683</v>
      </c>
      <c r="E172" s="371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6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9"/>
      <c r="Q172" s="379"/>
      <c r="R172" s="379"/>
      <c r="S172" s="371"/>
      <c r="T172" s="34"/>
      <c r="U172" s="34"/>
      <c r="V172" s="35" t="s">
        <v>65</v>
      </c>
      <c r="W172" s="362">
        <v>0</v>
      </c>
      <c r="X172" s="363">
        <f>IFERROR(IF(W172="",0,CEILING((W172/$H172),1)*$H172),"")</f>
        <v>0</v>
      </c>
      <c r="Y172" s="36" t="str">
        <f>IFERROR(IF(X172=0,"",ROUNDUP(X172/H172,0)*0.00937),"")</f>
        <v/>
      </c>
      <c r="Z172" s="56"/>
      <c r="AA172" s="57"/>
      <c r="AE172" s="58"/>
      <c r="BB172" s="155" t="s">
        <v>1</v>
      </c>
    </row>
    <row r="173" spans="1:54" ht="27" hidden="1" customHeight="1" x14ac:dyDescent="0.25">
      <c r="A173" s="54" t="s">
        <v>266</v>
      </c>
      <c r="B173" s="54" t="s">
        <v>267</v>
      </c>
      <c r="C173" s="31">
        <v>4301031230</v>
      </c>
      <c r="D173" s="370">
        <v>4680115882690</v>
      </c>
      <c r="E173" s="371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9"/>
      <c r="Q173" s="379"/>
      <c r="R173" s="379"/>
      <c r="S173" s="371"/>
      <c r="T173" s="34"/>
      <c r="U173" s="34"/>
      <c r="V173" s="35" t="s">
        <v>65</v>
      </c>
      <c r="W173" s="362">
        <v>0</v>
      </c>
      <c r="X173" s="363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0">
        <v>4680115882669</v>
      </c>
      <c r="E174" s="371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9"/>
      <c r="Q174" s="379"/>
      <c r="R174" s="379"/>
      <c r="S174" s="371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70">
        <v>4680115882676</v>
      </c>
      <c r="E175" s="371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4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9"/>
      <c r="Q175" s="379"/>
      <c r="R175" s="379"/>
      <c r="S175" s="371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hidden="1" x14ac:dyDescent="0.2">
      <c r="A176" s="372"/>
      <c r="B176" s="373"/>
      <c r="C176" s="373"/>
      <c r="D176" s="373"/>
      <c r="E176" s="373"/>
      <c r="F176" s="373"/>
      <c r="G176" s="373"/>
      <c r="H176" s="373"/>
      <c r="I176" s="373"/>
      <c r="J176" s="373"/>
      <c r="K176" s="373"/>
      <c r="L176" s="373"/>
      <c r="M176" s="373"/>
      <c r="N176" s="374"/>
      <c r="O176" s="375" t="s">
        <v>66</v>
      </c>
      <c r="P176" s="376"/>
      <c r="Q176" s="376"/>
      <c r="R176" s="376"/>
      <c r="S176" s="376"/>
      <c r="T176" s="376"/>
      <c r="U176" s="377"/>
      <c r="V176" s="37" t="s">
        <v>67</v>
      </c>
      <c r="W176" s="364">
        <f>IFERROR(W172/H172,"0")+IFERROR(W173/H173,"0")+IFERROR(W174/H174,"0")+IFERROR(W175/H175,"0")</f>
        <v>0</v>
      </c>
      <c r="X176" s="364">
        <f>IFERROR(X172/H172,"0")+IFERROR(X173/H173,"0")+IFERROR(X174/H174,"0")+IFERROR(X175/H175,"0")</f>
        <v>0</v>
      </c>
      <c r="Y176" s="364">
        <f>IFERROR(IF(Y172="",0,Y172),"0")+IFERROR(IF(Y173="",0,Y173),"0")+IFERROR(IF(Y174="",0,Y174),"0")+IFERROR(IF(Y175="",0,Y175),"0")</f>
        <v>0</v>
      </c>
      <c r="Z176" s="365"/>
      <c r="AA176" s="365"/>
    </row>
    <row r="177" spans="1:54" hidden="1" x14ac:dyDescent="0.2">
      <c r="A177" s="373"/>
      <c r="B177" s="373"/>
      <c r="C177" s="373"/>
      <c r="D177" s="373"/>
      <c r="E177" s="373"/>
      <c r="F177" s="373"/>
      <c r="G177" s="373"/>
      <c r="H177" s="373"/>
      <c r="I177" s="373"/>
      <c r="J177" s="373"/>
      <c r="K177" s="373"/>
      <c r="L177" s="373"/>
      <c r="M177" s="373"/>
      <c r="N177" s="374"/>
      <c r="O177" s="375" t="s">
        <v>66</v>
      </c>
      <c r="P177" s="376"/>
      <c r="Q177" s="376"/>
      <c r="R177" s="376"/>
      <c r="S177" s="376"/>
      <c r="T177" s="376"/>
      <c r="U177" s="377"/>
      <c r="V177" s="37" t="s">
        <v>65</v>
      </c>
      <c r="W177" s="364">
        <f>IFERROR(SUM(W172:W175),"0")</f>
        <v>0</v>
      </c>
      <c r="X177" s="364">
        <f>IFERROR(SUM(X172:X175),"0")</f>
        <v>0</v>
      </c>
      <c r="Y177" s="37"/>
      <c r="Z177" s="365"/>
      <c r="AA177" s="365"/>
    </row>
    <row r="178" spans="1:54" ht="14.25" hidden="1" customHeight="1" x14ac:dyDescent="0.25">
      <c r="A178" s="380" t="s">
        <v>68</v>
      </c>
      <c r="B178" s="373"/>
      <c r="C178" s="373"/>
      <c r="D178" s="373"/>
      <c r="E178" s="373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  <c r="X178" s="373"/>
      <c r="Y178" s="373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0">
        <v>4680115881556</v>
      </c>
      <c r="E179" s="371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9"/>
      <c r="Q179" s="379"/>
      <c r="R179" s="379"/>
      <c r="S179" s="371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hidden="1" customHeight="1" x14ac:dyDescent="0.25">
      <c r="A180" s="54" t="s">
        <v>274</v>
      </c>
      <c r="B180" s="54" t="s">
        <v>275</v>
      </c>
      <c r="C180" s="31">
        <v>4301051538</v>
      </c>
      <c r="D180" s="370">
        <v>4680115880573</v>
      </c>
      <c r="E180" s="371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9"/>
      <c r="Q180" s="379"/>
      <c r="R180" s="379"/>
      <c r="S180" s="371"/>
      <c r="T180" s="34"/>
      <c r="U180" s="34"/>
      <c r="V180" s="35" t="s">
        <v>65</v>
      </c>
      <c r="W180" s="362">
        <v>0</v>
      </c>
      <c r="X180" s="363">
        <f t="shared" si="9"/>
        <v>0</v>
      </c>
      <c r="Y180" s="36" t="str">
        <f>IFERROR(IF(X180=0,"",ROUNDUP(X180/H180,0)*0.02175),"")</f>
        <v/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0">
        <v>4680115881594</v>
      </c>
      <c r="E181" s="371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9"/>
      <c r="Q181" s="379"/>
      <c r="R181" s="379"/>
      <c r="S181" s="371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0">
        <v>4680115881587</v>
      </c>
      <c r="E182" s="371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8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9"/>
      <c r="Q182" s="379"/>
      <c r="R182" s="379"/>
      <c r="S182" s="371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70">
        <v>4680115880962</v>
      </c>
      <c r="E183" s="371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43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9"/>
      <c r="Q183" s="379"/>
      <c r="R183" s="379"/>
      <c r="S183" s="371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0">
        <v>4680115881617</v>
      </c>
      <c r="E184" s="371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6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9"/>
      <c r="Q184" s="379"/>
      <c r="R184" s="379"/>
      <c r="S184" s="371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284</v>
      </c>
      <c r="B185" s="54" t="s">
        <v>285</v>
      </c>
      <c r="C185" s="31">
        <v>4301051487</v>
      </c>
      <c r="D185" s="370">
        <v>4680115881228</v>
      </c>
      <c r="E185" s="371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43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9"/>
      <c r="Q185" s="379"/>
      <c r="R185" s="379"/>
      <c r="S185" s="371"/>
      <c r="T185" s="34"/>
      <c r="U185" s="34"/>
      <c r="V185" s="35" t="s">
        <v>65</v>
      </c>
      <c r="W185" s="362">
        <v>0</v>
      </c>
      <c r="X185" s="363">
        <f t="shared" si="9"/>
        <v>0</v>
      </c>
      <c r="Y185" s="36" t="str">
        <f>IFERROR(IF(X185=0,"",ROUNDUP(X185/H185,0)*0.00753),"")</f>
        <v/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0">
        <v>4680115881037</v>
      </c>
      <c r="E186" s="371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43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9"/>
      <c r="Q186" s="379"/>
      <c r="R186" s="379"/>
      <c r="S186" s="371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0">
        <v>4680115881211</v>
      </c>
      <c r="E187" s="371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9"/>
      <c r="Q187" s="379"/>
      <c r="R187" s="379"/>
      <c r="S187" s="371"/>
      <c r="T187" s="34"/>
      <c r="U187" s="34"/>
      <c r="V187" s="35" t="s">
        <v>65</v>
      </c>
      <c r="W187" s="362">
        <v>20</v>
      </c>
      <c r="X187" s="363">
        <f t="shared" si="9"/>
        <v>21.599999999999998</v>
      </c>
      <c r="Y187" s="36">
        <f>IFERROR(IF(X187=0,"",ROUNDUP(X187/H187,0)*0.00753),"")</f>
        <v>6.7769999999999997E-2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0">
        <v>4680115881020</v>
      </c>
      <c r="E188" s="371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9"/>
      <c r="Q188" s="379"/>
      <c r="R188" s="379"/>
      <c r="S188" s="371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292</v>
      </c>
      <c r="B189" s="54" t="s">
        <v>293</v>
      </c>
      <c r="C189" s="31">
        <v>4301051407</v>
      </c>
      <c r="D189" s="370">
        <v>4680115882195</v>
      </c>
      <c r="E189" s="371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4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9"/>
      <c r="Q189" s="379"/>
      <c r="R189" s="379"/>
      <c r="S189" s="371"/>
      <c r="T189" s="34"/>
      <c r="U189" s="34"/>
      <c r="V189" s="35" t="s">
        <v>65</v>
      </c>
      <c r="W189" s="362">
        <v>0</v>
      </c>
      <c r="X189" s="363">
        <f t="shared" si="9"/>
        <v>0</v>
      </c>
      <c r="Y189" s="36" t="str">
        <f t="shared" ref="Y189:Y195" si="10"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0">
        <v>4680115882607</v>
      </c>
      <c r="E190" s="371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9"/>
      <c r="Q190" s="379"/>
      <c r="R190" s="379"/>
      <c r="S190" s="371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296</v>
      </c>
      <c r="B191" s="54" t="s">
        <v>297</v>
      </c>
      <c r="C191" s="31">
        <v>4301051468</v>
      </c>
      <c r="D191" s="370">
        <v>4680115880092</v>
      </c>
      <c r="E191" s="371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6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9"/>
      <c r="Q191" s="379"/>
      <c r="R191" s="379"/>
      <c r="S191" s="371"/>
      <c r="T191" s="34"/>
      <c r="U191" s="34"/>
      <c r="V191" s="35" t="s">
        <v>65</v>
      </c>
      <c r="W191" s="362">
        <v>0</v>
      </c>
      <c r="X191" s="363">
        <f t="shared" si="9"/>
        <v>0</v>
      </c>
      <c r="Y191" s="36" t="str">
        <f t="shared" si="10"/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298</v>
      </c>
      <c r="B192" s="54" t="s">
        <v>299</v>
      </c>
      <c r="C192" s="31">
        <v>4301051469</v>
      </c>
      <c r="D192" s="370">
        <v>4680115880221</v>
      </c>
      <c r="E192" s="371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62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9"/>
      <c r="Q192" s="379"/>
      <c r="R192" s="379"/>
      <c r="S192" s="371"/>
      <c r="T192" s="34"/>
      <c r="U192" s="34"/>
      <c r="V192" s="35" t="s">
        <v>65</v>
      </c>
      <c r="W192" s="362">
        <v>0</v>
      </c>
      <c r="X192" s="363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0">
        <v>4680115882942</v>
      </c>
      <c r="E193" s="371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4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9"/>
      <c r="Q193" s="379"/>
      <c r="R193" s="379"/>
      <c r="S193" s="371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hidden="1" customHeight="1" x14ac:dyDescent="0.25">
      <c r="A194" s="54" t="s">
        <v>302</v>
      </c>
      <c r="B194" s="54" t="s">
        <v>303</v>
      </c>
      <c r="C194" s="31">
        <v>4301051326</v>
      </c>
      <c r="D194" s="370">
        <v>4680115880504</v>
      </c>
      <c r="E194" s="371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60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9"/>
      <c r="Q194" s="379"/>
      <c r="R194" s="379"/>
      <c r="S194" s="371"/>
      <c r="T194" s="34"/>
      <c r="U194" s="34"/>
      <c r="V194" s="35" t="s">
        <v>65</v>
      </c>
      <c r="W194" s="362">
        <v>0</v>
      </c>
      <c r="X194" s="363">
        <f t="shared" si="9"/>
        <v>0</v>
      </c>
      <c r="Y194" s="36" t="str">
        <f t="shared" si="10"/>
        <v/>
      </c>
      <c r="Z194" s="56"/>
      <c r="AA194" s="57"/>
      <c r="AE194" s="58"/>
      <c r="BB194" s="174" t="s">
        <v>1</v>
      </c>
    </row>
    <row r="195" spans="1:54" ht="27" hidden="1" customHeight="1" x14ac:dyDescent="0.25">
      <c r="A195" s="54" t="s">
        <v>304</v>
      </c>
      <c r="B195" s="54" t="s">
        <v>305</v>
      </c>
      <c r="C195" s="31">
        <v>4301051410</v>
      </c>
      <c r="D195" s="370">
        <v>4680115882164</v>
      </c>
      <c r="E195" s="371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7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9"/>
      <c r="Q195" s="379"/>
      <c r="R195" s="379"/>
      <c r="S195" s="371"/>
      <c r="T195" s="34"/>
      <c r="U195" s="34"/>
      <c r="V195" s="35" t="s">
        <v>65</v>
      </c>
      <c r="W195" s="362">
        <v>0</v>
      </c>
      <c r="X195" s="363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x14ac:dyDescent="0.2">
      <c r="A196" s="372"/>
      <c r="B196" s="373"/>
      <c r="C196" s="373"/>
      <c r="D196" s="373"/>
      <c r="E196" s="373"/>
      <c r="F196" s="373"/>
      <c r="G196" s="373"/>
      <c r="H196" s="373"/>
      <c r="I196" s="373"/>
      <c r="J196" s="373"/>
      <c r="K196" s="373"/>
      <c r="L196" s="373"/>
      <c r="M196" s="373"/>
      <c r="N196" s="374"/>
      <c r="O196" s="375" t="s">
        <v>66</v>
      </c>
      <c r="P196" s="376"/>
      <c r="Q196" s="376"/>
      <c r="R196" s="376"/>
      <c r="S196" s="376"/>
      <c r="T196" s="376"/>
      <c r="U196" s="377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8.3333333333333339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9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6.7769999999999997E-2</v>
      </c>
      <c r="Z196" s="365"/>
      <c r="AA196" s="365"/>
    </row>
    <row r="197" spans="1:54" x14ac:dyDescent="0.2">
      <c r="A197" s="373"/>
      <c r="B197" s="373"/>
      <c r="C197" s="373"/>
      <c r="D197" s="373"/>
      <c r="E197" s="373"/>
      <c r="F197" s="373"/>
      <c r="G197" s="373"/>
      <c r="H197" s="373"/>
      <c r="I197" s="373"/>
      <c r="J197" s="373"/>
      <c r="K197" s="373"/>
      <c r="L197" s="373"/>
      <c r="M197" s="373"/>
      <c r="N197" s="374"/>
      <c r="O197" s="375" t="s">
        <v>66</v>
      </c>
      <c r="P197" s="376"/>
      <c r="Q197" s="376"/>
      <c r="R197" s="376"/>
      <c r="S197" s="376"/>
      <c r="T197" s="376"/>
      <c r="U197" s="377"/>
      <c r="V197" s="37" t="s">
        <v>65</v>
      </c>
      <c r="W197" s="364">
        <f>IFERROR(SUM(W179:W195),"0")</f>
        <v>20</v>
      </c>
      <c r="X197" s="364">
        <f>IFERROR(SUM(X179:X195),"0")</f>
        <v>21.599999999999998</v>
      </c>
      <c r="Y197" s="37"/>
      <c r="Z197" s="365"/>
      <c r="AA197" s="365"/>
    </row>
    <row r="198" spans="1:54" ht="14.25" hidden="1" customHeight="1" x14ac:dyDescent="0.25">
      <c r="A198" s="380" t="s">
        <v>205</v>
      </c>
      <c r="B198" s="373"/>
      <c r="C198" s="373"/>
      <c r="D198" s="373"/>
      <c r="E198" s="373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  <c r="X198" s="373"/>
      <c r="Y198" s="373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0">
        <v>4680115882874</v>
      </c>
      <c r="E199" s="371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4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9"/>
      <c r="Q199" s="379"/>
      <c r="R199" s="379"/>
      <c r="S199" s="371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0">
        <v>4680115884434</v>
      </c>
      <c r="E200" s="371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7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9"/>
      <c r="Q200" s="379"/>
      <c r="R200" s="379"/>
      <c r="S200" s="371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hidden="1" customHeight="1" x14ac:dyDescent="0.25">
      <c r="A201" s="54" t="s">
        <v>310</v>
      </c>
      <c r="B201" s="54" t="s">
        <v>311</v>
      </c>
      <c r="C201" s="31">
        <v>4301060338</v>
      </c>
      <c r="D201" s="370">
        <v>4680115880801</v>
      </c>
      <c r="E201" s="371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9"/>
      <c r="Q201" s="379"/>
      <c r="R201" s="379"/>
      <c r="S201" s="371"/>
      <c r="T201" s="34"/>
      <c r="U201" s="34"/>
      <c r="V201" s="35" t="s">
        <v>65</v>
      </c>
      <c r="W201" s="362">
        <v>0</v>
      </c>
      <c r="X201" s="363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312</v>
      </c>
      <c r="B202" s="54" t="s">
        <v>313</v>
      </c>
      <c r="C202" s="31">
        <v>4301060339</v>
      </c>
      <c r="D202" s="370">
        <v>4680115880818</v>
      </c>
      <c r="E202" s="371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72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9"/>
      <c r="Q202" s="379"/>
      <c r="R202" s="379"/>
      <c r="S202" s="371"/>
      <c r="T202" s="34"/>
      <c r="U202" s="34"/>
      <c r="V202" s="35" t="s">
        <v>65</v>
      </c>
      <c r="W202" s="362">
        <v>0</v>
      </c>
      <c r="X202" s="363">
        <f>IFERROR(IF(W202="",0,CEILING((W202/$H202),1)*$H202),"")</f>
        <v>0</v>
      </c>
      <c r="Y202" s="36" t="str">
        <f>IFERROR(IF(X202=0,"",ROUNDUP(X202/H202,0)*0.00753),"")</f>
        <v/>
      </c>
      <c r="Z202" s="56"/>
      <c r="AA202" s="57"/>
      <c r="AE202" s="58"/>
      <c r="BB202" s="179" t="s">
        <v>1</v>
      </c>
    </row>
    <row r="203" spans="1:54" hidden="1" x14ac:dyDescent="0.2">
      <c r="A203" s="372"/>
      <c r="B203" s="373"/>
      <c r="C203" s="373"/>
      <c r="D203" s="373"/>
      <c r="E203" s="373"/>
      <c r="F203" s="373"/>
      <c r="G203" s="373"/>
      <c r="H203" s="373"/>
      <c r="I203" s="373"/>
      <c r="J203" s="373"/>
      <c r="K203" s="373"/>
      <c r="L203" s="373"/>
      <c r="M203" s="373"/>
      <c r="N203" s="374"/>
      <c r="O203" s="375" t="s">
        <v>66</v>
      </c>
      <c r="P203" s="376"/>
      <c r="Q203" s="376"/>
      <c r="R203" s="376"/>
      <c r="S203" s="376"/>
      <c r="T203" s="376"/>
      <c r="U203" s="377"/>
      <c r="V203" s="37" t="s">
        <v>67</v>
      </c>
      <c r="W203" s="364">
        <f>IFERROR(W199/H199,"0")+IFERROR(W200/H200,"0")+IFERROR(W201/H201,"0")+IFERROR(W202/H202,"0")</f>
        <v>0</v>
      </c>
      <c r="X203" s="364">
        <f>IFERROR(X199/H199,"0")+IFERROR(X200/H200,"0")+IFERROR(X201/H201,"0")+IFERROR(X202/H202,"0")</f>
        <v>0</v>
      </c>
      <c r="Y203" s="364">
        <f>IFERROR(IF(Y199="",0,Y199),"0")+IFERROR(IF(Y200="",0,Y200),"0")+IFERROR(IF(Y201="",0,Y201),"0")+IFERROR(IF(Y202="",0,Y202),"0")</f>
        <v>0</v>
      </c>
      <c r="Z203" s="365"/>
      <c r="AA203" s="365"/>
    </row>
    <row r="204" spans="1:54" hidden="1" x14ac:dyDescent="0.2">
      <c r="A204" s="373"/>
      <c r="B204" s="373"/>
      <c r="C204" s="373"/>
      <c r="D204" s="373"/>
      <c r="E204" s="373"/>
      <c r="F204" s="373"/>
      <c r="G204" s="373"/>
      <c r="H204" s="373"/>
      <c r="I204" s="373"/>
      <c r="J204" s="373"/>
      <c r="K204" s="373"/>
      <c r="L204" s="373"/>
      <c r="M204" s="373"/>
      <c r="N204" s="374"/>
      <c r="O204" s="375" t="s">
        <v>66</v>
      </c>
      <c r="P204" s="376"/>
      <c r="Q204" s="376"/>
      <c r="R204" s="376"/>
      <c r="S204" s="376"/>
      <c r="T204" s="376"/>
      <c r="U204" s="377"/>
      <c r="V204" s="37" t="s">
        <v>65</v>
      </c>
      <c r="W204" s="364">
        <f>IFERROR(SUM(W199:W202),"0")</f>
        <v>0</v>
      </c>
      <c r="X204" s="364">
        <f>IFERROR(SUM(X199:X202),"0")</f>
        <v>0</v>
      </c>
      <c r="Y204" s="37"/>
      <c r="Z204" s="365"/>
      <c r="AA204" s="365"/>
    </row>
    <row r="205" spans="1:54" ht="16.5" hidden="1" customHeight="1" x14ac:dyDescent="0.25">
      <c r="A205" s="389" t="s">
        <v>314</v>
      </c>
      <c r="B205" s="373"/>
      <c r="C205" s="373"/>
      <c r="D205" s="373"/>
      <c r="E205" s="373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  <c r="X205" s="373"/>
      <c r="Y205" s="373"/>
      <c r="Z205" s="356"/>
      <c r="AA205" s="356"/>
    </row>
    <row r="206" spans="1:54" ht="14.25" hidden="1" customHeight="1" x14ac:dyDescent="0.25">
      <c r="A206" s="380" t="s">
        <v>104</v>
      </c>
      <c r="B206" s="373"/>
      <c r="C206" s="373"/>
      <c r="D206" s="373"/>
      <c r="E206" s="373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  <c r="X206" s="373"/>
      <c r="Y206" s="373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0">
        <v>4680115884274</v>
      </c>
      <c r="E207" s="371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72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9"/>
      <c r="Q207" s="379"/>
      <c r="R207" s="379"/>
      <c r="S207" s="371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0">
        <v>4680115884298</v>
      </c>
      <c r="E208" s="371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67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9"/>
      <c r="Q208" s="379"/>
      <c r="R208" s="379"/>
      <c r="S208" s="371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hidden="1" customHeight="1" x14ac:dyDescent="0.25">
      <c r="A209" s="54" t="s">
        <v>319</v>
      </c>
      <c r="B209" s="54" t="s">
        <v>320</v>
      </c>
      <c r="C209" s="31">
        <v>4301011733</v>
      </c>
      <c r="D209" s="370">
        <v>4680115884250</v>
      </c>
      <c r="E209" s="371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5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9"/>
      <c r="Q209" s="379"/>
      <c r="R209" s="379"/>
      <c r="S209" s="371"/>
      <c r="T209" s="34"/>
      <c r="U209" s="34"/>
      <c r="V209" s="35" t="s">
        <v>65</v>
      </c>
      <c r="W209" s="362">
        <v>0</v>
      </c>
      <c r="X209" s="363">
        <f t="shared" si="11"/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0">
        <v>4680115884281</v>
      </c>
      <c r="E210" s="371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3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9"/>
      <c r="Q210" s="379"/>
      <c r="R210" s="379"/>
      <c r="S210" s="371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0">
        <v>4680115884199</v>
      </c>
      <c r="E211" s="371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38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9"/>
      <c r="Q211" s="379"/>
      <c r="R211" s="379"/>
      <c r="S211" s="371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0">
        <v>4680115884267</v>
      </c>
      <c r="E212" s="371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4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9"/>
      <c r="Q212" s="379"/>
      <c r="R212" s="379"/>
      <c r="S212" s="371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idden="1" x14ac:dyDescent="0.2">
      <c r="A213" s="372"/>
      <c r="B213" s="373"/>
      <c r="C213" s="373"/>
      <c r="D213" s="373"/>
      <c r="E213" s="373"/>
      <c r="F213" s="373"/>
      <c r="G213" s="373"/>
      <c r="H213" s="373"/>
      <c r="I213" s="373"/>
      <c r="J213" s="373"/>
      <c r="K213" s="373"/>
      <c r="L213" s="373"/>
      <c r="M213" s="373"/>
      <c r="N213" s="374"/>
      <c r="O213" s="375" t="s">
        <v>66</v>
      </c>
      <c r="P213" s="376"/>
      <c r="Q213" s="376"/>
      <c r="R213" s="376"/>
      <c r="S213" s="376"/>
      <c r="T213" s="376"/>
      <c r="U213" s="377"/>
      <c r="V213" s="37" t="s">
        <v>67</v>
      </c>
      <c r="W213" s="364">
        <f>IFERROR(W207/H207,"0")+IFERROR(W208/H208,"0")+IFERROR(W209/H209,"0")+IFERROR(W210/H210,"0")+IFERROR(W211/H211,"0")+IFERROR(W212/H212,"0")</f>
        <v>0</v>
      </c>
      <c r="X213" s="364">
        <f>IFERROR(X207/H207,"0")+IFERROR(X208/H208,"0")+IFERROR(X209/H209,"0")+IFERROR(X210/H210,"0")+IFERROR(X211/H211,"0")+IFERROR(X212/H212,"0")</f>
        <v>0</v>
      </c>
      <c r="Y213" s="364">
        <f>IFERROR(IF(Y207="",0,Y207),"0")+IFERROR(IF(Y208="",0,Y208),"0")+IFERROR(IF(Y209="",0,Y209),"0")+IFERROR(IF(Y210="",0,Y210),"0")+IFERROR(IF(Y211="",0,Y211),"0")+IFERROR(IF(Y212="",0,Y212),"0")</f>
        <v>0</v>
      </c>
      <c r="Z213" s="365"/>
      <c r="AA213" s="365"/>
    </row>
    <row r="214" spans="1:54" hidden="1" x14ac:dyDescent="0.2">
      <c r="A214" s="373"/>
      <c r="B214" s="373"/>
      <c r="C214" s="373"/>
      <c r="D214" s="373"/>
      <c r="E214" s="373"/>
      <c r="F214" s="373"/>
      <c r="G214" s="373"/>
      <c r="H214" s="373"/>
      <c r="I214" s="373"/>
      <c r="J214" s="373"/>
      <c r="K214" s="373"/>
      <c r="L214" s="373"/>
      <c r="M214" s="373"/>
      <c r="N214" s="374"/>
      <c r="O214" s="375" t="s">
        <v>66</v>
      </c>
      <c r="P214" s="376"/>
      <c r="Q214" s="376"/>
      <c r="R214" s="376"/>
      <c r="S214" s="376"/>
      <c r="T214" s="376"/>
      <c r="U214" s="377"/>
      <c r="V214" s="37" t="s">
        <v>65</v>
      </c>
      <c r="W214" s="364">
        <f>IFERROR(SUM(W207:W212),"0")</f>
        <v>0</v>
      </c>
      <c r="X214" s="364">
        <f>IFERROR(SUM(X207:X212),"0")</f>
        <v>0</v>
      </c>
      <c r="Y214" s="37"/>
      <c r="Z214" s="365"/>
      <c r="AA214" s="365"/>
    </row>
    <row r="215" spans="1:54" ht="14.25" hidden="1" customHeight="1" x14ac:dyDescent="0.25">
      <c r="A215" s="380" t="s">
        <v>60</v>
      </c>
      <c r="B215" s="373"/>
      <c r="C215" s="373"/>
      <c r="D215" s="373"/>
      <c r="E215" s="373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  <c r="X215" s="373"/>
      <c r="Y215" s="373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0">
        <v>4607091389845</v>
      </c>
      <c r="E216" s="371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5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9"/>
      <c r="Q216" s="379"/>
      <c r="R216" s="379"/>
      <c r="S216" s="371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0">
        <v>4680115882881</v>
      </c>
      <c r="E217" s="371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72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9"/>
      <c r="Q217" s="379"/>
      <c r="R217" s="379"/>
      <c r="S217" s="371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2"/>
      <c r="B218" s="373"/>
      <c r="C218" s="373"/>
      <c r="D218" s="373"/>
      <c r="E218" s="373"/>
      <c r="F218" s="373"/>
      <c r="G218" s="373"/>
      <c r="H218" s="373"/>
      <c r="I218" s="373"/>
      <c r="J218" s="373"/>
      <c r="K218" s="373"/>
      <c r="L218" s="373"/>
      <c r="M218" s="373"/>
      <c r="N218" s="374"/>
      <c r="O218" s="375" t="s">
        <v>66</v>
      </c>
      <c r="P218" s="376"/>
      <c r="Q218" s="376"/>
      <c r="R218" s="376"/>
      <c r="S218" s="376"/>
      <c r="T218" s="376"/>
      <c r="U218" s="377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3"/>
      <c r="B219" s="373"/>
      <c r="C219" s="373"/>
      <c r="D219" s="373"/>
      <c r="E219" s="373"/>
      <c r="F219" s="373"/>
      <c r="G219" s="373"/>
      <c r="H219" s="373"/>
      <c r="I219" s="373"/>
      <c r="J219" s="373"/>
      <c r="K219" s="373"/>
      <c r="L219" s="373"/>
      <c r="M219" s="373"/>
      <c r="N219" s="374"/>
      <c r="O219" s="375" t="s">
        <v>66</v>
      </c>
      <c r="P219" s="376"/>
      <c r="Q219" s="376"/>
      <c r="R219" s="376"/>
      <c r="S219" s="376"/>
      <c r="T219" s="376"/>
      <c r="U219" s="377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9" t="s">
        <v>331</v>
      </c>
      <c r="B220" s="373"/>
      <c r="C220" s="373"/>
      <c r="D220" s="373"/>
      <c r="E220" s="373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  <c r="X220" s="373"/>
      <c r="Y220" s="373"/>
      <c r="Z220" s="356"/>
      <c r="AA220" s="356"/>
    </row>
    <row r="221" spans="1:54" ht="14.25" hidden="1" customHeight="1" x14ac:dyDescent="0.25">
      <c r="A221" s="380" t="s">
        <v>104</v>
      </c>
      <c r="B221" s="373"/>
      <c r="C221" s="373"/>
      <c r="D221" s="373"/>
      <c r="E221" s="373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  <c r="X221" s="373"/>
      <c r="Y221" s="373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0">
        <v>4680115884137</v>
      </c>
      <c r="E222" s="371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6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9"/>
      <c r="Q222" s="379"/>
      <c r="R222" s="379"/>
      <c r="S222" s="371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0">
        <v>4680115884236</v>
      </c>
      <c r="E223" s="371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6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9"/>
      <c r="Q223" s="379"/>
      <c r="R223" s="379"/>
      <c r="S223" s="371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0">
        <v>4680115884175</v>
      </c>
      <c r="E224" s="371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7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9"/>
      <c r="Q224" s="379"/>
      <c r="R224" s="379"/>
      <c r="S224" s="371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0">
        <v>4680115884144</v>
      </c>
      <c r="E225" s="371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49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9"/>
      <c r="Q225" s="379"/>
      <c r="R225" s="379"/>
      <c r="S225" s="371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0">
        <v>4680115884182</v>
      </c>
      <c r="E226" s="371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4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9"/>
      <c r="Q226" s="379"/>
      <c r="R226" s="379"/>
      <c r="S226" s="371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0">
        <v>4680115884205</v>
      </c>
      <c r="E227" s="371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5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9"/>
      <c r="Q227" s="379"/>
      <c r="R227" s="379"/>
      <c r="S227" s="371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72"/>
      <c r="B228" s="373"/>
      <c r="C228" s="373"/>
      <c r="D228" s="373"/>
      <c r="E228" s="373"/>
      <c r="F228" s="373"/>
      <c r="G228" s="373"/>
      <c r="H228" s="373"/>
      <c r="I228" s="373"/>
      <c r="J228" s="373"/>
      <c r="K228" s="373"/>
      <c r="L228" s="373"/>
      <c r="M228" s="373"/>
      <c r="N228" s="374"/>
      <c r="O228" s="375" t="s">
        <v>66</v>
      </c>
      <c r="P228" s="376"/>
      <c r="Q228" s="376"/>
      <c r="R228" s="376"/>
      <c r="S228" s="376"/>
      <c r="T228" s="376"/>
      <c r="U228" s="377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3"/>
      <c r="B229" s="373"/>
      <c r="C229" s="373"/>
      <c r="D229" s="373"/>
      <c r="E229" s="373"/>
      <c r="F229" s="373"/>
      <c r="G229" s="373"/>
      <c r="H229" s="373"/>
      <c r="I229" s="373"/>
      <c r="J229" s="373"/>
      <c r="K229" s="373"/>
      <c r="L229" s="373"/>
      <c r="M229" s="373"/>
      <c r="N229" s="374"/>
      <c r="O229" s="375" t="s">
        <v>66</v>
      </c>
      <c r="P229" s="376"/>
      <c r="Q229" s="376"/>
      <c r="R229" s="376"/>
      <c r="S229" s="376"/>
      <c r="T229" s="376"/>
      <c r="U229" s="377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89" t="s">
        <v>344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373"/>
      <c r="Y230" s="373"/>
      <c r="Z230" s="356"/>
      <c r="AA230" s="356"/>
    </row>
    <row r="231" spans="1:54" ht="14.25" hidden="1" customHeight="1" x14ac:dyDescent="0.25">
      <c r="A231" s="380" t="s">
        <v>104</v>
      </c>
      <c r="B231" s="373"/>
      <c r="C231" s="373"/>
      <c r="D231" s="373"/>
      <c r="E231" s="373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  <c r="X231" s="373"/>
      <c r="Y231" s="373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0">
        <v>4607091387445</v>
      </c>
      <c r="E232" s="371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5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9"/>
      <c r="Q232" s="379"/>
      <c r="R232" s="379"/>
      <c r="S232" s="371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0">
        <v>4607091386004</v>
      </c>
      <c r="E233" s="371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9"/>
      <c r="Q233" s="379"/>
      <c r="R233" s="379"/>
      <c r="S233" s="371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0">
        <v>4607091386004</v>
      </c>
      <c r="E234" s="371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65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9"/>
      <c r="Q234" s="379"/>
      <c r="R234" s="379"/>
      <c r="S234" s="371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0">
        <v>4607091386073</v>
      </c>
      <c r="E235" s="371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9"/>
      <c r="Q235" s="379"/>
      <c r="R235" s="379"/>
      <c r="S235" s="371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0">
        <v>4607091387322</v>
      </c>
      <c r="E236" s="371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6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9"/>
      <c r="Q236" s="379"/>
      <c r="R236" s="379"/>
      <c r="S236" s="371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0">
        <v>4607091387322</v>
      </c>
      <c r="E237" s="371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63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9"/>
      <c r="Q237" s="379"/>
      <c r="R237" s="379"/>
      <c r="S237" s="371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0">
        <v>4607091387377</v>
      </c>
      <c r="E238" s="371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47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9"/>
      <c r="Q238" s="379"/>
      <c r="R238" s="379"/>
      <c r="S238" s="371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0">
        <v>4607091387353</v>
      </c>
      <c r="E239" s="371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6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9"/>
      <c r="Q239" s="379"/>
      <c r="R239" s="379"/>
      <c r="S239" s="371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0">
        <v>4607091386011</v>
      </c>
      <c r="E240" s="371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8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9"/>
      <c r="Q240" s="379"/>
      <c r="R240" s="379"/>
      <c r="S240" s="371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0">
        <v>4607091387308</v>
      </c>
      <c r="E241" s="371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9"/>
      <c r="Q241" s="379"/>
      <c r="R241" s="379"/>
      <c r="S241" s="371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0">
        <v>4607091387339</v>
      </c>
      <c r="E242" s="371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6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9"/>
      <c r="Q242" s="379"/>
      <c r="R242" s="379"/>
      <c r="S242" s="371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0">
        <v>4680115882638</v>
      </c>
      <c r="E243" s="371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4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9"/>
      <c r="Q243" s="379"/>
      <c r="R243" s="379"/>
      <c r="S243" s="371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0">
        <v>4680115881938</v>
      </c>
      <c r="E244" s="371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6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9"/>
      <c r="Q244" s="379"/>
      <c r="R244" s="379"/>
      <c r="S244" s="371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0">
        <v>4607091387346</v>
      </c>
      <c r="E245" s="371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60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9"/>
      <c r="Q245" s="379"/>
      <c r="R245" s="379"/>
      <c r="S245" s="371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0">
        <v>4680115880375</v>
      </c>
      <c r="E246" s="371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448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9"/>
      <c r="Q246" s="379"/>
      <c r="R246" s="379"/>
      <c r="S246" s="371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0">
        <v>4607091389807</v>
      </c>
      <c r="E247" s="371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43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9"/>
      <c r="Q247" s="379"/>
      <c r="R247" s="379"/>
      <c r="S247" s="371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2"/>
      <c r="B248" s="373"/>
      <c r="C248" s="373"/>
      <c r="D248" s="373"/>
      <c r="E248" s="373"/>
      <c r="F248" s="373"/>
      <c r="G248" s="373"/>
      <c r="H248" s="373"/>
      <c r="I248" s="373"/>
      <c r="J248" s="373"/>
      <c r="K248" s="373"/>
      <c r="L248" s="373"/>
      <c r="M248" s="373"/>
      <c r="N248" s="374"/>
      <c r="O248" s="375" t="s">
        <v>66</v>
      </c>
      <c r="P248" s="376"/>
      <c r="Q248" s="376"/>
      <c r="R248" s="376"/>
      <c r="S248" s="376"/>
      <c r="T248" s="376"/>
      <c r="U248" s="377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3"/>
      <c r="B249" s="373"/>
      <c r="C249" s="373"/>
      <c r="D249" s="373"/>
      <c r="E249" s="373"/>
      <c r="F249" s="373"/>
      <c r="G249" s="373"/>
      <c r="H249" s="373"/>
      <c r="I249" s="373"/>
      <c r="J249" s="373"/>
      <c r="K249" s="373"/>
      <c r="L249" s="373"/>
      <c r="M249" s="373"/>
      <c r="N249" s="374"/>
      <c r="O249" s="375" t="s">
        <v>66</v>
      </c>
      <c r="P249" s="376"/>
      <c r="Q249" s="376"/>
      <c r="R249" s="376"/>
      <c r="S249" s="376"/>
      <c r="T249" s="376"/>
      <c r="U249" s="377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80" t="s">
        <v>96</v>
      </c>
      <c r="B250" s="373"/>
      <c r="C250" s="373"/>
      <c r="D250" s="373"/>
      <c r="E250" s="373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  <c r="X250" s="373"/>
      <c r="Y250" s="373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0">
        <v>4680115881914</v>
      </c>
      <c r="E251" s="371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58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9"/>
      <c r="Q251" s="379"/>
      <c r="R251" s="379"/>
      <c r="S251" s="371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2"/>
      <c r="B252" s="373"/>
      <c r="C252" s="373"/>
      <c r="D252" s="373"/>
      <c r="E252" s="373"/>
      <c r="F252" s="373"/>
      <c r="G252" s="373"/>
      <c r="H252" s="373"/>
      <c r="I252" s="373"/>
      <c r="J252" s="373"/>
      <c r="K252" s="373"/>
      <c r="L252" s="373"/>
      <c r="M252" s="373"/>
      <c r="N252" s="374"/>
      <c r="O252" s="375" t="s">
        <v>66</v>
      </c>
      <c r="P252" s="376"/>
      <c r="Q252" s="376"/>
      <c r="R252" s="376"/>
      <c r="S252" s="376"/>
      <c r="T252" s="376"/>
      <c r="U252" s="377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3"/>
      <c r="B253" s="373"/>
      <c r="C253" s="373"/>
      <c r="D253" s="373"/>
      <c r="E253" s="373"/>
      <c r="F253" s="373"/>
      <c r="G253" s="373"/>
      <c r="H253" s="373"/>
      <c r="I253" s="373"/>
      <c r="J253" s="373"/>
      <c r="K253" s="373"/>
      <c r="L253" s="373"/>
      <c r="M253" s="373"/>
      <c r="N253" s="374"/>
      <c r="O253" s="375" t="s">
        <v>66</v>
      </c>
      <c r="P253" s="376"/>
      <c r="Q253" s="376"/>
      <c r="R253" s="376"/>
      <c r="S253" s="376"/>
      <c r="T253" s="376"/>
      <c r="U253" s="377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80" t="s">
        <v>60</v>
      </c>
      <c r="B254" s="373"/>
      <c r="C254" s="373"/>
      <c r="D254" s="373"/>
      <c r="E254" s="373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  <c r="X254" s="373"/>
      <c r="Y254" s="373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0">
        <v>4607091387193</v>
      </c>
      <c r="E255" s="371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6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9"/>
      <c r="Q255" s="379"/>
      <c r="R255" s="379"/>
      <c r="S255" s="371"/>
      <c r="T255" s="34"/>
      <c r="U255" s="34"/>
      <c r="V255" s="35" t="s">
        <v>65</v>
      </c>
      <c r="W255" s="362">
        <v>250</v>
      </c>
      <c r="X255" s="363">
        <f>IFERROR(IF(W255="",0,CEILING((W255/$H255),1)*$H255),"")</f>
        <v>252</v>
      </c>
      <c r="Y255" s="36">
        <f>IFERROR(IF(X255=0,"",ROUNDUP(X255/H255,0)*0.00753),"")</f>
        <v>0.45180000000000003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379</v>
      </c>
      <c r="B256" s="54" t="s">
        <v>380</v>
      </c>
      <c r="C256" s="31">
        <v>4301031153</v>
      </c>
      <c r="D256" s="370">
        <v>4607091387230</v>
      </c>
      <c r="E256" s="371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9"/>
      <c r="Q256" s="379"/>
      <c r="R256" s="379"/>
      <c r="S256" s="371"/>
      <c r="T256" s="34"/>
      <c r="U256" s="34"/>
      <c r="V256" s="35" t="s">
        <v>65</v>
      </c>
      <c r="W256" s="362">
        <v>100</v>
      </c>
      <c r="X256" s="363">
        <f>IFERROR(IF(W256="",0,CEILING((W256/$H256),1)*$H256),"")</f>
        <v>100.80000000000001</v>
      </c>
      <c r="Y256" s="36">
        <f>IFERROR(IF(X256=0,"",ROUNDUP(X256/H256,0)*0.00753),"")</f>
        <v>0.18071999999999999</v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0">
        <v>4607091387285</v>
      </c>
      <c r="E257" s="371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5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9"/>
      <c r="Q257" s="379"/>
      <c r="R257" s="379"/>
      <c r="S257" s="371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0">
        <v>4680115880481</v>
      </c>
      <c r="E258" s="371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61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9"/>
      <c r="Q258" s="379"/>
      <c r="R258" s="379"/>
      <c r="S258" s="371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2"/>
      <c r="B259" s="373"/>
      <c r="C259" s="373"/>
      <c r="D259" s="373"/>
      <c r="E259" s="373"/>
      <c r="F259" s="373"/>
      <c r="G259" s="373"/>
      <c r="H259" s="373"/>
      <c r="I259" s="373"/>
      <c r="J259" s="373"/>
      <c r="K259" s="373"/>
      <c r="L259" s="373"/>
      <c r="M259" s="373"/>
      <c r="N259" s="374"/>
      <c r="O259" s="375" t="s">
        <v>66</v>
      </c>
      <c r="P259" s="376"/>
      <c r="Q259" s="376"/>
      <c r="R259" s="376"/>
      <c r="S259" s="376"/>
      <c r="T259" s="376"/>
      <c r="U259" s="377"/>
      <c r="V259" s="37" t="s">
        <v>67</v>
      </c>
      <c r="W259" s="364">
        <f>IFERROR(W255/H255,"0")+IFERROR(W256/H256,"0")+IFERROR(W257/H257,"0")+IFERROR(W258/H258,"0")</f>
        <v>83.333333333333329</v>
      </c>
      <c r="X259" s="364">
        <f>IFERROR(X255/H255,"0")+IFERROR(X256/H256,"0")+IFERROR(X257/H257,"0")+IFERROR(X258/H258,"0")</f>
        <v>84</v>
      </c>
      <c r="Y259" s="364">
        <f>IFERROR(IF(Y255="",0,Y255),"0")+IFERROR(IF(Y256="",0,Y256),"0")+IFERROR(IF(Y257="",0,Y257),"0")+IFERROR(IF(Y258="",0,Y258),"0")</f>
        <v>0.63251999999999997</v>
      </c>
      <c r="Z259" s="365"/>
      <c r="AA259" s="365"/>
    </row>
    <row r="260" spans="1:54" x14ac:dyDescent="0.2">
      <c r="A260" s="373"/>
      <c r="B260" s="373"/>
      <c r="C260" s="373"/>
      <c r="D260" s="373"/>
      <c r="E260" s="373"/>
      <c r="F260" s="373"/>
      <c r="G260" s="373"/>
      <c r="H260" s="373"/>
      <c r="I260" s="373"/>
      <c r="J260" s="373"/>
      <c r="K260" s="373"/>
      <c r="L260" s="373"/>
      <c r="M260" s="373"/>
      <c r="N260" s="374"/>
      <c r="O260" s="375" t="s">
        <v>66</v>
      </c>
      <c r="P260" s="376"/>
      <c r="Q260" s="376"/>
      <c r="R260" s="376"/>
      <c r="S260" s="376"/>
      <c r="T260" s="376"/>
      <c r="U260" s="377"/>
      <c r="V260" s="37" t="s">
        <v>65</v>
      </c>
      <c r="W260" s="364">
        <f>IFERROR(SUM(W255:W258),"0")</f>
        <v>350</v>
      </c>
      <c r="X260" s="364">
        <f>IFERROR(SUM(X255:X258),"0")</f>
        <v>352.8</v>
      </c>
      <c r="Y260" s="37"/>
      <c r="Z260" s="365"/>
      <c r="AA260" s="365"/>
    </row>
    <row r="261" spans="1:54" ht="14.25" hidden="1" customHeight="1" x14ac:dyDescent="0.25">
      <c r="A261" s="380" t="s">
        <v>68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373"/>
      <c r="Y261" s="373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70">
        <v>4607091387766</v>
      </c>
      <c r="E262" s="371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42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9"/>
      <c r="Q262" s="379"/>
      <c r="R262" s="379"/>
      <c r="S262" s="371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0">
        <v>4607091387957</v>
      </c>
      <c r="E263" s="371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7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9"/>
      <c r="Q263" s="379"/>
      <c r="R263" s="379"/>
      <c r="S263" s="371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0">
        <v>4607091387964</v>
      </c>
      <c r="E264" s="371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41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9"/>
      <c r="Q264" s="379"/>
      <c r="R264" s="379"/>
      <c r="S264" s="371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0">
        <v>4680115884618</v>
      </c>
      <c r="E265" s="371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72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9"/>
      <c r="Q265" s="379"/>
      <c r="R265" s="379"/>
      <c r="S265" s="371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0">
        <v>4607091381672</v>
      </c>
      <c r="E266" s="371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60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9"/>
      <c r="Q266" s="379"/>
      <c r="R266" s="379"/>
      <c r="S266" s="371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0">
        <v>4607091387537</v>
      </c>
      <c r="E267" s="371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5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9"/>
      <c r="Q267" s="379"/>
      <c r="R267" s="379"/>
      <c r="S267" s="371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70">
        <v>4607091387513</v>
      </c>
      <c r="E268" s="371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6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9"/>
      <c r="Q268" s="379"/>
      <c r="R268" s="379"/>
      <c r="S268" s="371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0">
        <v>4680115880511</v>
      </c>
      <c r="E269" s="371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52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9"/>
      <c r="Q269" s="379"/>
      <c r="R269" s="379"/>
      <c r="S269" s="371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0">
        <v>4680115880412</v>
      </c>
      <c r="E270" s="371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74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9"/>
      <c r="Q270" s="379"/>
      <c r="R270" s="379"/>
      <c r="S270" s="371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2"/>
      <c r="B271" s="373"/>
      <c r="C271" s="373"/>
      <c r="D271" s="373"/>
      <c r="E271" s="373"/>
      <c r="F271" s="373"/>
      <c r="G271" s="373"/>
      <c r="H271" s="373"/>
      <c r="I271" s="373"/>
      <c r="J271" s="373"/>
      <c r="K271" s="373"/>
      <c r="L271" s="373"/>
      <c r="M271" s="373"/>
      <c r="N271" s="374"/>
      <c r="O271" s="375" t="s">
        <v>66</v>
      </c>
      <c r="P271" s="376"/>
      <c r="Q271" s="376"/>
      <c r="R271" s="376"/>
      <c r="S271" s="376"/>
      <c r="T271" s="376"/>
      <c r="U271" s="377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3"/>
      <c r="B272" s="373"/>
      <c r="C272" s="373"/>
      <c r="D272" s="373"/>
      <c r="E272" s="373"/>
      <c r="F272" s="373"/>
      <c r="G272" s="373"/>
      <c r="H272" s="373"/>
      <c r="I272" s="373"/>
      <c r="J272" s="373"/>
      <c r="K272" s="373"/>
      <c r="L272" s="373"/>
      <c r="M272" s="373"/>
      <c r="N272" s="374"/>
      <c r="O272" s="375" t="s">
        <v>66</v>
      </c>
      <c r="P272" s="376"/>
      <c r="Q272" s="376"/>
      <c r="R272" s="376"/>
      <c r="S272" s="376"/>
      <c r="T272" s="376"/>
      <c r="U272" s="377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80" t="s">
        <v>205</v>
      </c>
      <c r="B273" s="373"/>
      <c r="C273" s="373"/>
      <c r="D273" s="373"/>
      <c r="E273" s="373"/>
      <c r="F273" s="373"/>
      <c r="G273" s="373"/>
      <c r="H273" s="373"/>
      <c r="I273" s="373"/>
      <c r="J273" s="373"/>
      <c r="K273" s="373"/>
      <c r="L273" s="373"/>
      <c r="M273" s="373"/>
      <c r="N273" s="373"/>
      <c r="O273" s="373"/>
      <c r="P273" s="373"/>
      <c r="Q273" s="373"/>
      <c r="R273" s="373"/>
      <c r="S273" s="373"/>
      <c r="T273" s="373"/>
      <c r="U273" s="373"/>
      <c r="V273" s="373"/>
      <c r="W273" s="373"/>
      <c r="X273" s="373"/>
      <c r="Y273" s="373"/>
      <c r="Z273" s="355"/>
      <c r="AA273" s="355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70">
        <v>4607091380880</v>
      </c>
      <c r="E274" s="371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38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9"/>
      <c r="Q274" s="379"/>
      <c r="R274" s="379"/>
      <c r="S274" s="371"/>
      <c r="T274" s="34"/>
      <c r="U274" s="34"/>
      <c r="V274" s="35" t="s">
        <v>65</v>
      </c>
      <c r="W274" s="362">
        <v>350</v>
      </c>
      <c r="X274" s="363">
        <f>IFERROR(IF(W274="",0,CEILING((W274/$H274),1)*$H274),"")</f>
        <v>352.8</v>
      </c>
      <c r="Y274" s="36">
        <f>IFERROR(IF(X274=0,"",ROUNDUP(X274/H274,0)*0.02175),"")</f>
        <v>0.91349999999999998</v>
      </c>
      <c r="Z274" s="56"/>
      <c r="AA274" s="57"/>
      <c r="AE274" s="58"/>
      <c r="BB274" s="224" t="s">
        <v>1</v>
      </c>
    </row>
    <row r="275" spans="1:54" ht="27" hidden="1" customHeight="1" x14ac:dyDescent="0.25">
      <c r="A275" s="54" t="s">
        <v>405</v>
      </c>
      <c r="B275" s="54" t="s">
        <v>406</v>
      </c>
      <c r="C275" s="31">
        <v>4301060308</v>
      </c>
      <c r="D275" s="370">
        <v>4607091384482</v>
      </c>
      <c r="E275" s="371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3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9"/>
      <c r="Q275" s="379"/>
      <c r="R275" s="379"/>
      <c r="S275" s="371"/>
      <c r="T275" s="34"/>
      <c r="U275" s="34"/>
      <c r="V275" s="35" t="s">
        <v>65</v>
      </c>
      <c r="W275" s="362">
        <v>0</v>
      </c>
      <c r="X275" s="363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70">
        <v>4607091380897</v>
      </c>
      <c r="E276" s="371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9"/>
      <c r="Q276" s="379"/>
      <c r="R276" s="379"/>
      <c r="S276" s="371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2"/>
      <c r="B277" s="373"/>
      <c r="C277" s="373"/>
      <c r="D277" s="373"/>
      <c r="E277" s="373"/>
      <c r="F277" s="373"/>
      <c r="G277" s="373"/>
      <c r="H277" s="373"/>
      <c r="I277" s="373"/>
      <c r="J277" s="373"/>
      <c r="K277" s="373"/>
      <c r="L277" s="373"/>
      <c r="M277" s="373"/>
      <c r="N277" s="374"/>
      <c r="O277" s="375" t="s">
        <v>66</v>
      </c>
      <c r="P277" s="376"/>
      <c r="Q277" s="376"/>
      <c r="R277" s="376"/>
      <c r="S277" s="376"/>
      <c r="T277" s="376"/>
      <c r="U277" s="377"/>
      <c r="V277" s="37" t="s">
        <v>67</v>
      </c>
      <c r="W277" s="364">
        <f>IFERROR(W274/H274,"0")+IFERROR(W275/H275,"0")+IFERROR(W276/H276,"0")</f>
        <v>41.666666666666664</v>
      </c>
      <c r="X277" s="364">
        <f>IFERROR(X274/H274,"0")+IFERROR(X275/H275,"0")+IFERROR(X276/H276,"0")</f>
        <v>42</v>
      </c>
      <c r="Y277" s="364">
        <f>IFERROR(IF(Y274="",0,Y274),"0")+IFERROR(IF(Y275="",0,Y275),"0")+IFERROR(IF(Y276="",0,Y276),"0")</f>
        <v>0.91349999999999998</v>
      </c>
      <c r="Z277" s="365"/>
      <c r="AA277" s="365"/>
    </row>
    <row r="278" spans="1:54" x14ac:dyDescent="0.2">
      <c r="A278" s="373"/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4"/>
      <c r="O278" s="375" t="s">
        <v>66</v>
      </c>
      <c r="P278" s="376"/>
      <c r="Q278" s="376"/>
      <c r="R278" s="376"/>
      <c r="S278" s="376"/>
      <c r="T278" s="376"/>
      <c r="U278" s="377"/>
      <c r="V278" s="37" t="s">
        <v>65</v>
      </c>
      <c r="W278" s="364">
        <f>IFERROR(SUM(W274:W276),"0")</f>
        <v>350</v>
      </c>
      <c r="X278" s="364">
        <f>IFERROR(SUM(X274:X276),"0")</f>
        <v>352.8</v>
      </c>
      <c r="Y278" s="37"/>
      <c r="Z278" s="365"/>
      <c r="AA278" s="365"/>
    </row>
    <row r="279" spans="1:54" ht="14.25" hidden="1" customHeight="1" x14ac:dyDescent="0.25">
      <c r="A279" s="380" t="s">
        <v>82</v>
      </c>
      <c r="B279" s="373"/>
      <c r="C279" s="373"/>
      <c r="D279" s="373"/>
      <c r="E279" s="373"/>
      <c r="F279" s="373"/>
      <c r="G279" s="373"/>
      <c r="H279" s="373"/>
      <c r="I279" s="373"/>
      <c r="J279" s="373"/>
      <c r="K279" s="373"/>
      <c r="L279" s="373"/>
      <c r="M279" s="373"/>
      <c r="N279" s="373"/>
      <c r="O279" s="373"/>
      <c r="P279" s="373"/>
      <c r="Q279" s="373"/>
      <c r="R279" s="373"/>
      <c r="S279" s="373"/>
      <c r="T279" s="373"/>
      <c r="U279" s="373"/>
      <c r="V279" s="373"/>
      <c r="W279" s="373"/>
      <c r="X279" s="373"/>
      <c r="Y279" s="373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0">
        <v>4607091388374</v>
      </c>
      <c r="E280" s="371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508" t="s">
        <v>411</v>
      </c>
      <c r="P280" s="379"/>
      <c r="Q280" s="379"/>
      <c r="R280" s="379"/>
      <c r="S280" s="371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0">
        <v>4607091388381</v>
      </c>
      <c r="E281" s="371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41" t="s">
        <v>414</v>
      </c>
      <c r="P281" s="379"/>
      <c r="Q281" s="379"/>
      <c r="R281" s="379"/>
      <c r="S281" s="371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hidden="1" customHeight="1" x14ac:dyDescent="0.25">
      <c r="A282" s="54" t="s">
        <v>415</v>
      </c>
      <c r="B282" s="54" t="s">
        <v>416</v>
      </c>
      <c r="C282" s="31">
        <v>4301030233</v>
      </c>
      <c r="D282" s="370">
        <v>4607091388404</v>
      </c>
      <c r="E282" s="371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9"/>
      <c r="Q282" s="379"/>
      <c r="R282" s="379"/>
      <c r="S282" s="371"/>
      <c r="T282" s="34"/>
      <c r="U282" s="34"/>
      <c r="V282" s="35" t="s">
        <v>65</v>
      </c>
      <c r="W282" s="362">
        <v>0</v>
      </c>
      <c r="X282" s="363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58"/>
      <c r="BB282" s="229" t="s">
        <v>1</v>
      </c>
    </row>
    <row r="283" spans="1:54" hidden="1" x14ac:dyDescent="0.2">
      <c r="A283" s="372"/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4"/>
      <c r="O283" s="375" t="s">
        <v>66</v>
      </c>
      <c r="P283" s="376"/>
      <c r="Q283" s="376"/>
      <c r="R283" s="376"/>
      <c r="S283" s="376"/>
      <c r="T283" s="376"/>
      <c r="U283" s="377"/>
      <c r="V283" s="37" t="s">
        <v>67</v>
      </c>
      <c r="W283" s="364">
        <f>IFERROR(W280/H280,"0")+IFERROR(W281/H281,"0")+IFERROR(W282/H282,"0")</f>
        <v>0</v>
      </c>
      <c r="X283" s="364">
        <f>IFERROR(X280/H280,"0")+IFERROR(X281/H281,"0")+IFERROR(X282/H282,"0")</f>
        <v>0</v>
      </c>
      <c r="Y283" s="364">
        <f>IFERROR(IF(Y280="",0,Y280),"0")+IFERROR(IF(Y281="",0,Y281),"0")+IFERROR(IF(Y282="",0,Y282),"0")</f>
        <v>0</v>
      </c>
      <c r="Z283" s="365"/>
      <c r="AA283" s="365"/>
    </row>
    <row r="284" spans="1:54" hidden="1" x14ac:dyDescent="0.2">
      <c r="A284" s="373"/>
      <c r="B284" s="373"/>
      <c r="C284" s="373"/>
      <c r="D284" s="373"/>
      <c r="E284" s="373"/>
      <c r="F284" s="373"/>
      <c r="G284" s="373"/>
      <c r="H284" s="373"/>
      <c r="I284" s="373"/>
      <c r="J284" s="373"/>
      <c r="K284" s="373"/>
      <c r="L284" s="373"/>
      <c r="M284" s="373"/>
      <c r="N284" s="374"/>
      <c r="O284" s="375" t="s">
        <v>66</v>
      </c>
      <c r="P284" s="376"/>
      <c r="Q284" s="376"/>
      <c r="R284" s="376"/>
      <c r="S284" s="376"/>
      <c r="T284" s="376"/>
      <c r="U284" s="377"/>
      <c r="V284" s="37" t="s">
        <v>65</v>
      </c>
      <c r="W284" s="364">
        <f>IFERROR(SUM(W280:W282),"0")</f>
        <v>0</v>
      </c>
      <c r="X284" s="364">
        <f>IFERROR(SUM(X280:X282),"0")</f>
        <v>0</v>
      </c>
      <c r="Y284" s="37"/>
      <c r="Z284" s="365"/>
      <c r="AA284" s="365"/>
    </row>
    <row r="285" spans="1:54" ht="14.25" hidden="1" customHeight="1" x14ac:dyDescent="0.25">
      <c r="A285" s="380" t="s">
        <v>417</v>
      </c>
      <c r="B285" s="373"/>
      <c r="C285" s="373"/>
      <c r="D285" s="373"/>
      <c r="E285" s="373"/>
      <c r="F285" s="373"/>
      <c r="G285" s="373"/>
      <c r="H285" s="373"/>
      <c r="I285" s="373"/>
      <c r="J285" s="373"/>
      <c r="K285" s="373"/>
      <c r="L285" s="373"/>
      <c r="M285" s="373"/>
      <c r="N285" s="373"/>
      <c r="O285" s="373"/>
      <c r="P285" s="373"/>
      <c r="Q285" s="373"/>
      <c r="R285" s="373"/>
      <c r="S285" s="373"/>
      <c r="T285" s="373"/>
      <c r="U285" s="373"/>
      <c r="V285" s="373"/>
      <c r="W285" s="373"/>
      <c r="X285" s="373"/>
      <c r="Y285" s="373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0">
        <v>4680115881808</v>
      </c>
      <c r="E286" s="371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6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9"/>
      <c r="Q286" s="379"/>
      <c r="R286" s="379"/>
      <c r="S286" s="371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0">
        <v>4680115881822</v>
      </c>
      <c r="E287" s="371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6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9"/>
      <c r="Q287" s="379"/>
      <c r="R287" s="379"/>
      <c r="S287" s="371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0">
        <v>4680115880016</v>
      </c>
      <c r="E288" s="371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4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9"/>
      <c r="Q288" s="379"/>
      <c r="R288" s="379"/>
      <c r="S288" s="371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2"/>
      <c r="B289" s="373"/>
      <c r="C289" s="373"/>
      <c r="D289" s="373"/>
      <c r="E289" s="373"/>
      <c r="F289" s="373"/>
      <c r="G289" s="373"/>
      <c r="H289" s="373"/>
      <c r="I289" s="373"/>
      <c r="J289" s="373"/>
      <c r="K289" s="373"/>
      <c r="L289" s="373"/>
      <c r="M289" s="373"/>
      <c r="N289" s="374"/>
      <c r="O289" s="375" t="s">
        <v>66</v>
      </c>
      <c r="P289" s="376"/>
      <c r="Q289" s="376"/>
      <c r="R289" s="376"/>
      <c r="S289" s="376"/>
      <c r="T289" s="376"/>
      <c r="U289" s="377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3"/>
      <c r="B290" s="373"/>
      <c r="C290" s="373"/>
      <c r="D290" s="373"/>
      <c r="E290" s="373"/>
      <c r="F290" s="373"/>
      <c r="G290" s="373"/>
      <c r="H290" s="373"/>
      <c r="I290" s="373"/>
      <c r="J290" s="373"/>
      <c r="K290" s="373"/>
      <c r="L290" s="373"/>
      <c r="M290" s="373"/>
      <c r="N290" s="374"/>
      <c r="O290" s="375" t="s">
        <v>66</v>
      </c>
      <c r="P290" s="376"/>
      <c r="Q290" s="376"/>
      <c r="R290" s="376"/>
      <c r="S290" s="376"/>
      <c r="T290" s="376"/>
      <c r="U290" s="377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9" t="s">
        <v>426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373"/>
      <c r="Y291" s="373"/>
      <c r="Z291" s="356"/>
      <c r="AA291" s="356"/>
    </row>
    <row r="292" spans="1:54" ht="14.25" hidden="1" customHeight="1" x14ac:dyDescent="0.25">
      <c r="A292" s="380" t="s">
        <v>104</v>
      </c>
      <c r="B292" s="373"/>
      <c r="C292" s="373"/>
      <c r="D292" s="373"/>
      <c r="E292" s="373"/>
      <c r="F292" s="373"/>
      <c r="G292" s="373"/>
      <c r="H292" s="373"/>
      <c r="I292" s="373"/>
      <c r="J292" s="373"/>
      <c r="K292" s="373"/>
      <c r="L292" s="373"/>
      <c r="M292" s="373"/>
      <c r="N292" s="373"/>
      <c r="O292" s="373"/>
      <c r="P292" s="373"/>
      <c r="Q292" s="373"/>
      <c r="R292" s="373"/>
      <c r="S292" s="373"/>
      <c r="T292" s="373"/>
      <c r="U292" s="373"/>
      <c r="V292" s="373"/>
      <c r="W292" s="373"/>
      <c r="X292" s="373"/>
      <c r="Y292" s="373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0">
        <v>4607091387421</v>
      </c>
      <c r="E293" s="371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70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9"/>
      <c r="Q293" s="379"/>
      <c r="R293" s="379"/>
      <c r="S293" s="371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0">
        <v>4607091387421</v>
      </c>
      <c r="E294" s="371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44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9"/>
      <c r="Q294" s="379"/>
      <c r="R294" s="379"/>
      <c r="S294" s="371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0">
        <v>4607091387452</v>
      </c>
      <c r="E295" s="371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51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9"/>
      <c r="Q295" s="379"/>
      <c r="R295" s="379"/>
      <c r="S295" s="371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0">
        <v>4607091387452</v>
      </c>
      <c r="E296" s="371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67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9"/>
      <c r="Q296" s="379"/>
      <c r="R296" s="379"/>
      <c r="S296" s="371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0">
        <v>4607091387452</v>
      </c>
      <c r="E297" s="371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45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9"/>
      <c r="Q297" s="379"/>
      <c r="R297" s="379"/>
      <c r="S297" s="371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0">
        <v>4607091385984</v>
      </c>
      <c r="E298" s="371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4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9"/>
      <c r="Q298" s="379"/>
      <c r="R298" s="379"/>
      <c r="S298" s="371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0">
        <v>4607091387438</v>
      </c>
      <c r="E299" s="371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38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9"/>
      <c r="Q299" s="379"/>
      <c r="R299" s="379"/>
      <c r="S299" s="371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0">
        <v>4607091387469</v>
      </c>
      <c r="E300" s="371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63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9"/>
      <c r="Q300" s="379"/>
      <c r="R300" s="379"/>
      <c r="S300" s="371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2"/>
      <c r="B301" s="373"/>
      <c r="C301" s="373"/>
      <c r="D301" s="373"/>
      <c r="E301" s="373"/>
      <c r="F301" s="373"/>
      <c r="G301" s="373"/>
      <c r="H301" s="373"/>
      <c r="I301" s="373"/>
      <c r="J301" s="373"/>
      <c r="K301" s="373"/>
      <c r="L301" s="373"/>
      <c r="M301" s="373"/>
      <c r="N301" s="374"/>
      <c r="O301" s="375" t="s">
        <v>66</v>
      </c>
      <c r="P301" s="376"/>
      <c r="Q301" s="376"/>
      <c r="R301" s="376"/>
      <c r="S301" s="376"/>
      <c r="T301" s="376"/>
      <c r="U301" s="377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3"/>
      <c r="B302" s="373"/>
      <c r="C302" s="373"/>
      <c r="D302" s="373"/>
      <c r="E302" s="373"/>
      <c r="F302" s="373"/>
      <c r="G302" s="373"/>
      <c r="H302" s="373"/>
      <c r="I302" s="373"/>
      <c r="J302" s="373"/>
      <c r="K302" s="373"/>
      <c r="L302" s="373"/>
      <c r="M302" s="373"/>
      <c r="N302" s="374"/>
      <c r="O302" s="375" t="s">
        <v>66</v>
      </c>
      <c r="P302" s="376"/>
      <c r="Q302" s="376"/>
      <c r="R302" s="376"/>
      <c r="S302" s="376"/>
      <c r="T302" s="376"/>
      <c r="U302" s="377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80" t="s">
        <v>60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373"/>
      <c r="Y303" s="373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0">
        <v>4607091387292</v>
      </c>
      <c r="E304" s="371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49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9"/>
      <c r="Q304" s="379"/>
      <c r="R304" s="379"/>
      <c r="S304" s="371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0">
        <v>4607091387315</v>
      </c>
      <c r="E305" s="371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9"/>
      <c r="Q305" s="379"/>
      <c r="R305" s="379"/>
      <c r="S305" s="371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2"/>
      <c r="B306" s="373"/>
      <c r="C306" s="373"/>
      <c r="D306" s="373"/>
      <c r="E306" s="373"/>
      <c r="F306" s="373"/>
      <c r="G306" s="373"/>
      <c r="H306" s="373"/>
      <c r="I306" s="373"/>
      <c r="J306" s="373"/>
      <c r="K306" s="373"/>
      <c r="L306" s="373"/>
      <c r="M306" s="373"/>
      <c r="N306" s="374"/>
      <c r="O306" s="375" t="s">
        <v>66</v>
      </c>
      <c r="P306" s="376"/>
      <c r="Q306" s="376"/>
      <c r="R306" s="376"/>
      <c r="S306" s="376"/>
      <c r="T306" s="376"/>
      <c r="U306" s="377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3"/>
      <c r="B307" s="373"/>
      <c r="C307" s="373"/>
      <c r="D307" s="373"/>
      <c r="E307" s="373"/>
      <c r="F307" s="373"/>
      <c r="G307" s="373"/>
      <c r="H307" s="373"/>
      <c r="I307" s="373"/>
      <c r="J307" s="373"/>
      <c r="K307" s="373"/>
      <c r="L307" s="373"/>
      <c r="M307" s="373"/>
      <c r="N307" s="374"/>
      <c r="O307" s="375" t="s">
        <v>66</v>
      </c>
      <c r="P307" s="376"/>
      <c r="Q307" s="376"/>
      <c r="R307" s="376"/>
      <c r="S307" s="376"/>
      <c r="T307" s="376"/>
      <c r="U307" s="377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9" t="s">
        <v>444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373"/>
      <c r="Y308" s="373"/>
      <c r="Z308" s="356"/>
      <c r="AA308" s="356"/>
    </row>
    <row r="309" spans="1:54" ht="14.25" hidden="1" customHeight="1" x14ac:dyDescent="0.25">
      <c r="A309" s="380" t="s">
        <v>60</v>
      </c>
      <c r="B309" s="373"/>
      <c r="C309" s="373"/>
      <c r="D309" s="373"/>
      <c r="E309" s="373"/>
      <c r="F309" s="373"/>
      <c r="G309" s="373"/>
      <c r="H309" s="373"/>
      <c r="I309" s="373"/>
      <c r="J309" s="373"/>
      <c r="K309" s="373"/>
      <c r="L309" s="373"/>
      <c r="M309" s="373"/>
      <c r="N309" s="373"/>
      <c r="O309" s="373"/>
      <c r="P309" s="373"/>
      <c r="Q309" s="373"/>
      <c r="R309" s="373"/>
      <c r="S309" s="373"/>
      <c r="T309" s="373"/>
      <c r="U309" s="373"/>
      <c r="V309" s="373"/>
      <c r="W309" s="373"/>
      <c r="X309" s="373"/>
      <c r="Y309" s="373"/>
      <c r="Z309" s="355"/>
      <c r="AA309" s="355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0">
        <v>4607091383836</v>
      </c>
      <c r="E310" s="371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60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9"/>
      <c r="Q310" s="379"/>
      <c r="R310" s="379"/>
      <c r="S310" s="371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72"/>
      <c r="B311" s="373"/>
      <c r="C311" s="373"/>
      <c r="D311" s="373"/>
      <c r="E311" s="373"/>
      <c r="F311" s="373"/>
      <c r="G311" s="373"/>
      <c r="H311" s="373"/>
      <c r="I311" s="373"/>
      <c r="J311" s="373"/>
      <c r="K311" s="373"/>
      <c r="L311" s="373"/>
      <c r="M311" s="373"/>
      <c r="N311" s="374"/>
      <c r="O311" s="375" t="s">
        <v>66</v>
      </c>
      <c r="P311" s="376"/>
      <c r="Q311" s="376"/>
      <c r="R311" s="376"/>
      <c r="S311" s="376"/>
      <c r="T311" s="376"/>
      <c r="U311" s="377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3"/>
      <c r="B312" s="373"/>
      <c r="C312" s="373"/>
      <c r="D312" s="373"/>
      <c r="E312" s="373"/>
      <c r="F312" s="373"/>
      <c r="G312" s="373"/>
      <c r="H312" s="373"/>
      <c r="I312" s="373"/>
      <c r="J312" s="373"/>
      <c r="K312" s="373"/>
      <c r="L312" s="373"/>
      <c r="M312" s="373"/>
      <c r="N312" s="374"/>
      <c r="O312" s="375" t="s">
        <v>66</v>
      </c>
      <c r="P312" s="376"/>
      <c r="Q312" s="376"/>
      <c r="R312" s="376"/>
      <c r="S312" s="376"/>
      <c r="T312" s="376"/>
      <c r="U312" s="377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80" t="s">
        <v>68</v>
      </c>
      <c r="B313" s="373"/>
      <c r="C313" s="373"/>
      <c r="D313" s="373"/>
      <c r="E313" s="373"/>
      <c r="F313" s="373"/>
      <c r="G313" s="373"/>
      <c r="H313" s="373"/>
      <c r="I313" s="373"/>
      <c r="J313" s="373"/>
      <c r="K313" s="373"/>
      <c r="L313" s="373"/>
      <c r="M313" s="373"/>
      <c r="N313" s="373"/>
      <c r="O313" s="373"/>
      <c r="P313" s="373"/>
      <c r="Q313" s="373"/>
      <c r="R313" s="373"/>
      <c r="S313" s="373"/>
      <c r="T313" s="373"/>
      <c r="U313" s="373"/>
      <c r="V313" s="373"/>
      <c r="W313" s="373"/>
      <c r="X313" s="373"/>
      <c r="Y313" s="373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0">
        <v>4607091387919</v>
      </c>
      <c r="E314" s="371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65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9"/>
      <c r="Q314" s="379"/>
      <c r="R314" s="379"/>
      <c r="S314" s="371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70">
        <v>4680115883604</v>
      </c>
      <c r="E315" s="371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3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9"/>
      <c r="Q315" s="379"/>
      <c r="R315" s="379"/>
      <c r="S315" s="371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0">
        <v>4680115883567</v>
      </c>
      <c r="E316" s="371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40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9"/>
      <c r="Q316" s="379"/>
      <c r="R316" s="379"/>
      <c r="S316" s="371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2"/>
      <c r="B317" s="373"/>
      <c r="C317" s="373"/>
      <c r="D317" s="373"/>
      <c r="E317" s="373"/>
      <c r="F317" s="373"/>
      <c r="G317" s="373"/>
      <c r="H317" s="373"/>
      <c r="I317" s="373"/>
      <c r="J317" s="373"/>
      <c r="K317" s="373"/>
      <c r="L317" s="373"/>
      <c r="M317" s="373"/>
      <c r="N317" s="374"/>
      <c r="O317" s="375" t="s">
        <v>66</v>
      </c>
      <c r="P317" s="376"/>
      <c r="Q317" s="376"/>
      <c r="R317" s="376"/>
      <c r="S317" s="376"/>
      <c r="T317" s="376"/>
      <c r="U317" s="377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3"/>
      <c r="B318" s="373"/>
      <c r="C318" s="373"/>
      <c r="D318" s="373"/>
      <c r="E318" s="373"/>
      <c r="F318" s="373"/>
      <c r="G318" s="373"/>
      <c r="H318" s="373"/>
      <c r="I318" s="373"/>
      <c r="J318" s="373"/>
      <c r="K318" s="373"/>
      <c r="L318" s="373"/>
      <c r="M318" s="373"/>
      <c r="N318" s="374"/>
      <c r="O318" s="375" t="s">
        <v>66</v>
      </c>
      <c r="P318" s="376"/>
      <c r="Q318" s="376"/>
      <c r="R318" s="376"/>
      <c r="S318" s="376"/>
      <c r="T318" s="376"/>
      <c r="U318" s="377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80" t="s">
        <v>205</v>
      </c>
      <c r="B319" s="373"/>
      <c r="C319" s="373"/>
      <c r="D319" s="373"/>
      <c r="E319" s="373"/>
      <c r="F319" s="373"/>
      <c r="G319" s="373"/>
      <c r="H319" s="373"/>
      <c r="I319" s="373"/>
      <c r="J319" s="373"/>
      <c r="K319" s="373"/>
      <c r="L319" s="373"/>
      <c r="M319" s="373"/>
      <c r="N319" s="373"/>
      <c r="O319" s="373"/>
      <c r="P319" s="373"/>
      <c r="Q319" s="373"/>
      <c r="R319" s="373"/>
      <c r="S319" s="373"/>
      <c r="T319" s="373"/>
      <c r="U319" s="373"/>
      <c r="V319" s="373"/>
      <c r="W319" s="373"/>
      <c r="X319" s="373"/>
      <c r="Y319" s="373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0">
        <v>4607091388831</v>
      </c>
      <c r="E320" s="371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4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9"/>
      <c r="Q320" s="379"/>
      <c r="R320" s="379"/>
      <c r="S320" s="371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2"/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4"/>
      <c r="O321" s="375" t="s">
        <v>66</v>
      </c>
      <c r="P321" s="376"/>
      <c r="Q321" s="376"/>
      <c r="R321" s="376"/>
      <c r="S321" s="376"/>
      <c r="T321" s="376"/>
      <c r="U321" s="377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3"/>
      <c r="B322" s="373"/>
      <c r="C322" s="373"/>
      <c r="D322" s="373"/>
      <c r="E322" s="373"/>
      <c r="F322" s="373"/>
      <c r="G322" s="373"/>
      <c r="H322" s="373"/>
      <c r="I322" s="373"/>
      <c r="J322" s="373"/>
      <c r="K322" s="373"/>
      <c r="L322" s="373"/>
      <c r="M322" s="373"/>
      <c r="N322" s="374"/>
      <c r="O322" s="375" t="s">
        <v>66</v>
      </c>
      <c r="P322" s="376"/>
      <c r="Q322" s="376"/>
      <c r="R322" s="376"/>
      <c r="S322" s="376"/>
      <c r="T322" s="376"/>
      <c r="U322" s="377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80" t="s">
        <v>82</v>
      </c>
      <c r="B323" s="373"/>
      <c r="C323" s="373"/>
      <c r="D323" s="373"/>
      <c r="E323" s="373"/>
      <c r="F323" s="373"/>
      <c r="G323" s="373"/>
      <c r="H323" s="373"/>
      <c r="I323" s="373"/>
      <c r="J323" s="373"/>
      <c r="K323" s="373"/>
      <c r="L323" s="373"/>
      <c r="M323" s="373"/>
      <c r="N323" s="373"/>
      <c r="O323" s="373"/>
      <c r="P323" s="373"/>
      <c r="Q323" s="373"/>
      <c r="R323" s="373"/>
      <c r="S323" s="373"/>
      <c r="T323" s="373"/>
      <c r="U323" s="373"/>
      <c r="V323" s="373"/>
      <c r="W323" s="373"/>
      <c r="X323" s="373"/>
      <c r="Y323" s="373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0">
        <v>4607091383102</v>
      </c>
      <c r="E324" s="371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6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9"/>
      <c r="Q324" s="379"/>
      <c r="R324" s="379"/>
      <c r="S324" s="371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2"/>
      <c r="B325" s="373"/>
      <c r="C325" s="373"/>
      <c r="D325" s="373"/>
      <c r="E325" s="373"/>
      <c r="F325" s="373"/>
      <c r="G325" s="373"/>
      <c r="H325" s="373"/>
      <c r="I325" s="373"/>
      <c r="J325" s="373"/>
      <c r="K325" s="373"/>
      <c r="L325" s="373"/>
      <c r="M325" s="373"/>
      <c r="N325" s="374"/>
      <c r="O325" s="375" t="s">
        <v>66</v>
      </c>
      <c r="P325" s="376"/>
      <c r="Q325" s="376"/>
      <c r="R325" s="376"/>
      <c r="S325" s="376"/>
      <c r="T325" s="376"/>
      <c r="U325" s="377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3"/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4"/>
      <c r="O326" s="375" t="s">
        <v>66</v>
      </c>
      <c r="P326" s="376"/>
      <c r="Q326" s="376"/>
      <c r="R326" s="376"/>
      <c r="S326" s="376"/>
      <c r="T326" s="376"/>
      <c r="U326" s="377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19" t="s">
        <v>457</v>
      </c>
      <c r="B327" s="420"/>
      <c r="C327" s="420"/>
      <c r="D327" s="420"/>
      <c r="E327" s="420"/>
      <c r="F327" s="420"/>
      <c r="G327" s="420"/>
      <c r="H327" s="420"/>
      <c r="I327" s="420"/>
      <c r="J327" s="420"/>
      <c r="K327" s="420"/>
      <c r="L327" s="420"/>
      <c r="M327" s="420"/>
      <c r="N327" s="420"/>
      <c r="O327" s="420"/>
      <c r="P327" s="420"/>
      <c r="Q327" s="420"/>
      <c r="R327" s="420"/>
      <c r="S327" s="420"/>
      <c r="T327" s="420"/>
      <c r="U327" s="420"/>
      <c r="V327" s="420"/>
      <c r="W327" s="420"/>
      <c r="X327" s="420"/>
      <c r="Y327" s="420"/>
      <c r="Z327" s="48"/>
      <c r="AA327" s="48"/>
    </row>
    <row r="328" spans="1:54" ht="16.5" hidden="1" customHeight="1" x14ac:dyDescent="0.25">
      <c r="A328" s="389" t="s">
        <v>458</v>
      </c>
      <c r="B328" s="373"/>
      <c r="C328" s="373"/>
      <c r="D328" s="373"/>
      <c r="E328" s="373"/>
      <c r="F328" s="373"/>
      <c r="G328" s="373"/>
      <c r="H328" s="373"/>
      <c r="I328" s="373"/>
      <c r="J328" s="373"/>
      <c r="K328" s="373"/>
      <c r="L328" s="373"/>
      <c r="M328" s="373"/>
      <c r="N328" s="373"/>
      <c r="O328" s="373"/>
      <c r="P328" s="373"/>
      <c r="Q328" s="373"/>
      <c r="R328" s="373"/>
      <c r="S328" s="373"/>
      <c r="T328" s="373"/>
      <c r="U328" s="373"/>
      <c r="V328" s="373"/>
      <c r="W328" s="373"/>
      <c r="X328" s="373"/>
      <c r="Y328" s="373"/>
      <c r="Z328" s="356"/>
      <c r="AA328" s="356"/>
    </row>
    <row r="329" spans="1:54" ht="14.25" hidden="1" customHeight="1" x14ac:dyDescent="0.25">
      <c r="A329" s="380" t="s">
        <v>104</v>
      </c>
      <c r="B329" s="373"/>
      <c r="C329" s="373"/>
      <c r="D329" s="373"/>
      <c r="E329" s="373"/>
      <c r="F329" s="373"/>
      <c r="G329" s="373"/>
      <c r="H329" s="373"/>
      <c r="I329" s="373"/>
      <c r="J329" s="373"/>
      <c r="K329" s="373"/>
      <c r="L329" s="373"/>
      <c r="M329" s="373"/>
      <c r="N329" s="373"/>
      <c r="O329" s="373"/>
      <c r="P329" s="373"/>
      <c r="Q329" s="373"/>
      <c r="R329" s="373"/>
      <c r="S329" s="373"/>
      <c r="T329" s="373"/>
      <c r="U329" s="373"/>
      <c r="V329" s="373"/>
      <c r="W329" s="373"/>
      <c r="X329" s="373"/>
      <c r="Y329" s="373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0">
        <v>4607091383997</v>
      </c>
      <c r="E330" s="371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7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9"/>
      <c r="Q330" s="379"/>
      <c r="R330" s="379"/>
      <c r="S330" s="371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hidden="1" customHeight="1" x14ac:dyDescent="0.25">
      <c r="A331" s="54" t="s">
        <v>459</v>
      </c>
      <c r="B331" s="54" t="s">
        <v>461</v>
      </c>
      <c r="C331" s="31">
        <v>4301011339</v>
      </c>
      <c r="D331" s="370">
        <v>4607091383997</v>
      </c>
      <c r="E331" s="371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67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9"/>
      <c r="Q331" s="379"/>
      <c r="R331" s="379"/>
      <c r="S331" s="371"/>
      <c r="T331" s="34"/>
      <c r="U331" s="34"/>
      <c r="V331" s="35" t="s">
        <v>65</v>
      </c>
      <c r="W331" s="362">
        <v>0</v>
      </c>
      <c r="X331" s="363">
        <f t="shared" si="17"/>
        <v>0</v>
      </c>
      <c r="Y331" s="36" t="str">
        <f>IFERROR(IF(X331=0,"",ROUNDUP(X331/H331,0)*0.02175),"")</f>
        <v/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462</v>
      </c>
      <c r="B332" s="54" t="s">
        <v>463</v>
      </c>
      <c r="C332" s="31">
        <v>4301011326</v>
      </c>
      <c r="D332" s="370">
        <v>4607091384130</v>
      </c>
      <c r="E332" s="371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52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9"/>
      <c r="Q332" s="379"/>
      <c r="R332" s="379"/>
      <c r="S332" s="371"/>
      <c r="T332" s="34"/>
      <c r="U332" s="34"/>
      <c r="V332" s="35" t="s">
        <v>65</v>
      </c>
      <c r="W332" s="362">
        <v>0</v>
      </c>
      <c r="X332" s="363">
        <f t="shared" si="17"/>
        <v>0</v>
      </c>
      <c r="Y332" s="36" t="str">
        <f>IFERROR(IF(X332=0,"",ROUNDUP(X332/H332,0)*0.02175),"")</f>
        <v/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0">
        <v>4607091384130</v>
      </c>
      <c r="E333" s="371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60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9"/>
      <c r="Q333" s="379"/>
      <c r="R333" s="379"/>
      <c r="S333" s="371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0">
        <v>4607091384147</v>
      </c>
      <c r="E334" s="371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7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9"/>
      <c r="Q334" s="379"/>
      <c r="R334" s="379"/>
      <c r="S334" s="371"/>
      <c r="T334" s="34"/>
      <c r="U334" s="34"/>
      <c r="V334" s="35" t="s">
        <v>65</v>
      </c>
      <c r="W334" s="362">
        <v>3000</v>
      </c>
      <c r="X334" s="363">
        <f t="shared" si="17"/>
        <v>3000</v>
      </c>
      <c r="Y334" s="36">
        <f>IFERROR(IF(X334=0,"",ROUNDUP(X334/H334,0)*0.02175),"")</f>
        <v>4.3499999999999996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0">
        <v>4607091384147</v>
      </c>
      <c r="E335" s="371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9"/>
      <c r="Q335" s="379"/>
      <c r="R335" s="379"/>
      <c r="S335" s="371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0">
        <v>4607091384154</v>
      </c>
      <c r="E336" s="371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8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9"/>
      <c r="Q336" s="379"/>
      <c r="R336" s="379"/>
      <c r="S336" s="371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0">
        <v>4607091384161</v>
      </c>
      <c r="E337" s="371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67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9"/>
      <c r="Q337" s="379"/>
      <c r="R337" s="379"/>
      <c r="S337" s="371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2"/>
      <c r="B338" s="373"/>
      <c r="C338" s="373"/>
      <c r="D338" s="373"/>
      <c r="E338" s="373"/>
      <c r="F338" s="373"/>
      <c r="G338" s="373"/>
      <c r="H338" s="373"/>
      <c r="I338" s="373"/>
      <c r="J338" s="373"/>
      <c r="K338" s="373"/>
      <c r="L338" s="373"/>
      <c r="M338" s="373"/>
      <c r="N338" s="374"/>
      <c r="O338" s="375" t="s">
        <v>66</v>
      </c>
      <c r="P338" s="376"/>
      <c r="Q338" s="376"/>
      <c r="R338" s="376"/>
      <c r="S338" s="376"/>
      <c r="T338" s="376"/>
      <c r="U338" s="377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200</v>
      </c>
      <c r="X338" s="364">
        <f>IFERROR(X330/H330,"0")+IFERROR(X331/H331,"0")+IFERROR(X332/H332,"0")+IFERROR(X333/H333,"0")+IFERROR(X334/H334,"0")+IFERROR(X335/H335,"0")+IFERROR(X336/H336,"0")+IFERROR(X337/H337,"0")</f>
        <v>200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4.3499999999999996</v>
      </c>
      <c r="Z338" s="365"/>
      <c r="AA338" s="365"/>
    </row>
    <row r="339" spans="1:54" x14ac:dyDescent="0.2">
      <c r="A339" s="373"/>
      <c r="B339" s="373"/>
      <c r="C339" s="373"/>
      <c r="D339" s="373"/>
      <c r="E339" s="373"/>
      <c r="F339" s="373"/>
      <c r="G339" s="373"/>
      <c r="H339" s="373"/>
      <c r="I339" s="373"/>
      <c r="J339" s="373"/>
      <c r="K339" s="373"/>
      <c r="L339" s="373"/>
      <c r="M339" s="373"/>
      <c r="N339" s="374"/>
      <c r="O339" s="375" t="s">
        <v>66</v>
      </c>
      <c r="P339" s="376"/>
      <c r="Q339" s="376"/>
      <c r="R339" s="376"/>
      <c r="S339" s="376"/>
      <c r="T339" s="376"/>
      <c r="U339" s="377"/>
      <c r="V339" s="37" t="s">
        <v>65</v>
      </c>
      <c r="W339" s="364">
        <f>IFERROR(SUM(W330:W337),"0")</f>
        <v>3000</v>
      </c>
      <c r="X339" s="364">
        <f>IFERROR(SUM(X330:X337),"0")</f>
        <v>3000</v>
      </c>
      <c r="Y339" s="37"/>
      <c r="Z339" s="365"/>
      <c r="AA339" s="365"/>
    </row>
    <row r="340" spans="1:54" ht="14.25" hidden="1" customHeight="1" x14ac:dyDescent="0.25">
      <c r="A340" s="380" t="s">
        <v>96</v>
      </c>
      <c r="B340" s="373"/>
      <c r="C340" s="373"/>
      <c r="D340" s="373"/>
      <c r="E340" s="373"/>
      <c r="F340" s="373"/>
      <c r="G340" s="373"/>
      <c r="H340" s="373"/>
      <c r="I340" s="373"/>
      <c r="J340" s="373"/>
      <c r="K340" s="373"/>
      <c r="L340" s="373"/>
      <c r="M340" s="373"/>
      <c r="N340" s="373"/>
      <c r="O340" s="373"/>
      <c r="P340" s="373"/>
      <c r="Q340" s="373"/>
      <c r="R340" s="373"/>
      <c r="S340" s="373"/>
      <c r="T340" s="373"/>
      <c r="U340" s="373"/>
      <c r="V340" s="373"/>
      <c r="W340" s="373"/>
      <c r="X340" s="373"/>
      <c r="Y340" s="373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0">
        <v>4607091383980</v>
      </c>
      <c r="E341" s="371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4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9"/>
      <c r="Q341" s="379"/>
      <c r="R341" s="379"/>
      <c r="S341" s="371"/>
      <c r="T341" s="34"/>
      <c r="U341" s="34"/>
      <c r="V341" s="35" t="s">
        <v>65</v>
      </c>
      <c r="W341" s="362">
        <v>3800</v>
      </c>
      <c r="X341" s="363">
        <f>IFERROR(IF(W341="",0,CEILING((W341/$H341),1)*$H341),"")</f>
        <v>3810</v>
      </c>
      <c r="Y341" s="36">
        <f>IFERROR(IF(X341=0,"",ROUNDUP(X341/H341,0)*0.02175),"")</f>
        <v>5.5244999999999997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0">
        <v>4680115883314</v>
      </c>
      <c r="E342" s="371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46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9"/>
      <c r="Q342" s="379"/>
      <c r="R342" s="379"/>
      <c r="S342" s="371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0">
        <v>4607091384178</v>
      </c>
      <c r="E343" s="371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9"/>
      <c r="Q343" s="379"/>
      <c r="R343" s="379"/>
      <c r="S343" s="371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2"/>
      <c r="B344" s="373"/>
      <c r="C344" s="373"/>
      <c r="D344" s="373"/>
      <c r="E344" s="373"/>
      <c r="F344" s="373"/>
      <c r="G344" s="373"/>
      <c r="H344" s="373"/>
      <c r="I344" s="373"/>
      <c r="J344" s="373"/>
      <c r="K344" s="373"/>
      <c r="L344" s="373"/>
      <c r="M344" s="373"/>
      <c r="N344" s="374"/>
      <c r="O344" s="375" t="s">
        <v>66</v>
      </c>
      <c r="P344" s="376"/>
      <c r="Q344" s="376"/>
      <c r="R344" s="376"/>
      <c r="S344" s="376"/>
      <c r="T344" s="376"/>
      <c r="U344" s="377"/>
      <c r="V344" s="37" t="s">
        <v>67</v>
      </c>
      <c r="W344" s="364">
        <f>IFERROR(W341/H341,"0")+IFERROR(W342/H342,"0")+IFERROR(W343/H343,"0")</f>
        <v>253.33333333333334</v>
      </c>
      <c r="X344" s="364">
        <f>IFERROR(X341/H341,"0")+IFERROR(X342/H342,"0")+IFERROR(X343/H343,"0")</f>
        <v>254</v>
      </c>
      <c r="Y344" s="364">
        <f>IFERROR(IF(Y341="",0,Y341),"0")+IFERROR(IF(Y342="",0,Y342),"0")+IFERROR(IF(Y343="",0,Y343),"0")</f>
        <v>5.5244999999999997</v>
      </c>
      <c r="Z344" s="365"/>
      <c r="AA344" s="365"/>
    </row>
    <row r="345" spans="1:54" x14ac:dyDescent="0.2">
      <c r="A345" s="373"/>
      <c r="B345" s="373"/>
      <c r="C345" s="373"/>
      <c r="D345" s="373"/>
      <c r="E345" s="373"/>
      <c r="F345" s="373"/>
      <c r="G345" s="373"/>
      <c r="H345" s="373"/>
      <c r="I345" s="373"/>
      <c r="J345" s="373"/>
      <c r="K345" s="373"/>
      <c r="L345" s="373"/>
      <c r="M345" s="373"/>
      <c r="N345" s="374"/>
      <c r="O345" s="375" t="s">
        <v>66</v>
      </c>
      <c r="P345" s="376"/>
      <c r="Q345" s="376"/>
      <c r="R345" s="376"/>
      <c r="S345" s="376"/>
      <c r="T345" s="376"/>
      <c r="U345" s="377"/>
      <c r="V345" s="37" t="s">
        <v>65</v>
      </c>
      <c r="W345" s="364">
        <f>IFERROR(SUM(W341:W343),"0")</f>
        <v>3800</v>
      </c>
      <c r="X345" s="364">
        <f>IFERROR(SUM(X341:X343),"0")</f>
        <v>3810</v>
      </c>
      <c r="Y345" s="37"/>
      <c r="Z345" s="365"/>
      <c r="AA345" s="365"/>
    </row>
    <row r="346" spans="1:54" ht="14.25" hidden="1" customHeight="1" x14ac:dyDescent="0.25">
      <c r="A346" s="380" t="s">
        <v>68</v>
      </c>
      <c r="B346" s="373"/>
      <c r="C346" s="373"/>
      <c r="D346" s="373"/>
      <c r="E346" s="373"/>
      <c r="F346" s="373"/>
      <c r="G346" s="373"/>
      <c r="H346" s="373"/>
      <c r="I346" s="373"/>
      <c r="J346" s="373"/>
      <c r="K346" s="373"/>
      <c r="L346" s="373"/>
      <c r="M346" s="373"/>
      <c r="N346" s="373"/>
      <c r="O346" s="373"/>
      <c r="P346" s="373"/>
      <c r="Q346" s="373"/>
      <c r="R346" s="373"/>
      <c r="S346" s="373"/>
      <c r="T346" s="373"/>
      <c r="U346" s="373"/>
      <c r="V346" s="373"/>
      <c r="W346" s="373"/>
      <c r="X346" s="373"/>
      <c r="Y346" s="373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0">
        <v>4607091383928</v>
      </c>
      <c r="E347" s="371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73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9"/>
      <c r="Q347" s="379"/>
      <c r="R347" s="379"/>
      <c r="S347" s="371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70">
        <v>4607091384260</v>
      </c>
      <c r="E348" s="371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47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9"/>
      <c r="Q348" s="379"/>
      <c r="R348" s="379"/>
      <c r="S348" s="371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2"/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4"/>
      <c r="O349" s="375" t="s">
        <v>66</v>
      </c>
      <c r="P349" s="376"/>
      <c r="Q349" s="376"/>
      <c r="R349" s="376"/>
      <c r="S349" s="376"/>
      <c r="T349" s="376"/>
      <c r="U349" s="377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3"/>
      <c r="B350" s="373"/>
      <c r="C350" s="373"/>
      <c r="D350" s="373"/>
      <c r="E350" s="373"/>
      <c r="F350" s="373"/>
      <c r="G350" s="373"/>
      <c r="H350" s="373"/>
      <c r="I350" s="373"/>
      <c r="J350" s="373"/>
      <c r="K350" s="373"/>
      <c r="L350" s="373"/>
      <c r="M350" s="373"/>
      <c r="N350" s="374"/>
      <c r="O350" s="375" t="s">
        <v>66</v>
      </c>
      <c r="P350" s="376"/>
      <c r="Q350" s="376"/>
      <c r="R350" s="376"/>
      <c r="S350" s="376"/>
      <c r="T350" s="376"/>
      <c r="U350" s="377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80" t="s">
        <v>205</v>
      </c>
      <c r="B351" s="373"/>
      <c r="C351" s="373"/>
      <c r="D351" s="373"/>
      <c r="E351" s="373"/>
      <c r="F351" s="373"/>
      <c r="G351" s="373"/>
      <c r="H351" s="373"/>
      <c r="I351" s="373"/>
      <c r="J351" s="373"/>
      <c r="K351" s="373"/>
      <c r="L351" s="373"/>
      <c r="M351" s="373"/>
      <c r="N351" s="373"/>
      <c r="O351" s="373"/>
      <c r="P351" s="373"/>
      <c r="Q351" s="373"/>
      <c r="R351" s="373"/>
      <c r="S351" s="373"/>
      <c r="T351" s="373"/>
      <c r="U351" s="373"/>
      <c r="V351" s="373"/>
      <c r="W351" s="373"/>
      <c r="X351" s="373"/>
      <c r="Y351" s="373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70">
        <v>4607091384673</v>
      </c>
      <c r="E352" s="371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9"/>
      <c r="Q352" s="379"/>
      <c r="R352" s="379"/>
      <c r="S352" s="371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2"/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4"/>
      <c r="O353" s="375" t="s">
        <v>66</v>
      </c>
      <c r="P353" s="376"/>
      <c r="Q353" s="376"/>
      <c r="R353" s="376"/>
      <c r="S353" s="376"/>
      <c r="T353" s="376"/>
      <c r="U353" s="377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3"/>
      <c r="B354" s="373"/>
      <c r="C354" s="373"/>
      <c r="D354" s="373"/>
      <c r="E354" s="373"/>
      <c r="F354" s="373"/>
      <c r="G354" s="373"/>
      <c r="H354" s="373"/>
      <c r="I354" s="373"/>
      <c r="J354" s="373"/>
      <c r="K354" s="373"/>
      <c r="L354" s="373"/>
      <c r="M354" s="373"/>
      <c r="N354" s="374"/>
      <c r="O354" s="375" t="s">
        <v>66</v>
      </c>
      <c r="P354" s="376"/>
      <c r="Q354" s="376"/>
      <c r="R354" s="376"/>
      <c r="S354" s="376"/>
      <c r="T354" s="376"/>
      <c r="U354" s="377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9" t="s">
        <v>484</v>
      </c>
      <c r="B355" s="373"/>
      <c r="C355" s="373"/>
      <c r="D355" s="373"/>
      <c r="E355" s="373"/>
      <c r="F355" s="373"/>
      <c r="G355" s="373"/>
      <c r="H355" s="373"/>
      <c r="I355" s="373"/>
      <c r="J355" s="373"/>
      <c r="K355" s="373"/>
      <c r="L355" s="373"/>
      <c r="M355" s="373"/>
      <c r="N355" s="373"/>
      <c r="O355" s="373"/>
      <c r="P355" s="373"/>
      <c r="Q355" s="373"/>
      <c r="R355" s="373"/>
      <c r="S355" s="373"/>
      <c r="T355" s="373"/>
      <c r="U355" s="373"/>
      <c r="V355" s="373"/>
      <c r="W355" s="373"/>
      <c r="X355" s="373"/>
      <c r="Y355" s="373"/>
      <c r="Z355" s="356"/>
      <c r="AA355" s="356"/>
    </row>
    <row r="356" spans="1:54" ht="14.25" hidden="1" customHeight="1" x14ac:dyDescent="0.25">
      <c r="A356" s="380" t="s">
        <v>104</v>
      </c>
      <c r="B356" s="373"/>
      <c r="C356" s="373"/>
      <c r="D356" s="373"/>
      <c r="E356" s="373"/>
      <c r="F356" s="373"/>
      <c r="G356" s="373"/>
      <c r="H356" s="373"/>
      <c r="I356" s="373"/>
      <c r="J356" s="373"/>
      <c r="K356" s="373"/>
      <c r="L356" s="373"/>
      <c r="M356" s="373"/>
      <c r="N356" s="373"/>
      <c r="O356" s="373"/>
      <c r="P356" s="373"/>
      <c r="Q356" s="373"/>
      <c r="R356" s="373"/>
      <c r="S356" s="373"/>
      <c r="T356" s="373"/>
      <c r="U356" s="373"/>
      <c r="V356" s="373"/>
      <c r="W356" s="373"/>
      <c r="X356" s="373"/>
      <c r="Y356" s="373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0">
        <v>4607091384185</v>
      </c>
      <c r="E357" s="371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71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9"/>
      <c r="Q357" s="379"/>
      <c r="R357" s="379"/>
      <c r="S357" s="371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0">
        <v>4607091384192</v>
      </c>
      <c r="E358" s="371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6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9"/>
      <c r="Q358" s="379"/>
      <c r="R358" s="379"/>
      <c r="S358" s="371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0">
        <v>4680115881907</v>
      </c>
      <c r="E359" s="371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53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9"/>
      <c r="Q359" s="379"/>
      <c r="R359" s="379"/>
      <c r="S359" s="371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0">
        <v>4680115883925</v>
      </c>
      <c r="E360" s="371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9"/>
      <c r="Q360" s="379"/>
      <c r="R360" s="379"/>
      <c r="S360" s="371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0">
        <v>4607091384680</v>
      </c>
      <c r="E361" s="371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52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9"/>
      <c r="Q361" s="379"/>
      <c r="R361" s="379"/>
      <c r="S361" s="371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2"/>
      <c r="B362" s="373"/>
      <c r="C362" s="373"/>
      <c r="D362" s="373"/>
      <c r="E362" s="373"/>
      <c r="F362" s="373"/>
      <c r="G362" s="373"/>
      <c r="H362" s="373"/>
      <c r="I362" s="373"/>
      <c r="J362" s="373"/>
      <c r="K362" s="373"/>
      <c r="L362" s="373"/>
      <c r="M362" s="373"/>
      <c r="N362" s="374"/>
      <c r="O362" s="375" t="s">
        <v>66</v>
      </c>
      <c r="P362" s="376"/>
      <c r="Q362" s="376"/>
      <c r="R362" s="376"/>
      <c r="S362" s="376"/>
      <c r="T362" s="376"/>
      <c r="U362" s="377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3"/>
      <c r="B363" s="373"/>
      <c r="C363" s="373"/>
      <c r="D363" s="373"/>
      <c r="E363" s="373"/>
      <c r="F363" s="373"/>
      <c r="G363" s="373"/>
      <c r="H363" s="373"/>
      <c r="I363" s="373"/>
      <c r="J363" s="373"/>
      <c r="K363" s="373"/>
      <c r="L363" s="373"/>
      <c r="M363" s="373"/>
      <c r="N363" s="374"/>
      <c r="O363" s="375" t="s">
        <v>66</v>
      </c>
      <c r="P363" s="376"/>
      <c r="Q363" s="376"/>
      <c r="R363" s="376"/>
      <c r="S363" s="376"/>
      <c r="T363" s="376"/>
      <c r="U363" s="377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80" t="s">
        <v>60</v>
      </c>
      <c r="B364" s="373"/>
      <c r="C364" s="373"/>
      <c r="D364" s="373"/>
      <c r="E364" s="373"/>
      <c r="F364" s="373"/>
      <c r="G364" s="373"/>
      <c r="H364" s="373"/>
      <c r="I364" s="373"/>
      <c r="J364" s="373"/>
      <c r="K364" s="373"/>
      <c r="L364" s="373"/>
      <c r="M364" s="373"/>
      <c r="N364" s="373"/>
      <c r="O364" s="373"/>
      <c r="P364" s="373"/>
      <c r="Q364" s="373"/>
      <c r="R364" s="373"/>
      <c r="S364" s="373"/>
      <c r="T364" s="373"/>
      <c r="U364" s="373"/>
      <c r="V364" s="373"/>
      <c r="W364" s="373"/>
      <c r="X364" s="373"/>
      <c r="Y364" s="373"/>
      <c r="Z364" s="355"/>
      <c r="AA364" s="355"/>
    </row>
    <row r="365" spans="1:54" ht="27" customHeight="1" x14ac:dyDescent="0.25">
      <c r="A365" s="54" t="s">
        <v>495</v>
      </c>
      <c r="B365" s="54" t="s">
        <v>496</v>
      </c>
      <c r="C365" s="31">
        <v>4301031139</v>
      </c>
      <c r="D365" s="370">
        <v>4607091384802</v>
      </c>
      <c r="E365" s="371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66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9"/>
      <c r="Q365" s="379"/>
      <c r="R365" s="379"/>
      <c r="S365" s="371"/>
      <c r="T365" s="34"/>
      <c r="U365" s="34"/>
      <c r="V365" s="35" t="s">
        <v>65</v>
      </c>
      <c r="W365" s="362">
        <v>120</v>
      </c>
      <c r="X365" s="363">
        <f>IFERROR(IF(W365="",0,CEILING((W365/$H365),1)*$H365),"")</f>
        <v>122.64</v>
      </c>
      <c r="Y365" s="36">
        <f>IFERROR(IF(X365=0,"",ROUNDUP(X365/H365,0)*0.00753),"")</f>
        <v>0.21084</v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0">
        <v>4607091384826</v>
      </c>
      <c r="E366" s="371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67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9"/>
      <c r="Q366" s="379"/>
      <c r="R366" s="379"/>
      <c r="S366" s="371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x14ac:dyDescent="0.2">
      <c r="A367" s="372"/>
      <c r="B367" s="373"/>
      <c r="C367" s="373"/>
      <c r="D367" s="373"/>
      <c r="E367" s="373"/>
      <c r="F367" s="373"/>
      <c r="G367" s="373"/>
      <c r="H367" s="373"/>
      <c r="I367" s="373"/>
      <c r="J367" s="373"/>
      <c r="K367" s="373"/>
      <c r="L367" s="373"/>
      <c r="M367" s="373"/>
      <c r="N367" s="374"/>
      <c r="O367" s="375" t="s">
        <v>66</v>
      </c>
      <c r="P367" s="376"/>
      <c r="Q367" s="376"/>
      <c r="R367" s="376"/>
      <c r="S367" s="376"/>
      <c r="T367" s="376"/>
      <c r="U367" s="377"/>
      <c r="V367" s="37" t="s">
        <v>67</v>
      </c>
      <c r="W367" s="364">
        <f>IFERROR(W365/H365,"0")+IFERROR(W366/H366,"0")</f>
        <v>27.397260273972602</v>
      </c>
      <c r="X367" s="364">
        <f>IFERROR(X365/H365,"0")+IFERROR(X366/H366,"0")</f>
        <v>28</v>
      </c>
      <c r="Y367" s="364">
        <f>IFERROR(IF(Y365="",0,Y365),"0")+IFERROR(IF(Y366="",0,Y366),"0")</f>
        <v>0.21084</v>
      </c>
      <c r="Z367" s="365"/>
      <c r="AA367" s="365"/>
    </row>
    <row r="368" spans="1:54" x14ac:dyDescent="0.2">
      <c r="A368" s="373"/>
      <c r="B368" s="373"/>
      <c r="C368" s="373"/>
      <c r="D368" s="373"/>
      <c r="E368" s="373"/>
      <c r="F368" s="373"/>
      <c r="G368" s="373"/>
      <c r="H368" s="373"/>
      <c r="I368" s="373"/>
      <c r="J368" s="373"/>
      <c r="K368" s="373"/>
      <c r="L368" s="373"/>
      <c r="M368" s="373"/>
      <c r="N368" s="374"/>
      <c r="O368" s="375" t="s">
        <v>66</v>
      </c>
      <c r="P368" s="376"/>
      <c r="Q368" s="376"/>
      <c r="R368" s="376"/>
      <c r="S368" s="376"/>
      <c r="T368" s="376"/>
      <c r="U368" s="377"/>
      <c r="V368" s="37" t="s">
        <v>65</v>
      </c>
      <c r="W368" s="364">
        <f>IFERROR(SUM(W365:W366),"0")</f>
        <v>120</v>
      </c>
      <c r="X368" s="364">
        <f>IFERROR(SUM(X365:X366),"0")</f>
        <v>122.64</v>
      </c>
      <c r="Y368" s="37"/>
      <c r="Z368" s="365"/>
      <c r="AA368" s="365"/>
    </row>
    <row r="369" spans="1:54" ht="14.25" hidden="1" customHeight="1" x14ac:dyDescent="0.25">
      <c r="A369" s="380" t="s">
        <v>68</v>
      </c>
      <c r="B369" s="373"/>
      <c r="C369" s="373"/>
      <c r="D369" s="373"/>
      <c r="E369" s="373"/>
      <c r="F369" s="373"/>
      <c r="G369" s="373"/>
      <c r="H369" s="373"/>
      <c r="I369" s="373"/>
      <c r="J369" s="373"/>
      <c r="K369" s="373"/>
      <c r="L369" s="373"/>
      <c r="M369" s="373"/>
      <c r="N369" s="373"/>
      <c r="O369" s="373"/>
      <c r="P369" s="373"/>
      <c r="Q369" s="373"/>
      <c r="R369" s="373"/>
      <c r="S369" s="373"/>
      <c r="T369" s="373"/>
      <c r="U369" s="373"/>
      <c r="V369" s="373"/>
      <c r="W369" s="373"/>
      <c r="X369" s="373"/>
      <c r="Y369" s="373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0">
        <v>4607091384246</v>
      </c>
      <c r="E370" s="371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4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9"/>
      <c r="Q370" s="379"/>
      <c r="R370" s="379"/>
      <c r="S370" s="371"/>
      <c r="T370" s="34"/>
      <c r="U370" s="34"/>
      <c r="V370" s="35" t="s">
        <v>65</v>
      </c>
      <c r="W370" s="362">
        <v>700</v>
      </c>
      <c r="X370" s="363">
        <f>IFERROR(IF(W370="",0,CEILING((W370/$H370),1)*$H370),"")</f>
        <v>702</v>
      </c>
      <c r="Y370" s="36">
        <f>IFERROR(IF(X370=0,"",ROUNDUP(X370/H370,0)*0.02175),"")</f>
        <v>1.9574999999999998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0">
        <v>4680115881976</v>
      </c>
      <c r="E371" s="371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9"/>
      <c r="Q371" s="379"/>
      <c r="R371" s="379"/>
      <c r="S371" s="371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0">
        <v>4607091384253</v>
      </c>
      <c r="E372" s="371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6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9"/>
      <c r="Q372" s="379"/>
      <c r="R372" s="379"/>
      <c r="S372" s="371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0">
        <v>4680115881969</v>
      </c>
      <c r="E373" s="371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9"/>
      <c r="Q373" s="379"/>
      <c r="R373" s="379"/>
      <c r="S373" s="371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2"/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4"/>
      <c r="O374" s="375" t="s">
        <v>66</v>
      </c>
      <c r="P374" s="376"/>
      <c r="Q374" s="376"/>
      <c r="R374" s="376"/>
      <c r="S374" s="376"/>
      <c r="T374" s="376"/>
      <c r="U374" s="377"/>
      <c r="V374" s="37" t="s">
        <v>67</v>
      </c>
      <c r="W374" s="364">
        <f>IFERROR(W370/H370,"0")+IFERROR(W371/H371,"0")+IFERROR(W372/H372,"0")+IFERROR(W373/H373,"0")</f>
        <v>89.743589743589752</v>
      </c>
      <c r="X374" s="364">
        <f>IFERROR(X370/H370,"0")+IFERROR(X371/H371,"0")+IFERROR(X372/H372,"0")+IFERROR(X373/H373,"0")</f>
        <v>90</v>
      </c>
      <c r="Y374" s="364">
        <f>IFERROR(IF(Y370="",0,Y370),"0")+IFERROR(IF(Y371="",0,Y371),"0")+IFERROR(IF(Y372="",0,Y372),"0")+IFERROR(IF(Y373="",0,Y373),"0")</f>
        <v>1.9574999999999998</v>
      </c>
      <c r="Z374" s="365"/>
      <c r="AA374" s="365"/>
    </row>
    <row r="375" spans="1:54" x14ac:dyDescent="0.2">
      <c r="A375" s="373"/>
      <c r="B375" s="373"/>
      <c r="C375" s="373"/>
      <c r="D375" s="373"/>
      <c r="E375" s="373"/>
      <c r="F375" s="373"/>
      <c r="G375" s="373"/>
      <c r="H375" s="373"/>
      <c r="I375" s="373"/>
      <c r="J375" s="373"/>
      <c r="K375" s="373"/>
      <c r="L375" s="373"/>
      <c r="M375" s="373"/>
      <c r="N375" s="374"/>
      <c r="O375" s="375" t="s">
        <v>66</v>
      </c>
      <c r="P375" s="376"/>
      <c r="Q375" s="376"/>
      <c r="R375" s="376"/>
      <c r="S375" s="376"/>
      <c r="T375" s="376"/>
      <c r="U375" s="377"/>
      <c r="V375" s="37" t="s">
        <v>65</v>
      </c>
      <c r="W375" s="364">
        <f>IFERROR(SUM(W370:W373),"0")</f>
        <v>700</v>
      </c>
      <c r="X375" s="364">
        <f>IFERROR(SUM(X370:X373),"0")</f>
        <v>702</v>
      </c>
      <c r="Y375" s="37"/>
      <c r="Z375" s="365"/>
      <c r="AA375" s="365"/>
    </row>
    <row r="376" spans="1:54" ht="14.25" hidden="1" customHeight="1" x14ac:dyDescent="0.25">
      <c r="A376" s="380" t="s">
        <v>205</v>
      </c>
      <c r="B376" s="373"/>
      <c r="C376" s="373"/>
      <c r="D376" s="373"/>
      <c r="E376" s="373"/>
      <c r="F376" s="373"/>
      <c r="G376" s="373"/>
      <c r="H376" s="373"/>
      <c r="I376" s="373"/>
      <c r="J376" s="373"/>
      <c r="K376" s="373"/>
      <c r="L376" s="373"/>
      <c r="M376" s="373"/>
      <c r="N376" s="373"/>
      <c r="O376" s="373"/>
      <c r="P376" s="373"/>
      <c r="Q376" s="373"/>
      <c r="R376" s="373"/>
      <c r="S376" s="373"/>
      <c r="T376" s="373"/>
      <c r="U376" s="373"/>
      <c r="V376" s="373"/>
      <c r="W376" s="373"/>
      <c r="X376" s="373"/>
      <c r="Y376" s="373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0">
        <v>4607091389357</v>
      </c>
      <c r="E377" s="371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50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9"/>
      <c r="Q377" s="379"/>
      <c r="R377" s="379"/>
      <c r="S377" s="371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2"/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4"/>
      <c r="O378" s="375" t="s">
        <v>66</v>
      </c>
      <c r="P378" s="376"/>
      <c r="Q378" s="376"/>
      <c r="R378" s="376"/>
      <c r="S378" s="376"/>
      <c r="T378" s="376"/>
      <c r="U378" s="377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3"/>
      <c r="B379" s="373"/>
      <c r="C379" s="373"/>
      <c r="D379" s="373"/>
      <c r="E379" s="373"/>
      <c r="F379" s="373"/>
      <c r="G379" s="373"/>
      <c r="H379" s="373"/>
      <c r="I379" s="373"/>
      <c r="J379" s="373"/>
      <c r="K379" s="373"/>
      <c r="L379" s="373"/>
      <c r="M379" s="373"/>
      <c r="N379" s="374"/>
      <c r="O379" s="375" t="s">
        <v>66</v>
      </c>
      <c r="P379" s="376"/>
      <c r="Q379" s="376"/>
      <c r="R379" s="376"/>
      <c r="S379" s="376"/>
      <c r="T379" s="376"/>
      <c r="U379" s="377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19" t="s">
        <v>509</v>
      </c>
      <c r="B380" s="420"/>
      <c r="C380" s="420"/>
      <c r="D380" s="420"/>
      <c r="E380" s="420"/>
      <c r="F380" s="420"/>
      <c r="G380" s="420"/>
      <c r="H380" s="420"/>
      <c r="I380" s="420"/>
      <c r="J380" s="420"/>
      <c r="K380" s="420"/>
      <c r="L380" s="420"/>
      <c r="M380" s="420"/>
      <c r="N380" s="420"/>
      <c r="O380" s="420"/>
      <c r="P380" s="420"/>
      <c r="Q380" s="420"/>
      <c r="R380" s="420"/>
      <c r="S380" s="420"/>
      <c r="T380" s="420"/>
      <c r="U380" s="420"/>
      <c r="V380" s="420"/>
      <c r="W380" s="420"/>
      <c r="X380" s="420"/>
      <c r="Y380" s="420"/>
      <c r="Z380" s="48"/>
      <c r="AA380" s="48"/>
    </row>
    <row r="381" spans="1:54" ht="16.5" hidden="1" customHeight="1" x14ac:dyDescent="0.25">
      <c r="A381" s="389" t="s">
        <v>510</v>
      </c>
      <c r="B381" s="373"/>
      <c r="C381" s="373"/>
      <c r="D381" s="373"/>
      <c r="E381" s="373"/>
      <c r="F381" s="373"/>
      <c r="G381" s="373"/>
      <c r="H381" s="373"/>
      <c r="I381" s="373"/>
      <c r="J381" s="373"/>
      <c r="K381" s="373"/>
      <c r="L381" s="373"/>
      <c r="M381" s="373"/>
      <c r="N381" s="373"/>
      <c r="O381" s="373"/>
      <c r="P381" s="373"/>
      <c r="Q381" s="373"/>
      <c r="R381" s="373"/>
      <c r="S381" s="373"/>
      <c r="T381" s="373"/>
      <c r="U381" s="373"/>
      <c r="V381" s="373"/>
      <c r="W381" s="373"/>
      <c r="X381" s="373"/>
      <c r="Y381" s="373"/>
      <c r="Z381" s="356"/>
      <c r="AA381" s="356"/>
    </row>
    <row r="382" spans="1:54" ht="14.25" hidden="1" customHeight="1" x14ac:dyDescent="0.25">
      <c r="A382" s="380" t="s">
        <v>104</v>
      </c>
      <c r="B382" s="373"/>
      <c r="C382" s="373"/>
      <c r="D382" s="373"/>
      <c r="E382" s="373"/>
      <c r="F382" s="373"/>
      <c r="G382" s="373"/>
      <c r="H382" s="373"/>
      <c r="I382" s="373"/>
      <c r="J382" s="373"/>
      <c r="K382" s="373"/>
      <c r="L382" s="373"/>
      <c r="M382" s="373"/>
      <c r="N382" s="373"/>
      <c r="O382" s="373"/>
      <c r="P382" s="373"/>
      <c r="Q382" s="373"/>
      <c r="R382" s="373"/>
      <c r="S382" s="373"/>
      <c r="T382" s="373"/>
      <c r="U382" s="373"/>
      <c r="V382" s="373"/>
      <c r="W382" s="373"/>
      <c r="X382" s="373"/>
      <c r="Y382" s="373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0">
        <v>4607091389708</v>
      </c>
      <c r="E383" s="371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4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9"/>
      <c r="Q383" s="379"/>
      <c r="R383" s="379"/>
      <c r="S383" s="371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0">
        <v>4607091389692</v>
      </c>
      <c r="E384" s="371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6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9"/>
      <c r="Q384" s="379"/>
      <c r="R384" s="379"/>
      <c r="S384" s="371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2"/>
      <c r="B385" s="373"/>
      <c r="C385" s="373"/>
      <c r="D385" s="373"/>
      <c r="E385" s="373"/>
      <c r="F385" s="373"/>
      <c r="G385" s="373"/>
      <c r="H385" s="373"/>
      <c r="I385" s="373"/>
      <c r="J385" s="373"/>
      <c r="K385" s="373"/>
      <c r="L385" s="373"/>
      <c r="M385" s="373"/>
      <c r="N385" s="374"/>
      <c r="O385" s="375" t="s">
        <v>66</v>
      </c>
      <c r="P385" s="376"/>
      <c r="Q385" s="376"/>
      <c r="R385" s="376"/>
      <c r="S385" s="376"/>
      <c r="T385" s="376"/>
      <c r="U385" s="377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3"/>
      <c r="B386" s="373"/>
      <c r="C386" s="373"/>
      <c r="D386" s="373"/>
      <c r="E386" s="373"/>
      <c r="F386" s="373"/>
      <c r="G386" s="373"/>
      <c r="H386" s="373"/>
      <c r="I386" s="373"/>
      <c r="J386" s="373"/>
      <c r="K386" s="373"/>
      <c r="L386" s="373"/>
      <c r="M386" s="373"/>
      <c r="N386" s="374"/>
      <c r="O386" s="375" t="s">
        <v>66</v>
      </c>
      <c r="P386" s="376"/>
      <c r="Q386" s="376"/>
      <c r="R386" s="376"/>
      <c r="S386" s="376"/>
      <c r="T386" s="376"/>
      <c r="U386" s="377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80" t="s">
        <v>60</v>
      </c>
      <c r="B387" s="373"/>
      <c r="C387" s="373"/>
      <c r="D387" s="373"/>
      <c r="E387" s="373"/>
      <c r="F387" s="373"/>
      <c r="G387" s="373"/>
      <c r="H387" s="373"/>
      <c r="I387" s="373"/>
      <c r="J387" s="373"/>
      <c r="K387" s="373"/>
      <c r="L387" s="373"/>
      <c r="M387" s="373"/>
      <c r="N387" s="373"/>
      <c r="O387" s="373"/>
      <c r="P387" s="373"/>
      <c r="Q387" s="373"/>
      <c r="R387" s="373"/>
      <c r="S387" s="373"/>
      <c r="T387" s="373"/>
      <c r="U387" s="373"/>
      <c r="V387" s="373"/>
      <c r="W387" s="373"/>
      <c r="X387" s="373"/>
      <c r="Y387" s="373"/>
      <c r="Z387" s="355"/>
      <c r="AA387" s="355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0">
        <v>4607091389753</v>
      </c>
      <c r="E388" s="371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9"/>
      <c r="Q388" s="379"/>
      <c r="R388" s="379"/>
      <c r="S388" s="371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0">
        <v>4607091389760</v>
      </c>
      <c r="E389" s="371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73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9"/>
      <c r="Q389" s="379"/>
      <c r="R389" s="379"/>
      <c r="S389" s="371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0">
        <v>4607091389746</v>
      </c>
      <c r="E390" s="371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4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9"/>
      <c r="Q390" s="379"/>
      <c r="R390" s="379"/>
      <c r="S390" s="371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0">
        <v>4680115882928</v>
      </c>
      <c r="E391" s="371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7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9"/>
      <c r="Q391" s="379"/>
      <c r="R391" s="379"/>
      <c r="S391" s="371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0">
        <v>4680115883147</v>
      </c>
      <c r="E392" s="371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4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9"/>
      <c r="Q392" s="379"/>
      <c r="R392" s="379"/>
      <c r="S392" s="371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0">
        <v>4607091384338</v>
      </c>
      <c r="E393" s="371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9"/>
      <c r="Q393" s="379"/>
      <c r="R393" s="379"/>
      <c r="S393" s="371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0">
        <v>4680115883154</v>
      </c>
      <c r="E394" s="371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9"/>
      <c r="Q394" s="379"/>
      <c r="R394" s="379"/>
      <c r="S394" s="371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70">
        <v>4607091389524</v>
      </c>
      <c r="E395" s="371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9"/>
      <c r="Q395" s="379"/>
      <c r="R395" s="379"/>
      <c r="S395" s="371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0">
        <v>4680115883161</v>
      </c>
      <c r="E396" s="371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49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9"/>
      <c r="Q396" s="379"/>
      <c r="R396" s="379"/>
      <c r="S396" s="371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0">
        <v>4607091384345</v>
      </c>
      <c r="E397" s="371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60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9"/>
      <c r="Q397" s="379"/>
      <c r="R397" s="379"/>
      <c r="S397" s="371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0">
        <v>4680115883178</v>
      </c>
      <c r="E398" s="371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6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9"/>
      <c r="Q398" s="379"/>
      <c r="R398" s="379"/>
      <c r="S398" s="371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70">
        <v>4607091389531</v>
      </c>
      <c r="E399" s="371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9"/>
      <c r="Q399" s="379"/>
      <c r="R399" s="379"/>
      <c r="S399" s="371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0">
        <v>4680115883185</v>
      </c>
      <c r="E400" s="371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6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9"/>
      <c r="Q400" s="379"/>
      <c r="R400" s="379"/>
      <c r="S400" s="371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hidden="1" x14ac:dyDescent="0.2">
      <c r="A401" s="372"/>
      <c r="B401" s="373"/>
      <c r="C401" s="373"/>
      <c r="D401" s="373"/>
      <c r="E401" s="373"/>
      <c r="F401" s="373"/>
      <c r="G401" s="373"/>
      <c r="H401" s="373"/>
      <c r="I401" s="373"/>
      <c r="J401" s="373"/>
      <c r="K401" s="373"/>
      <c r="L401" s="373"/>
      <c r="M401" s="373"/>
      <c r="N401" s="374"/>
      <c r="O401" s="375" t="s">
        <v>66</v>
      </c>
      <c r="P401" s="376"/>
      <c r="Q401" s="376"/>
      <c r="R401" s="376"/>
      <c r="S401" s="376"/>
      <c r="T401" s="376"/>
      <c r="U401" s="377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0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</v>
      </c>
      <c r="Z401" s="365"/>
      <c r="AA401" s="365"/>
    </row>
    <row r="402" spans="1:54" hidden="1" x14ac:dyDescent="0.2">
      <c r="A402" s="373"/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4"/>
      <c r="O402" s="375" t="s">
        <v>66</v>
      </c>
      <c r="P402" s="376"/>
      <c r="Q402" s="376"/>
      <c r="R402" s="376"/>
      <c r="S402" s="376"/>
      <c r="T402" s="376"/>
      <c r="U402" s="377"/>
      <c r="V402" s="37" t="s">
        <v>65</v>
      </c>
      <c r="W402" s="364">
        <f>IFERROR(SUM(W388:W400),"0")</f>
        <v>0</v>
      </c>
      <c r="X402" s="364">
        <f>IFERROR(SUM(X388:X400),"0")</f>
        <v>0</v>
      </c>
      <c r="Y402" s="37"/>
      <c r="Z402" s="365"/>
      <c r="AA402" s="365"/>
    </row>
    <row r="403" spans="1:54" ht="14.25" hidden="1" customHeight="1" x14ac:dyDescent="0.25">
      <c r="A403" s="380" t="s">
        <v>68</v>
      </c>
      <c r="B403" s="373"/>
      <c r="C403" s="373"/>
      <c r="D403" s="373"/>
      <c r="E403" s="373"/>
      <c r="F403" s="373"/>
      <c r="G403" s="373"/>
      <c r="H403" s="373"/>
      <c r="I403" s="373"/>
      <c r="J403" s="373"/>
      <c r="K403" s="373"/>
      <c r="L403" s="373"/>
      <c r="M403" s="373"/>
      <c r="N403" s="373"/>
      <c r="O403" s="373"/>
      <c r="P403" s="373"/>
      <c r="Q403" s="373"/>
      <c r="R403" s="373"/>
      <c r="S403" s="373"/>
      <c r="T403" s="373"/>
      <c r="U403" s="373"/>
      <c r="V403" s="373"/>
      <c r="W403" s="373"/>
      <c r="X403" s="373"/>
      <c r="Y403" s="373"/>
      <c r="Z403" s="355"/>
      <c r="AA403" s="355"/>
    </row>
    <row r="404" spans="1:54" ht="27" customHeight="1" x14ac:dyDescent="0.25">
      <c r="A404" s="54" t="s">
        <v>541</v>
      </c>
      <c r="B404" s="54" t="s">
        <v>542</v>
      </c>
      <c r="C404" s="31">
        <v>4301051258</v>
      </c>
      <c r="D404" s="370">
        <v>4607091389685</v>
      </c>
      <c r="E404" s="371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64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9"/>
      <c r="Q404" s="379"/>
      <c r="R404" s="379"/>
      <c r="S404" s="371"/>
      <c r="T404" s="34"/>
      <c r="U404" s="34"/>
      <c r="V404" s="35" t="s">
        <v>65</v>
      </c>
      <c r="W404" s="362">
        <v>350</v>
      </c>
      <c r="X404" s="363">
        <f>IFERROR(IF(W404="",0,CEILING((W404/$H404),1)*$H404),"")</f>
        <v>351</v>
      </c>
      <c r="Y404" s="36">
        <f>IFERROR(IF(X404=0,"",ROUNDUP(X404/H404,0)*0.02175),"")</f>
        <v>0.9787499999999999</v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0">
        <v>4607091389654</v>
      </c>
      <c r="E405" s="371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3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9"/>
      <c r="Q405" s="379"/>
      <c r="R405" s="379"/>
      <c r="S405" s="371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0">
        <v>4607091384352</v>
      </c>
      <c r="E406" s="371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9"/>
      <c r="Q406" s="379"/>
      <c r="R406" s="379"/>
      <c r="S406" s="371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x14ac:dyDescent="0.2">
      <c r="A407" s="372"/>
      <c r="B407" s="373"/>
      <c r="C407" s="373"/>
      <c r="D407" s="373"/>
      <c r="E407" s="373"/>
      <c r="F407" s="373"/>
      <c r="G407" s="373"/>
      <c r="H407" s="373"/>
      <c r="I407" s="373"/>
      <c r="J407" s="373"/>
      <c r="K407" s="373"/>
      <c r="L407" s="373"/>
      <c r="M407" s="373"/>
      <c r="N407" s="374"/>
      <c r="O407" s="375" t="s">
        <v>66</v>
      </c>
      <c r="P407" s="376"/>
      <c r="Q407" s="376"/>
      <c r="R407" s="376"/>
      <c r="S407" s="376"/>
      <c r="T407" s="376"/>
      <c r="U407" s="377"/>
      <c r="V407" s="37" t="s">
        <v>67</v>
      </c>
      <c r="W407" s="364">
        <f>IFERROR(W404/H404,"0")+IFERROR(W405/H405,"0")+IFERROR(W406/H406,"0")</f>
        <v>44.871794871794876</v>
      </c>
      <c r="X407" s="364">
        <f>IFERROR(X404/H404,"0")+IFERROR(X405/H405,"0")+IFERROR(X406/H406,"0")</f>
        <v>45</v>
      </c>
      <c r="Y407" s="364">
        <f>IFERROR(IF(Y404="",0,Y404),"0")+IFERROR(IF(Y405="",0,Y405),"0")+IFERROR(IF(Y406="",0,Y406),"0")</f>
        <v>0.9787499999999999</v>
      </c>
      <c r="Z407" s="365"/>
      <c r="AA407" s="365"/>
    </row>
    <row r="408" spans="1:54" x14ac:dyDescent="0.2">
      <c r="A408" s="373"/>
      <c r="B408" s="373"/>
      <c r="C408" s="373"/>
      <c r="D408" s="373"/>
      <c r="E408" s="373"/>
      <c r="F408" s="373"/>
      <c r="G408" s="373"/>
      <c r="H408" s="373"/>
      <c r="I408" s="373"/>
      <c r="J408" s="373"/>
      <c r="K408" s="373"/>
      <c r="L408" s="373"/>
      <c r="M408" s="373"/>
      <c r="N408" s="374"/>
      <c r="O408" s="375" t="s">
        <v>66</v>
      </c>
      <c r="P408" s="376"/>
      <c r="Q408" s="376"/>
      <c r="R408" s="376"/>
      <c r="S408" s="376"/>
      <c r="T408" s="376"/>
      <c r="U408" s="377"/>
      <c r="V408" s="37" t="s">
        <v>65</v>
      </c>
      <c r="W408" s="364">
        <f>IFERROR(SUM(W404:W406),"0")</f>
        <v>350</v>
      </c>
      <c r="X408" s="364">
        <f>IFERROR(SUM(X404:X406),"0")</f>
        <v>351</v>
      </c>
      <c r="Y408" s="37"/>
      <c r="Z408" s="365"/>
      <c r="AA408" s="365"/>
    </row>
    <row r="409" spans="1:54" ht="14.25" hidden="1" customHeight="1" x14ac:dyDescent="0.25">
      <c r="A409" s="380" t="s">
        <v>205</v>
      </c>
      <c r="B409" s="373"/>
      <c r="C409" s="373"/>
      <c r="D409" s="373"/>
      <c r="E409" s="373"/>
      <c r="F409" s="373"/>
      <c r="G409" s="373"/>
      <c r="H409" s="373"/>
      <c r="I409" s="373"/>
      <c r="J409" s="373"/>
      <c r="K409" s="373"/>
      <c r="L409" s="373"/>
      <c r="M409" s="373"/>
      <c r="N409" s="373"/>
      <c r="O409" s="373"/>
      <c r="P409" s="373"/>
      <c r="Q409" s="373"/>
      <c r="R409" s="373"/>
      <c r="S409" s="373"/>
      <c r="T409" s="373"/>
      <c r="U409" s="373"/>
      <c r="V409" s="373"/>
      <c r="W409" s="373"/>
      <c r="X409" s="373"/>
      <c r="Y409" s="373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0">
        <v>4680115881648</v>
      </c>
      <c r="E410" s="371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37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9"/>
      <c r="Q410" s="379"/>
      <c r="R410" s="379"/>
      <c r="S410" s="371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2"/>
      <c r="B411" s="373"/>
      <c r="C411" s="373"/>
      <c r="D411" s="373"/>
      <c r="E411" s="373"/>
      <c r="F411" s="373"/>
      <c r="G411" s="373"/>
      <c r="H411" s="373"/>
      <c r="I411" s="373"/>
      <c r="J411" s="373"/>
      <c r="K411" s="373"/>
      <c r="L411" s="373"/>
      <c r="M411" s="373"/>
      <c r="N411" s="374"/>
      <c r="O411" s="375" t="s">
        <v>66</v>
      </c>
      <c r="P411" s="376"/>
      <c r="Q411" s="376"/>
      <c r="R411" s="376"/>
      <c r="S411" s="376"/>
      <c r="T411" s="376"/>
      <c r="U411" s="377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3"/>
      <c r="B412" s="373"/>
      <c r="C412" s="373"/>
      <c r="D412" s="373"/>
      <c r="E412" s="373"/>
      <c r="F412" s="373"/>
      <c r="G412" s="373"/>
      <c r="H412" s="373"/>
      <c r="I412" s="373"/>
      <c r="J412" s="373"/>
      <c r="K412" s="373"/>
      <c r="L412" s="373"/>
      <c r="M412" s="373"/>
      <c r="N412" s="374"/>
      <c r="O412" s="375" t="s">
        <v>66</v>
      </c>
      <c r="P412" s="376"/>
      <c r="Q412" s="376"/>
      <c r="R412" s="376"/>
      <c r="S412" s="376"/>
      <c r="T412" s="376"/>
      <c r="U412" s="377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80" t="s">
        <v>82</v>
      </c>
      <c r="B413" s="373"/>
      <c r="C413" s="373"/>
      <c r="D413" s="373"/>
      <c r="E413" s="373"/>
      <c r="F413" s="373"/>
      <c r="G413" s="373"/>
      <c r="H413" s="373"/>
      <c r="I413" s="373"/>
      <c r="J413" s="373"/>
      <c r="K413" s="373"/>
      <c r="L413" s="373"/>
      <c r="M413" s="373"/>
      <c r="N413" s="373"/>
      <c r="O413" s="373"/>
      <c r="P413" s="373"/>
      <c r="Q413" s="373"/>
      <c r="R413" s="373"/>
      <c r="S413" s="373"/>
      <c r="T413" s="373"/>
      <c r="U413" s="373"/>
      <c r="V413" s="373"/>
      <c r="W413" s="373"/>
      <c r="X413" s="373"/>
      <c r="Y413" s="373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0">
        <v>4680115884335</v>
      </c>
      <c r="E414" s="371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4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9"/>
      <c r="Q414" s="379"/>
      <c r="R414" s="379"/>
      <c r="S414" s="371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0">
        <v>4680115884342</v>
      </c>
      <c r="E415" s="371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42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9"/>
      <c r="Q415" s="379"/>
      <c r="R415" s="379"/>
      <c r="S415" s="371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0">
        <v>4680115884113</v>
      </c>
      <c r="E416" s="371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9"/>
      <c r="Q416" s="379"/>
      <c r="R416" s="379"/>
      <c r="S416" s="371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2"/>
      <c r="B417" s="373"/>
      <c r="C417" s="373"/>
      <c r="D417" s="373"/>
      <c r="E417" s="373"/>
      <c r="F417" s="373"/>
      <c r="G417" s="373"/>
      <c r="H417" s="373"/>
      <c r="I417" s="373"/>
      <c r="J417" s="373"/>
      <c r="K417" s="373"/>
      <c r="L417" s="373"/>
      <c r="M417" s="373"/>
      <c r="N417" s="374"/>
      <c r="O417" s="375" t="s">
        <v>66</v>
      </c>
      <c r="P417" s="376"/>
      <c r="Q417" s="376"/>
      <c r="R417" s="376"/>
      <c r="S417" s="376"/>
      <c r="T417" s="376"/>
      <c r="U417" s="377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3"/>
      <c r="B418" s="373"/>
      <c r="C418" s="373"/>
      <c r="D418" s="373"/>
      <c r="E418" s="373"/>
      <c r="F418" s="373"/>
      <c r="G418" s="373"/>
      <c r="H418" s="373"/>
      <c r="I418" s="373"/>
      <c r="J418" s="373"/>
      <c r="K418" s="373"/>
      <c r="L418" s="373"/>
      <c r="M418" s="373"/>
      <c r="N418" s="374"/>
      <c r="O418" s="375" t="s">
        <v>66</v>
      </c>
      <c r="P418" s="376"/>
      <c r="Q418" s="376"/>
      <c r="R418" s="376"/>
      <c r="S418" s="376"/>
      <c r="T418" s="376"/>
      <c r="U418" s="377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9" t="s">
        <v>557</v>
      </c>
      <c r="B419" s="373"/>
      <c r="C419" s="373"/>
      <c r="D419" s="373"/>
      <c r="E419" s="373"/>
      <c r="F419" s="373"/>
      <c r="G419" s="373"/>
      <c r="H419" s="373"/>
      <c r="I419" s="373"/>
      <c r="J419" s="373"/>
      <c r="K419" s="373"/>
      <c r="L419" s="373"/>
      <c r="M419" s="373"/>
      <c r="N419" s="373"/>
      <c r="O419" s="373"/>
      <c r="P419" s="373"/>
      <c r="Q419" s="373"/>
      <c r="R419" s="373"/>
      <c r="S419" s="373"/>
      <c r="T419" s="373"/>
      <c r="U419" s="373"/>
      <c r="V419" s="373"/>
      <c r="W419" s="373"/>
      <c r="X419" s="373"/>
      <c r="Y419" s="373"/>
      <c r="Z419" s="356"/>
      <c r="AA419" s="356"/>
    </row>
    <row r="420" spans="1:54" ht="14.25" hidden="1" customHeight="1" x14ac:dyDescent="0.25">
      <c r="A420" s="380" t="s">
        <v>96</v>
      </c>
      <c r="B420" s="373"/>
      <c r="C420" s="373"/>
      <c r="D420" s="373"/>
      <c r="E420" s="373"/>
      <c r="F420" s="373"/>
      <c r="G420" s="373"/>
      <c r="H420" s="373"/>
      <c r="I420" s="373"/>
      <c r="J420" s="373"/>
      <c r="K420" s="373"/>
      <c r="L420" s="373"/>
      <c r="M420" s="373"/>
      <c r="N420" s="373"/>
      <c r="O420" s="373"/>
      <c r="P420" s="373"/>
      <c r="Q420" s="373"/>
      <c r="R420" s="373"/>
      <c r="S420" s="373"/>
      <c r="T420" s="373"/>
      <c r="U420" s="373"/>
      <c r="V420" s="373"/>
      <c r="W420" s="373"/>
      <c r="X420" s="373"/>
      <c r="Y420" s="373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0">
        <v>4607091389388</v>
      </c>
      <c r="E421" s="371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6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9"/>
      <c r="Q421" s="379"/>
      <c r="R421" s="379"/>
      <c r="S421" s="371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0">
        <v>4607091389364</v>
      </c>
      <c r="E422" s="371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9"/>
      <c r="Q422" s="379"/>
      <c r="R422" s="379"/>
      <c r="S422" s="371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2"/>
      <c r="B423" s="373"/>
      <c r="C423" s="373"/>
      <c r="D423" s="373"/>
      <c r="E423" s="373"/>
      <c r="F423" s="373"/>
      <c r="G423" s="373"/>
      <c r="H423" s="373"/>
      <c r="I423" s="373"/>
      <c r="J423" s="373"/>
      <c r="K423" s="373"/>
      <c r="L423" s="373"/>
      <c r="M423" s="373"/>
      <c r="N423" s="374"/>
      <c r="O423" s="375" t="s">
        <v>66</v>
      </c>
      <c r="P423" s="376"/>
      <c r="Q423" s="376"/>
      <c r="R423" s="376"/>
      <c r="S423" s="376"/>
      <c r="T423" s="376"/>
      <c r="U423" s="377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3"/>
      <c r="B424" s="373"/>
      <c r="C424" s="373"/>
      <c r="D424" s="373"/>
      <c r="E424" s="373"/>
      <c r="F424" s="373"/>
      <c r="G424" s="373"/>
      <c r="H424" s="373"/>
      <c r="I424" s="373"/>
      <c r="J424" s="373"/>
      <c r="K424" s="373"/>
      <c r="L424" s="373"/>
      <c r="M424" s="373"/>
      <c r="N424" s="374"/>
      <c r="O424" s="375" t="s">
        <v>66</v>
      </c>
      <c r="P424" s="376"/>
      <c r="Q424" s="376"/>
      <c r="R424" s="376"/>
      <c r="S424" s="376"/>
      <c r="T424" s="376"/>
      <c r="U424" s="377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80" t="s">
        <v>60</v>
      </c>
      <c r="B425" s="373"/>
      <c r="C425" s="373"/>
      <c r="D425" s="373"/>
      <c r="E425" s="373"/>
      <c r="F425" s="373"/>
      <c r="G425" s="373"/>
      <c r="H425" s="373"/>
      <c r="I425" s="373"/>
      <c r="J425" s="373"/>
      <c r="K425" s="373"/>
      <c r="L425" s="373"/>
      <c r="M425" s="373"/>
      <c r="N425" s="373"/>
      <c r="O425" s="373"/>
      <c r="P425" s="373"/>
      <c r="Q425" s="373"/>
      <c r="R425" s="373"/>
      <c r="S425" s="373"/>
      <c r="T425" s="373"/>
      <c r="U425" s="373"/>
      <c r="V425" s="373"/>
      <c r="W425" s="373"/>
      <c r="X425" s="373"/>
      <c r="Y425" s="373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70">
        <v>4607091389739</v>
      </c>
      <c r="E426" s="371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73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9"/>
      <c r="Q426" s="379"/>
      <c r="R426" s="379"/>
      <c r="S426" s="371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0">
        <v>4680115883048</v>
      </c>
      <c r="E427" s="371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9"/>
      <c r="Q427" s="379"/>
      <c r="R427" s="379"/>
      <c r="S427" s="371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0">
        <v>4607091389425</v>
      </c>
      <c r="E428" s="371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62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9"/>
      <c r="Q428" s="379"/>
      <c r="R428" s="379"/>
      <c r="S428" s="371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0">
        <v>4680115882911</v>
      </c>
      <c r="E429" s="371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61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9"/>
      <c r="Q429" s="379"/>
      <c r="R429" s="379"/>
      <c r="S429" s="371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0">
        <v>4680115880771</v>
      </c>
      <c r="E430" s="371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43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9"/>
      <c r="Q430" s="379"/>
      <c r="R430" s="379"/>
      <c r="S430" s="371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0">
        <v>4607091389500</v>
      </c>
      <c r="E431" s="371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7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9"/>
      <c r="Q431" s="379"/>
      <c r="R431" s="379"/>
      <c r="S431" s="371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0">
        <v>4680115881983</v>
      </c>
      <c r="E432" s="371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9"/>
      <c r="Q432" s="379"/>
      <c r="R432" s="379"/>
      <c r="S432" s="371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2"/>
      <c r="B433" s="373"/>
      <c r="C433" s="373"/>
      <c r="D433" s="373"/>
      <c r="E433" s="373"/>
      <c r="F433" s="373"/>
      <c r="G433" s="373"/>
      <c r="H433" s="373"/>
      <c r="I433" s="373"/>
      <c r="J433" s="373"/>
      <c r="K433" s="373"/>
      <c r="L433" s="373"/>
      <c r="M433" s="373"/>
      <c r="N433" s="374"/>
      <c r="O433" s="375" t="s">
        <v>66</v>
      </c>
      <c r="P433" s="376"/>
      <c r="Q433" s="376"/>
      <c r="R433" s="376"/>
      <c r="S433" s="376"/>
      <c r="T433" s="376"/>
      <c r="U433" s="377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3"/>
      <c r="B434" s="373"/>
      <c r="C434" s="373"/>
      <c r="D434" s="373"/>
      <c r="E434" s="373"/>
      <c r="F434" s="373"/>
      <c r="G434" s="373"/>
      <c r="H434" s="373"/>
      <c r="I434" s="373"/>
      <c r="J434" s="373"/>
      <c r="K434" s="373"/>
      <c r="L434" s="373"/>
      <c r="M434" s="373"/>
      <c r="N434" s="374"/>
      <c r="O434" s="375" t="s">
        <v>66</v>
      </c>
      <c r="P434" s="376"/>
      <c r="Q434" s="376"/>
      <c r="R434" s="376"/>
      <c r="S434" s="376"/>
      <c r="T434" s="376"/>
      <c r="U434" s="377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80" t="s">
        <v>82</v>
      </c>
      <c r="B435" s="373"/>
      <c r="C435" s="373"/>
      <c r="D435" s="373"/>
      <c r="E435" s="373"/>
      <c r="F435" s="373"/>
      <c r="G435" s="373"/>
      <c r="H435" s="373"/>
      <c r="I435" s="373"/>
      <c r="J435" s="373"/>
      <c r="K435" s="373"/>
      <c r="L435" s="373"/>
      <c r="M435" s="373"/>
      <c r="N435" s="373"/>
      <c r="O435" s="373"/>
      <c r="P435" s="373"/>
      <c r="Q435" s="373"/>
      <c r="R435" s="373"/>
      <c r="S435" s="373"/>
      <c r="T435" s="373"/>
      <c r="U435" s="373"/>
      <c r="V435" s="373"/>
      <c r="W435" s="373"/>
      <c r="X435" s="373"/>
      <c r="Y435" s="373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0">
        <v>4680115884359</v>
      </c>
      <c r="E436" s="371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72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9"/>
      <c r="Q436" s="379"/>
      <c r="R436" s="379"/>
      <c r="S436" s="371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0">
        <v>4680115884571</v>
      </c>
      <c r="E437" s="371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65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9"/>
      <c r="Q437" s="379"/>
      <c r="R437" s="379"/>
      <c r="S437" s="371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2"/>
      <c r="B438" s="373"/>
      <c r="C438" s="373"/>
      <c r="D438" s="373"/>
      <c r="E438" s="373"/>
      <c r="F438" s="373"/>
      <c r="G438" s="373"/>
      <c r="H438" s="373"/>
      <c r="I438" s="373"/>
      <c r="J438" s="373"/>
      <c r="K438" s="373"/>
      <c r="L438" s="373"/>
      <c r="M438" s="373"/>
      <c r="N438" s="374"/>
      <c r="O438" s="375" t="s">
        <v>66</v>
      </c>
      <c r="P438" s="376"/>
      <c r="Q438" s="376"/>
      <c r="R438" s="376"/>
      <c r="S438" s="376"/>
      <c r="T438" s="376"/>
      <c r="U438" s="377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3"/>
      <c r="B439" s="373"/>
      <c r="C439" s="373"/>
      <c r="D439" s="373"/>
      <c r="E439" s="373"/>
      <c r="F439" s="373"/>
      <c r="G439" s="373"/>
      <c r="H439" s="373"/>
      <c r="I439" s="373"/>
      <c r="J439" s="373"/>
      <c r="K439" s="373"/>
      <c r="L439" s="373"/>
      <c r="M439" s="373"/>
      <c r="N439" s="374"/>
      <c r="O439" s="375" t="s">
        <v>66</v>
      </c>
      <c r="P439" s="376"/>
      <c r="Q439" s="376"/>
      <c r="R439" s="376"/>
      <c r="S439" s="376"/>
      <c r="T439" s="376"/>
      <c r="U439" s="377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80" t="s">
        <v>91</v>
      </c>
      <c r="B440" s="373"/>
      <c r="C440" s="373"/>
      <c r="D440" s="373"/>
      <c r="E440" s="373"/>
      <c r="F440" s="373"/>
      <c r="G440" s="373"/>
      <c r="H440" s="373"/>
      <c r="I440" s="373"/>
      <c r="J440" s="373"/>
      <c r="K440" s="373"/>
      <c r="L440" s="373"/>
      <c r="M440" s="373"/>
      <c r="N440" s="373"/>
      <c r="O440" s="373"/>
      <c r="P440" s="373"/>
      <c r="Q440" s="373"/>
      <c r="R440" s="373"/>
      <c r="S440" s="373"/>
      <c r="T440" s="373"/>
      <c r="U440" s="373"/>
      <c r="V440" s="373"/>
      <c r="W440" s="373"/>
      <c r="X440" s="373"/>
      <c r="Y440" s="373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70">
        <v>4680115884090</v>
      </c>
      <c r="E441" s="371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9"/>
      <c r="Q441" s="379"/>
      <c r="R441" s="379"/>
      <c r="S441" s="371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2"/>
      <c r="B442" s="373"/>
      <c r="C442" s="373"/>
      <c r="D442" s="373"/>
      <c r="E442" s="373"/>
      <c r="F442" s="373"/>
      <c r="G442" s="373"/>
      <c r="H442" s="373"/>
      <c r="I442" s="373"/>
      <c r="J442" s="373"/>
      <c r="K442" s="373"/>
      <c r="L442" s="373"/>
      <c r="M442" s="373"/>
      <c r="N442" s="374"/>
      <c r="O442" s="375" t="s">
        <v>66</v>
      </c>
      <c r="P442" s="376"/>
      <c r="Q442" s="376"/>
      <c r="R442" s="376"/>
      <c r="S442" s="376"/>
      <c r="T442" s="376"/>
      <c r="U442" s="377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3"/>
      <c r="B443" s="373"/>
      <c r="C443" s="373"/>
      <c r="D443" s="373"/>
      <c r="E443" s="373"/>
      <c r="F443" s="373"/>
      <c r="G443" s="373"/>
      <c r="H443" s="373"/>
      <c r="I443" s="373"/>
      <c r="J443" s="373"/>
      <c r="K443" s="373"/>
      <c r="L443" s="373"/>
      <c r="M443" s="373"/>
      <c r="N443" s="374"/>
      <c r="O443" s="375" t="s">
        <v>66</v>
      </c>
      <c r="P443" s="376"/>
      <c r="Q443" s="376"/>
      <c r="R443" s="376"/>
      <c r="S443" s="376"/>
      <c r="T443" s="376"/>
      <c r="U443" s="377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80" t="s">
        <v>582</v>
      </c>
      <c r="B444" s="373"/>
      <c r="C444" s="373"/>
      <c r="D444" s="373"/>
      <c r="E444" s="373"/>
      <c r="F444" s="373"/>
      <c r="G444" s="373"/>
      <c r="H444" s="373"/>
      <c r="I444" s="373"/>
      <c r="J444" s="373"/>
      <c r="K444" s="373"/>
      <c r="L444" s="373"/>
      <c r="M444" s="373"/>
      <c r="N444" s="373"/>
      <c r="O444" s="373"/>
      <c r="P444" s="373"/>
      <c r="Q444" s="373"/>
      <c r="R444" s="373"/>
      <c r="S444" s="373"/>
      <c r="T444" s="373"/>
      <c r="U444" s="373"/>
      <c r="V444" s="373"/>
      <c r="W444" s="373"/>
      <c r="X444" s="373"/>
      <c r="Y444" s="373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0">
        <v>4680115884564</v>
      </c>
      <c r="E445" s="371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52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9"/>
      <c r="Q445" s="379"/>
      <c r="R445" s="379"/>
      <c r="S445" s="371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2"/>
      <c r="B446" s="373"/>
      <c r="C446" s="373"/>
      <c r="D446" s="373"/>
      <c r="E446" s="373"/>
      <c r="F446" s="373"/>
      <c r="G446" s="373"/>
      <c r="H446" s="373"/>
      <c r="I446" s="373"/>
      <c r="J446" s="373"/>
      <c r="K446" s="373"/>
      <c r="L446" s="373"/>
      <c r="M446" s="373"/>
      <c r="N446" s="374"/>
      <c r="O446" s="375" t="s">
        <v>66</v>
      </c>
      <c r="P446" s="376"/>
      <c r="Q446" s="376"/>
      <c r="R446" s="376"/>
      <c r="S446" s="376"/>
      <c r="T446" s="376"/>
      <c r="U446" s="377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3"/>
      <c r="B447" s="373"/>
      <c r="C447" s="373"/>
      <c r="D447" s="373"/>
      <c r="E447" s="373"/>
      <c r="F447" s="373"/>
      <c r="G447" s="373"/>
      <c r="H447" s="373"/>
      <c r="I447" s="373"/>
      <c r="J447" s="373"/>
      <c r="K447" s="373"/>
      <c r="L447" s="373"/>
      <c r="M447" s="373"/>
      <c r="N447" s="374"/>
      <c r="O447" s="375" t="s">
        <v>66</v>
      </c>
      <c r="P447" s="376"/>
      <c r="Q447" s="376"/>
      <c r="R447" s="376"/>
      <c r="S447" s="376"/>
      <c r="T447" s="376"/>
      <c r="U447" s="377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19" t="s">
        <v>585</v>
      </c>
      <c r="B448" s="420"/>
      <c r="C448" s="420"/>
      <c r="D448" s="420"/>
      <c r="E448" s="420"/>
      <c r="F448" s="420"/>
      <c r="G448" s="420"/>
      <c r="H448" s="420"/>
      <c r="I448" s="420"/>
      <c r="J448" s="420"/>
      <c r="K448" s="420"/>
      <c r="L448" s="420"/>
      <c r="M448" s="420"/>
      <c r="N448" s="420"/>
      <c r="O448" s="420"/>
      <c r="P448" s="420"/>
      <c r="Q448" s="420"/>
      <c r="R448" s="420"/>
      <c r="S448" s="420"/>
      <c r="T448" s="420"/>
      <c r="U448" s="420"/>
      <c r="V448" s="420"/>
      <c r="W448" s="420"/>
      <c r="X448" s="420"/>
      <c r="Y448" s="420"/>
      <c r="Z448" s="48"/>
      <c r="AA448" s="48"/>
    </row>
    <row r="449" spans="1:54" ht="16.5" hidden="1" customHeight="1" x14ac:dyDescent="0.25">
      <c r="A449" s="389" t="s">
        <v>585</v>
      </c>
      <c r="B449" s="373"/>
      <c r="C449" s="373"/>
      <c r="D449" s="373"/>
      <c r="E449" s="373"/>
      <c r="F449" s="373"/>
      <c r="G449" s="373"/>
      <c r="H449" s="373"/>
      <c r="I449" s="373"/>
      <c r="J449" s="373"/>
      <c r="K449" s="373"/>
      <c r="L449" s="373"/>
      <c r="M449" s="373"/>
      <c r="N449" s="373"/>
      <c r="O449" s="373"/>
      <c r="P449" s="373"/>
      <c r="Q449" s="373"/>
      <c r="R449" s="373"/>
      <c r="S449" s="373"/>
      <c r="T449" s="373"/>
      <c r="U449" s="373"/>
      <c r="V449" s="373"/>
      <c r="W449" s="373"/>
      <c r="X449" s="373"/>
      <c r="Y449" s="373"/>
      <c r="Z449" s="356"/>
      <c r="AA449" s="356"/>
    </row>
    <row r="450" spans="1:54" ht="14.25" hidden="1" customHeight="1" x14ac:dyDescent="0.25">
      <c r="A450" s="380" t="s">
        <v>104</v>
      </c>
      <c r="B450" s="373"/>
      <c r="C450" s="373"/>
      <c r="D450" s="373"/>
      <c r="E450" s="373"/>
      <c r="F450" s="373"/>
      <c r="G450" s="373"/>
      <c r="H450" s="373"/>
      <c r="I450" s="373"/>
      <c r="J450" s="373"/>
      <c r="K450" s="373"/>
      <c r="L450" s="373"/>
      <c r="M450" s="373"/>
      <c r="N450" s="373"/>
      <c r="O450" s="373"/>
      <c r="P450" s="373"/>
      <c r="Q450" s="373"/>
      <c r="R450" s="373"/>
      <c r="S450" s="373"/>
      <c r="T450" s="373"/>
      <c r="U450" s="373"/>
      <c r="V450" s="373"/>
      <c r="W450" s="373"/>
      <c r="X450" s="373"/>
      <c r="Y450" s="373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0">
        <v>4607091389067</v>
      </c>
      <c r="E451" s="371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6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9"/>
      <c r="Q451" s="379"/>
      <c r="R451" s="379"/>
      <c r="S451" s="371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hidden="1" customHeight="1" x14ac:dyDescent="0.25">
      <c r="A452" s="54" t="s">
        <v>588</v>
      </c>
      <c r="B452" s="54" t="s">
        <v>589</v>
      </c>
      <c r="C452" s="31">
        <v>4301011779</v>
      </c>
      <c r="D452" s="370">
        <v>4607091383522</v>
      </c>
      <c r="E452" s="371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4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9"/>
      <c r="Q452" s="379"/>
      <c r="R452" s="379"/>
      <c r="S452" s="371"/>
      <c r="T452" s="34"/>
      <c r="U452" s="34"/>
      <c r="V452" s="35" t="s">
        <v>65</v>
      </c>
      <c r="W452" s="362">
        <v>0</v>
      </c>
      <c r="X452" s="363">
        <f t="shared" si="21"/>
        <v>0</v>
      </c>
      <c r="Y452" s="36" t="str">
        <f t="shared" si="22"/>
        <v/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0">
        <v>4607091384437</v>
      </c>
      <c r="E453" s="371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61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9"/>
      <c r="Q453" s="379"/>
      <c r="R453" s="379"/>
      <c r="S453" s="371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0">
        <v>4680115884502</v>
      </c>
      <c r="E454" s="371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73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9"/>
      <c r="Q454" s="379"/>
      <c r="R454" s="379"/>
      <c r="S454" s="371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hidden="1" customHeight="1" x14ac:dyDescent="0.25">
      <c r="A455" s="54" t="s">
        <v>594</v>
      </c>
      <c r="B455" s="54" t="s">
        <v>595</v>
      </c>
      <c r="C455" s="31">
        <v>4301011771</v>
      </c>
      <c r="D455" s="370">
        <v>4607091389104</v>
      </c>
      <c r="E455" s="371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6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9"/>
      <c r="Q455" s="379"/>
      <c r="R455" s="379"/>
      <c r="S455" s="371"/>
      <c r="T455" s="34"/>
      <c r="U455" s="34"/>
      <c r="V455" s="35" t="s">
        <v>65</v>
      </c>
      <c r="W455" s="362">
        <v>0</v>
      </c>
      <c r="X455" s="363">
        <f t="shared" si="21"/>
        <v>0</v>
      </c>
      <c r="Y455" s="36" t="str">
        <f t="shared" si="22"/>
        <v/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0">
        <v>4680115884519</v>
      </c>
      <c r="E456" s="371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9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9"/>
      <c r="Q456" s="379"/>
      <c r="R456" s="379"/>
      <c r="S456" s="371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70">
        <v>4680115880603</v>
      </c>
      <c r="E457" s="371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66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9"/>
      <c r="Q457" s="379"/>
      <c r="R457" s="379"/>
      <c r="S457" s="371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0">
        <v>4607091389999</v>
      </c>
      <c r="E458" s="371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68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9"/>
      <c r="Q458" s="379"/>
      <c r="R458" s="379"/>
      <c r="S458" s="371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0">
        <v>4680115882782</v>
      </c>
      <c r="E459" s="371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48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9"/>
      <c r="Q459" s="379"/>
      <c r="R459" s="379"/>
      <c r="S459" s="371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0">
        <v>4607091389098</v>
      </c>
      <c r="E460" s="371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4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9"/>
      <c r="Q460" s="379"/>
      <c r="R460" s="379"/>
      <c r="S460" s="371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0">
        <v>4607091389982</v>
      </c>
      <c r="E461" s="371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4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9"/>
      <c r="Q461" s="379"/>
      <c r="R461" s="379"/>
      <c r="S461" s="371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hidden="1" x14ac:dyDescent="0.2">
      <c r="A462" s="372"/>
      <c r="B462" s="373"/>
      <c r="C462" s="373"/>
      <c r="D462" s="373"/>
      <c r="E462" s="373"/>
      <c r="F462" s="373"/>
      <c r="G462" s="373"/>
      <c r="H462" s="373"/>
      <c r="I462" s="373"/>
      <c r="J462" s="373"/>
      <c r="K462" s="373"/>
      <c r="L462" s="373"/>
      <c r="M462" s="373"/>
      <c r="N462" s="374"/>
      <c r="O462" s="375" t="s">
        <v>66</v>
      </c>
      <c r="P462" s="376"/>
      <c r="Q462" s="376"/>
      <c r="R462" s="376"/>
      <c r="S462" s="376"/>
      <c r="T462" s="376"/>
      <c r="U462" s="377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0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0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0</v>
      </c>
      <c r="Z462" s="365"/>
      <c r="AA462" s="365"/>
    </row>
    <row r="463" spans="1:54" hidden="1" x14ac:dyDescent="0.2">
      <c r="A463" s="373"/>
      <c r="B463" s="373"/>
      <c r="C463" s="373"/>
      <c r="D463" s="373"/>
      <c r="E463" s="373"/>
      <c r="F463" s="373"/>
      <c r="G463" s="373"/>
      <c r="H463" s="373"/>
      <c r="I463" s="373"/>
      <c r="J463" s="373"/>
      <c r="K463" s="373"/>
      <c r="L463" s="373"/>
      <c r="M463" s="373"/>
      <c r="N463" s="374"/>
      <c r="O463" s="375" t="s">
        <v>66</v>
      </c>
      <c r="P463" s="376"/>
      <c r="Q463" s="376"/>
      <c r="R463" s="376"/>
      <c r="S463" s="376"/>
      <c r="T463" s="376"/>
      <c r="U463" s="377"/>
      <c r="V463" s="37" t="s">
        <v>65</v>
      </c>
      <c r="W463" s="364">
        <f>IFERROR(SUM(W451:W461),"0")</f>
        <v>0</v>
      </c>
      <c r="X463" s="364">
        <f>IFERROR(SUM(X451:X461),"0")</f>
        <v>0</v>
      </c>
      <c r="Y463" s="37"/>
      <c r="Z463" s="365"/>
      <c r="AA463" s="365"/>
    </row>
    <row r="464" spans="1:54" ht="14.25" hidden="1" customHeight="1" x14ac:dyDescent="0.25">
      <c r="A464" s="380" t="s">
        <v>96</v>
      </c>
      <c r="B464" s="373"/>
      <c r="C464" s="373"/>
      <c r="D464" s="373"/>
      <c r="E464" s="373"/>
      <c r="F464" s="373"/>
      <c r="G464" s="373"/>
      <c r="H464" s="373"/>
      <c r="I464" s="373"/>
      <c r="J464" s="373"/>
      <c r="K464" s="373"/>
      <c r="L464" s="373"/>
      <c r="M464" s="373"/>
      <c r="N464" s="373"/>
      <c r="O464" s="373"/>
      <c r="P464" s="373"/>
      <c r="Q464" s="373"/>
      <c r="R464" s="373"/>
      <c r="S464" s="373"/>
      <c r="T464" s="373"/>
      <c r="U464" s="373"/>
      <c r="V464" s="373"/>
      <c r="W464" s="373"/>
      <c r="X464" s="373"/>
      <c r="Y464" s="373"/>
      <c r="Z464" s="355"/>
      <c r="AA464" s="355"/>
    </row>
    <row r="465" spans="1:54" ht="16.5" hidden="1" customHeight="1" x14ac:dyDescent="0.25">
      <c r="A465" s="54" t="s">
        <v>608</v>
      </c>
      <c r="B465" s="54" t="s">
        <v>609</v>
      </c>
      <c r="C465" s="31">
        <v>4301020222</v>
      </c>
      <c r="D465" s="370">
        <v>4607091388930</v>
      </c>
      <c r="E465" s="371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3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9"/>
      <c r="Q465" s="379"/>
      <c r="R465" s="379"/>
      <c r="S465" s="371"/>
      <c r="T465" s="34"/>
      <c r="U465" s="34"/>
      <c r="V465" s="35" t="s">
        <v>65</v>
      </c>
      <c r="W465" s="362">
        <v>0</v>
      </c>
      <c r="X465" s="363">
        <f>IFERROR(IF(W465="",0,CEILING((W465/$H465),1)*$H465),"")</f>
        <v>0</v>
      </c>
      <c r="Y465" s="36" t="str">
        <f>IFERROR(IF(X465=0,"",ROUNDUP(X465/H465,0)*0.01196),"")</f>
        <v/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0">
        <v>4680115880054</v>
      </c>
      <c r="E466" s="371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6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9"/>
      <c r="Q466" s="379"/>
      <c r="R466" s="379"/>
      <c r="S466" s="371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hidden="1" x14ac:dyDescent="0.2">
      <c r="A467" s="372"/>
      <c r="B467" s="373"/>
      <c r="C467" s="373"/>
      <c r="D467" s="373"/>
      <c r="E467" s="373"/>
      <c r="F467" s="373"/>
      <c r="G467" s="373"/>
      <c r="H467" s="373"/>
      <c r="I467" s="373"/>
      <c r="J467" s="373"/>
      <c r="K467" s="373"/>
      <c r="L467" s="373"/>
      <c r="M467" s="373"/>
      <c r="N467" s="374"/>
      <c r="O467" s="375" t="s">
        <v>66</v>
      </c>
      <c r="P467" s="376"/>
      <c r="Q467" s="376"/>
      <c r="R467" s="376"/>
      <c r="S467" s="376"/>
      <c r="T467" s="376"/>
      <c r="U467" s="377"/>
      <c r="V467" s="37" t="s">
        <v>67</v>
      </c>
      <c r="W467" s="364">
        <f>IFERROR(W465/H465,"0")+IFERROR(W466/H466,"0")</f>
        <v>0</v>
      </c>
      <c r="X467" s="364">
        <f>IFERROR(X465/H465,"0")+IFERROR(X466/H466,"0")</f>
        <v>0</v>
      </c>
      <c r="Y467" s="364">
        <f>IFERROR(IF(Y465="",0,Y465),"0")+IFERROR(IF(Y466="",0,Y466),"0")</f>
        <v>0</v>
      </c>
      <c r="Z467" s="365"/>
      <c r="AA467" s="365"/>
    </row>
    <row r="468" spans="1:54" hidden="1" x14ac:dyDescent="0.2">
      <c r="A468" s="373"/>
      <c r="B468" s="373"/>
      <c r="C468" s="373"/>
      <c r="D468" s="373"/>
      <c r="E468" s="373"/>
      <c r="F468" s="373"/>
      <c r="G468" s="373"/>
      <c r="H468" s="373"/>
      <c r="I468" s="373"/>
      <c r="J468" s="373"/>
      <c r="K468" s="373"/>
      <c r="L468" s="373"/>
      <c r="M468" s="373"/>
      <c r="N468" s="374"/>
      <c r="O468" s="375" t="s">
        <v>66</v>
      </c>
      <c r="P468" s="376"/>
      <c r="Q468" s="376"/>
      <c r="R468" s="376"/>
      <c r="S468" s="376"/>
      <c r="T468" s="376"/>
      <c r="U468" s="377"/>
      <c r="V468" s="37" t="s">
        <v>65</v>
      </c>
      <c r="W468" s="364">
        <f>IFERROR(SUM(W465:W466),"0")</f>
        <v>0</v>
      </c>
      <c r="X468" s="364">
        <f>IFERROR(SUM(X465:X466),"0")</f>
        <v>0</v>
      </c>
      <c r="Y468" s="37"/>
      <c r="Z468" s="365"/>
      <c r="AA468" s="365"/>
    </row>
    <row r="469" spans="1:54" ht="14.25" hidden="1" customHeight="1" x14ac:dyDescent="0.25">
      <c r="A469" s="380" t="s">
        <v>60</v>
      </c>
      <c r="B469" s="373"/>
      <c r="C469" s="373"/>
      <c r="D469" s="373"/>
      <c r="E469" s="373"/>
      <c r="F469" s="373"/>
      <c r="G469" s="373"/>
      <c r="H469" s="373"/>
      <c r="I469" s="373"/>
      <c r="J469" s="373"/>
      <c r="K469" s="373"/>
      <c r="L469" s="373"/>
      <c r="M469" s="373"/>
      <c r="N469" s="373"/>
      <c r="O469" s="373"/>
      <c r="P469" s="373"/>
      <c r="Q469" s="373"/>
      <c r="R469" s="373"/>
      <c r="S469" s="373"/>
      <c r="T469" s="373"/>
      <c r="U469" s="373"/>
      <c r="V469" s="373"/>
      <c r="W469" s="373"/>
      <c r="X469" s="373"/>
      <c r="Y469" s="373"/>
      <c r="Z469" s="355"/>
      <c r="AA469" s="355"/>
    </row>
    <row r="470" spans="1:54" ht="27" hidden="1" customHeight="1" x14ac:dyDescent="0.25">
      <c r="A470" s="54" t="s">
        <v>612</v>
      </c>
      <c r="B470" s="54" t="s">
        <v>613</v>
      </c>
      <c r="C470" s="31">
        <v>4301031252</v>
      </c>
      <c r="D470" s="370">
        <v>4680115883116</v>
      </c>
      <c r="E470" s="371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38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9"/>
      <c r="Q470" s="379"/>
      <c r="R470" s="379"/>
      <c r="S470" s="371"/>
      <c r="T470" s="34"/>
      <c r="U470" s="34"/>
      <c r="V470" s="35" t="s">
        <v>65</v>
      </c>
      <c r="W470" s="362">
        <v>0</v>
      </c>
      <c r="X470" s="363">
        <f t="shared" ref="X470:X475" si="23">IFERROR(IF(W470="",0,CEILING((W470/$H470),1)*$H470),"")</f>
        <v>0</v>
      </c>
      <c r="Y470" s="36" t="str">
        <f>IFERROR(IF(X470=0,"",ROUNDUP(X470/H470,0)*0.01196),"")</f>
        <v/>
      </c>
      <c r="Z470" s="56"/>
      <c r="AA470" s="57"/>
      <c r="AE470" s="58"/>
      <c r="BB470" s="323" t="s">
        <v>1</v>
      </c>
    </row>
    <row r="471" spans="1:54" ht="27" hidden="1" customHeight="1" x14ac:dyDescent="0.25">
      <c r="A471" s="54" t="s">
        <v>614</v>
      </c>
      <c r="B471" s="54" t="s">
        <v>615</v>
      </c>
      <c r="C471" s="31">
        <v>4301031248</v>
      </c>
      <c r="D471" s="370">
        <v>4680115883093</v>
      </c>
      <c r="E471" s="371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9"/>
      <c r="Q471" s="379"/>
      <c r="R471" s="379"/>
      <c r="S471" s="371"/>
      <c r="T471" s="34"/>
      <c r="U471" s="34"/>
      <c r="V471" s="35" t="s">
        <v>65</v>
      </c>
      <c r="W471" s="362">
        <v>0</v>
      </c>
      <c r="X471" s="363">
        <f t="shared" si="23"/>
        <v>0</v>
      </c>
      <c r="Y471" s="36" t="str">
        <f>IFERROR(IF(X471=0,"",ROUNDUP(X471/H471,0)*0.01196),"")</f>
        <v/>
      </c>
      <c r="Z471" s="56"/>
      <c r="AA471" s="57"/>
      <c r="AE471" s="58"/>
      <c r="BB471" s="324" t="s">
        <v>1</v>
      </c>
    </row>
    <row r="472" spans="1:54" ht="27" hidden="1" customHeight="1" x14ac:dyDescent="0.25">
      <c r="A472" s="54" t="s">
        <v>616</v>
      </c>
      <c r="B472" s="54" t="s">
        <v>617</v>
      </c>
      <c r="C472" s="31">
        <v>4301031250</v>
      </c>
      <c r="D472" s="370">
        <v>4680115883109</v>
      </c>
      <c r="E472" s="371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8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9"/>
      <c r="Q472" s="379"/>
      <c r="R472" s="379"/>
      <c r="S472" s="371"/>
      <c r="T472" s="34"/>
      <c r="U472" s="34"/>
      <c r="V472" s="35" t="s">
        <v>65</v>
      </c>
      <c r="W472" s="362">
        <v>0</v>
      </c>
      <c r="X472" s="363">
        <f t="shared" si="23"/>
        <v>0</v>
      </c>
      <c r="Y472" s="36" t="str">
        <f>IFERROR(IF(X472=0,"",ROUNDUP(X472/H472,0)*0.01196),"")</f>
        <v/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0">
        <v>4680115882072</v>
      </c>
      <c r="E473" s="371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9"/>
      <c r="Q473" s="379"/>
      <c r="R473" s="379"/>
      <c r="S473" s="371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0">
        <v>4680115882102</v>
      </c>
      <c r="E474" s="371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4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9"/>
      <c r="Q474" s="379"/>
      <c r="R474" s="379"/>
      <c r="S474" s="371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0">
        <v>4680115882096</v>
      </c>
      <c r="E475" s="371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4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9"/>
      <c r="Q475" s="379"/>
      <c r="R475" s="379"/>
      <c r="S475" s="371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hidden="1" x14ac:dyDescent="0.2">
      <c r="A476" s="372"/>
      <c r="B476" s="373"/>
      <c r="C476" s="373"/>
      <c r="D476" s="373"/>
      <c r="E476" s="373"/>
      <c r="F476" s="373"/>
      <c r="G476" s="373"/>
      <c r="H476" s="373"/>
      <c r="I476" s="373"/>
      <c r="J476" s="373"/>
      <c r="K476" s="373"/>
      <c r="L476" s="373"/>
      <c r="M476" s="373"/>
      <c r="N476" s="374"/>
      <c r="O476" s="375" t="s">
        <v>66</v>
      </c>
      <c r="P476" s="376"/>
      <c r="Q476" s="376"/>
      <c r="R476" s="376"/>
      <c r="S476" s="376"/>
      <c r="T476" s="376"/>
      <c r="U476" s="377"/>
      <c r="V476" s="37" t="s">
        <v>67</v>
      </c>
      <c r="W476" s="364">
        <f>IFERROR(W470/H470,"0")+IFERROR(W471/H471,"0")+IFERROR(W472/H472,"0")+IFERROR(W473/H473,"0")+IFERROR(W474/H474,"0")+IFERROR(W475/H475,"0")</f>
        <v>0</v>
      </c>
      <c r="X476" s="364">
        <f>IFERROR(X470/H470,"0")+IFERROR(X471/H471,"0")+IFERROR(X472/H472,"0")+IFERROR(X473/H473,"0")+IFERROR(X474/H474,"0")+IFERROR(X475/H475,"0")</f>
        <v>0</v>
      </c>
      <c r="Y476" s="364">
        <f>IFERROR(IF(Y470="",0,Y470),"0")+IFERROR(IF(Y471="",0,Y471),"0")+IFERROR(IF(Y472="",0,Y472),"0")+IFERROR(IF(Y473="",0,Y473),"0")+IFERROR(IF(Y474="",0,Y474),"0")+IFERROR(IF(Y475="",0,Y475),"0")</f>
        <v>0</v>
      </c>
      <c r="Z476" s="365"/>
      <c r="AA476" s="365"/>
    </row>
    <row r="477" spans="1:54" hidden="1" x14ac:dyDescent="0.2">
      <c r="A477" s="373"/>
      <c r="B477" s="373"/>
      <c r="C477" s="373"/>
      <c r="D477" s="373"/>
      <c r="E477" s="373"/>
      <c r="F477" s="373"/>
      <c r="G477" s="373"/>
      <c r="H477" s="373"/>
      <c r="I477" s="373"/>
      <c r="J477" s="373"/>
      <c r="K477" s="373"/>
      <c r="L477" s="373"/>
      <c r="M477" s="373"/>
      <c r="N477" s="374"/>
      <c r="O477" s="375" t="s">
        <v>66</v>
      </c>
      <c r="P477" s="376"/>
      <c r="Q477" s="376"/>
      <c r="R477" s="376"/>
      <c r="S477" s="376"/>
      <c r="T477" s="376"/>
      <c r="U477" s="377"/>
      <c r="V477" s="37" t="s">
        <v>65</v>
      </c>
      <c r="W477" s="364">
        <f>IFERROR(SUM(W470:W475),"0")</f>
        <v>0</v>
      </c>
      <c r="X477" s="364">
        <f>IFERROR(SUM(X470:X475),"0")</f>
        <v>0</v>
      </c>
      <c r="Y477" s="37"/>
      <c r="Z477" s="365"/>
      <c r="AA477" s="365"/>
    </row>
    <row r="478" spans="1:54" ht="14.25" hidden="1" customHeight="1" x14ac:dyDescent="0.25">
      <c r="A478" s="380" t="s">
        <v>68</v>
      </c>
      <c r="B478" s="373"/>
      <c r="C478" s="373"/>
      <c r="D478" s="373"/>
      <c r="E478" s="373"/>
      <c r="F478" s="373"/>
      <c r="G478" s="373"/>
      <c r="H478" s="373"/>
      <c r="I478" s="373"/>
      <c r="J478" s="373"/>
      <c r="K478" s="373"/>
      <c r="L478" s="373"/>
      <c r="M478" s="373"/>
      <c r="N478" s="373"/>
      <c r="O478" s="373"/>
      <c r="P478" s="373"/>
      <c r="Q478" s="373"/>
      <c r="R478" s="373"/>
      <c r="S478" s="373"/>
      <c r="T478" s="373"/>
      <c r="U478" s="373"/>
      <c r="V478" s="373"/>
      <c r="W478" s="373"/>
      <c r="X478" s="373"/>
      <c r="Y478" s="373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0">
        <v>4607091383409</v>
      </c>
      <c r="E479" s="371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60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9"/>
      <c r="Q479" s="379"/>
      <c r="R479" s="379"/>
      <c r="S479" s="371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0">
        <v>4607091383416</v>
      </c>
      <c r="E480" s="371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9"/>
      <c r="Q480" s="379"/>
      <c r="R480" s="379"/>
      <c r="S480" s="371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0">
        <v>4680115883536</v>
      </c>
      <c r="E481" s="371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9"/>
      <c r="Q481" s="379"/>
      <c r="R481" s="379"/>
      <c r="S481" s="371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72"/>
      <c r="B482" s="373"/>
      <c r="C482" s="373"/>
      <c r="D482" s="373"/>
      <c r="E482" s="373"/>
      <c r="F482" s="373"/>
      <c r="G482" s="373"/>
      <c r="H482" s="373"/>
      <c r="I482" s="373"/>
      <c r="J482" s="373"/>
      <c r="K482" s="373"/>
      <c r="L482" s="373"/>
      <c r="M482" s="373"/>
      <c r="N482" s="374"/>
      <c r="O482" s="375" t="s">
        <v>66</v>
      </c>
      <c r="P482" s="376"/>
      <c r="Q482" s="376"/>
      <c r="R482" s="376"/>
      <c r="S482" s="376"/>
      <c r="T482" s="376"/>
      <c r="U482" s="377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3"/>
      <c r="B483" s="373"/>
      <c r="C483" s="373"/>
      <c r="D483" s="373"/>
      <c r="E483" s="373"/>
      <c r="F483" s="373"/>
      <c r="G483" s="373"/>
      <c r="H483" s="373"/>
      <c r="I483" s="373"/>
      <c r="J483" s="373"/>
      <c r="K483" s="373"/>
      <c r="L483" s="373"/>
      <c r="M483" s="373"/>
      <c r="N483" s="374"/>
      <c r="O483" s="375" t="s">
        <v>66</v>
      </c>
      <c r="P483" s="376"/>
      <c r="Q483" s="376"/>
      <c r="R483" s="376"/>
      <c r="S483" s="376"/>
      <c r="T483" s="376"/>
      <c r="U483" s="377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80" t="s">
        <v>205</v>
      </c>
      <c r="B484" s="373"/>
      <c r="C484" s="373"/>
      <c r="D484" s="373"/>
      <c r="E484" s="373"/>
      <c r="F484" s="373"/>
      <c r="G484" s="373"/>
      <c r="H484" s="373"/>
      <c r="I484" s="373"/>
      <c r="J484" s="373"/>
      <c r="K484" s="373"/>
      <c r="L484" s="373"/>
      <c r="M484" s="373"/>
      <c r="N484" s="373"/>
      <c r="O484" s="373"/>
      <c r="P484" s="373"/>
      <c r="Q484" s="373"/>
      <c r="R484" s="373"/>
      <c r="S484" s="373"/>
      <c r="T484" s="373"/>
      <c r="U484" s="373"/>
      <c r="V484" s="373"/>
      <c r="W484" s="373"/>
      <c r="X484" s="373"/>
      <c r="Y484" s="373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0">
        <v>4680115885035</v>
      </c>
      <c r="E485" s="371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7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9"/>
      <c r="Q485" s="379"/>
      <c r="R485" s="379"/>
      <c r="S485" s="371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2"/>
      <c r="B486" s="373"/>
      <c r="C486" s="373"/>
      <c r="D486" s="373"/>
      <c r="E486" s="373"/>
      <c r="F486" s="373"/>
      <c r="G486" s="373"/>
      <c r="H486" s="373"/>
      <c r="I486" s="373"/>
      <c r="J486" s="373"/>
      <c r="K486" s="373"/>
      <c r="L486" s="373"/>
      <c r="M486" s="373"/>
      <c r="N486" s="374"/>
      <c r="O486" s="375" t="s">
        <v>66</v>
      </c>
      <c r="P486" s="376"/>
      <c r="Q486" s="376"/>
      <c r="R486" s="376"/>
      <c r="S486" s="376"/>
      <c r="T486" s="376"/>
      <c r="U486" s="377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3"/>
      <c r="B487" s="373"/>
      <c r="C487" s="373"/>
      <c r="D487" s="373"/>
      <c r="E487" s="373"/>
      <c r="F487" s="373"/>
      <c r="G487" s="373"/>
      <c r="H487" s="373"/>
      <c r="I487" s="373"/>
      <c r="J487" s="373"/>
      <c r="K487" s="373"/>
      <c r="L487" s="373"/>
      <c r="M487" s="373"/>
      <c r="N487" s="374"/>
      <c r="O487" s="375" t="s">
        <v>66</v>
      </c>
      <c r="P487" s="376"/>
      <c r="Q487" s="376"/>
      <c r="R487" s="376"/>
      <c r="S487" s="376"/>
      <c r="T487" s="376"/>
      <c r="U487" s="377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19" t="s">
        <v>632</v>
      </c>
      <c r="B488" s="420"/>
      <c r="C488" s="420"/>
      <c r="D488" s="420"/>
      <c r="E488" s="420"/>
      <c r="F488" s="420"/>
      <c r="G488" s="420"/>
      <c r="H488" s="420"/>
      <c r="I488" s="420"/>
      <c r="J488" s="420"/>
      <c r="K488" s="420"/>
      <c r="L488" s="420"/>
      <c r="M488" s="420"/>
      <c r="N488" s="420"/>
      <c r="O488" s="420"/>
      <c r="P488" s="420"/>
      <c r="Q488" s="420"/>
      <c r="R488" s="420"/>
      <c r="S488" s="420"/>
      <c r="T488" s="420"/>
      <c r="U488" s="420"/>
      <c r="V488" s="420"/>
      <c r="W488" s="420"/>
      <c r="X488" s="420"/>
      <c r="Y488" s="420"/>
      <c r="Z488" s="48"/>
      <c r="AA488" s="48"/>
    </row>
    <row r="489" spans="1:54" ht="16.5" hidden="1" customHeight="1" x14ac:dyDescent="0.25">
      <c r="A489" s="389" t="s">
        <v>633</v>
      </c>
      <c r="B489" s="373"/>
      <c r="C489" s="373"/>
      <c r="D489" s="373"/>
      <c r="E489" s="373"/>
      <c r="F489" s="373"/>
      <c r="G489" s="373"/>
      <c r="H489" s="373"/>
      <c r="I489" s="373"/>
      <c r="J489" s="373"/>
      <c r="K489" s="373"/>
      <c r="L489" s="373"/>
      <c r="M489" s="373"/>
      <c r="N489" s="373"/>
      <c r="O489" s="373"/>
      <c r="P489" s="373"/>
      <c r="Q489" s="373"/>
      <c r="R489" s="373"/>
      <c r="S489" s="373"/>
      <c r="T489" s="373"/>
      <c r="U489" s="373"/>
      <c r="V489" s="373"/>
      <c r="W489" s="373"/>
      <c r="X489" s="373"/>
      <c r="Y489" s="373"/>
      <c r="Z489" s="356"/>
      <c r="AA489" s="356"/>
    </row>
    <row r="490" spans="1:54" ht="14.25" hidden="1" customHeight="1" x14ac:dyDescent="0.25">
      <c r="A490" s="380" t="s">
        <v>104</v>
      </c>
      <c r="B490" s="373"/>
      <c r="C490" s="373"/>
      <c r="D490" s="373"/>
      <c r="E490" s="373"/>
      <c r="F490" s="373"/>
      <c r="G490" s="373"/>
      <c r="H490" s="373"/>
      <c r="I490" s="373"/>
      <c r="J490" s="373"/>
      <c r="K490" s="373"/>
      <c r="L490" s="373"/>
      <c r="M490" s="373"/>
      <c r="N490" s="373"/>
      <c r="O490" s="373"/>
      <c r="P490" s="373"/>
      <c r="Q490" s="373"/>
      <c r="R490" s="373"/>
      <c r="S490" s="373"/>
      <c r="T490" s="373"/>
      <c r="U490" s="373"/>
      <c r="V490" s="373"/>
      <c r="W490" s="373"/>
      <c r="X490" s="373"/>
      <c r="Y490" s="373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0">
        <v>4640242181011</v>
      </c>
      <c r="E491" s="371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49" t="s">
        <v>636</v>
      </c>
      <c r="P491" s="379"/>
      <c r="Q491" s="379"/>
      <c r="R491" s="379"/>
      <c r="S491" s="371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0">
        <v>4640242180441</v>
      </c>
      <c r="E492" s="371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99" t="s">
        <v>639</v>
      </c>
      <c r="P492" s="379"/>
      <c r="Q492" s="379"/>
      <c r="R492" s="379"/>
      <c r="S492" s="371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0">
        <v>4640242180564</v>
      </c>
      <c r="E493" s="371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479" t="s">
        <v>642</v>
      </c>
      <c r="P493" s="379"/>
      <c r="Q493" s="379"/>
      <c r="R493" s="379"/>
      <c r="S493" s="371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0">
        <v>4640242180922</v>
      </c>
      <c r="E494" s="371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617" t="s">
        <v>645</v>
      </c>
      <c r="P494" s="379"/>
      <c r="Q494" s="379"/>
      <c r="R494" s="379"/>
      <c r="S494" s="371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0">
        <v>4640242180038</v>
      </c>
      <c r="E495" s="371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8" t="s">
        <v>648</v>
      </c>
      <c r="P495" s="379"/>
      <c r="Q495" s="379"/>
      <c r="R495" s="379"/>
      <c r="S495" s="371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2"/>
      <c r="B496" s="373"/>
      <c r="C496" s="373"/>
      <c r="D496" s="373"/>
      <c r="E496" s="373"/>
      <c r="F496" s="373"/>
      <c r="G496" s="373"/>
      <c r="H496" s="373"/>
      <c r="I496" s="373"/>
      <c r="J496" s="373"/>
      <c r="K496" s="373"/>
      <c r="L496" s="373"/>
      <c r="M496" s="373"/>
      <c r="N496" s="374"/>
      <c r="O496" s="375" t="s">
        <v>66</v>
      </c>
      <c r="P496" s="376"/>
      <c r="Q496" s="376"/>
      <c r="R496" s="376"/>
      <c r="S496" s="376"/>
      <c r="T496" s="376"/>
      <c r="U496" s="377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3"/>
      <c r="B497" s="373"/>
      <c r="C497" s="373"/>
      <c r="D497" s="373"/>
      <c r="E497" s="373"/>
      <c r="F497" s="373"/>
      <c r="G497" s="373"/>
      <c r="H497" s="373"/>
      <c r="I497" s="373"/>
      <c r="J497" s="373"/>
      <c r="K497" s="373"/>
      <c r="L497" s="373"/>
      <c r="M497" s="373"/>
      <c r="N497" s="374"/>
      <c r="O497" s="375" t="s">
        <v>66</v>
      </c>
      <c r="P497" s="376"/>
      <c r="Q497" s="376"/>
      <c r="R497" s="376"/>
      <c r="S497" s="376"/>
      <c r="T497" s="376"/>
      <c r="U497" s="377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80" t="s">
        <v>96</v>
      </c>
      <c r="B498" s="373"/>
      <c r="C498" s="373"/>
      <c r="D498" s="373"/>
      <c r="E498" s="373"/>
      <c r="F498" s="373"/>
      <c r="G498" s="373"/>
      <c r="H498" s="373"/>
      <c r="I498" s="373"/>
      <c r="J498" s="373"/>
      <c r="K498" s="373"/>
      <c r="L498" s="373"/>
      <c r="M498" s="373"/>
      <c r="N498" s="373"/>
      <c r="O498" s="373"/>
      <c r="P498" s="373"/>
      <c r="Q498" s="373"/>
      <c r="R498" s="373"/>
      <c r="S498" s="373"/>
      <c r="T498" s="373"/>
      <c r="U498" s="373"/>
      <c r="V498" s="373"/>
      <c r="W498" s="373"/>
      <c r="X498" s="373"/>
      <c r="Y498" s="373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0">
        <v>4640242180526</v>
      </c>
      <c r="E499" s="371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732" t="s">
        <v>651</v>
      </c>
      <c r="P499" s="379"/>
      <c r="Q499" s="379"/>
      <c r="R499" s="379"/>
      <c r="S499" s="371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0">
        <v>4640242180519</v>
      </c>
      <c r="E500" s="371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89" t="s">
        <v>654</v>
      </c>
      <c r="P500" s="379"/>
      <c r="Q500" s="379"/>
      <c r="R500" s="379"/>
      <c r="S500" s="371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0">
        <v>4640242180090</v>
      </c>
      <c r="E501" s="371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65" t="s">
        <v>657</v>
      </c>
      <c r="P501" s="379"/>
      <c r="Q501" s="379"/>
      <c r="R501" s="379"/>
      <c r="S501" s="371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2"/>
      <c r="B502" s="373"/>
      <c r="C502" s="373"/>
      <c r="D502" s="373"/>
      <c r="E502" s="373"/>
      <c r="F502" s="373"/>
      <c r="G502" s="373"/>
      <c r="H502" s="373"/>
      <c r="I502" s="373"/>
      <c r="J502" s="373"/>
      <c r="K502" s="373"/>
      <c r="L502" s="373"/>
      <c r="M502" s="373"/>
      <c r="N502" s="374"/>
      <c r="O502" s="375" t="s">
        <v>66</v>
      </c>
      <c r="P502" s="376"/>
      <c r="Q502" s="376"/>
      <c r="R502" s="376"/>
      <c r="S502" s="376"/>
      <c r="T502" s="376"/>
      <c r="U502" s="377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3"/>
      <c r="B503" s="373"/>
      <c r="C503" s="373"/>
      <c r="D503" s="373"/>
      <c r="E503" s="373"/>
      <c r="F503" s="373"/>
      <c r="G503" s="373"/>
      <c r="H503" s="373"/>
      <c r="I503" s="373"/>
      <c r="J503" s="373"/>
      <c r="K503" s="373"/>
      <c r="L503" s="373"/>
      <c r="M503" s="373"/>
      <c r="N503" s="374"/>
      <c r="O503" s="375" t="s">
        <v>66</v>
      </c>
      <c r="P503" s="376"/>
      <c r="Q503" s="376"/>
      <c r="R503" s="376"/>
      <c r="S503" s="376"/>
      <c r="T503" s="376"/>
      <c r="U503" s="377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80" t="s">
        <v>60</v>
      </c>
      <c r="B504" s="373"/>
      <c r="C504" s="373"/>
      <c r="D504" s="373"/>
      <c r="E504" s="373"/>
      <c r="F504" s="373"/>
      <c r="G504" s="373"/>
      <c r="H504" s="373"/>
      <c r="I504" s="373"/>
      <c r="J504" s="373"/>
      <c r="K504" s="373"/>
      <c r="L504" s="373"/>
      <c r="M504" s="373"/>
      <c r="N504" s="373"/>
      <c r="O504" s="373"/>
      <c r="P504" s="373"/>
      <c r="Q504" s="373"/>
      <c r="R504" s="373"/>
      <c r="S504" s="373"/>
      <c r="T504" s="373"/>
      <c r="U504" s="373"/>
      <c r="V504" s="373"/>
      <c r="W504" s="373"/>
      <c r="X504" s="373"/>
      <c r="Y504" s="373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0">
        <v>4640242180816</v>
      </c>
      <c r="E505" s="371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745" t="s">
        <v>660</v>
      </c>
      <c r="P505" s="379"/>
      <c r="Q505" s="379"/>
      <c r="R505" s="379"/>
      <c r="S505" s="371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0">
        <v>4680115880856</v>
      </c>
      <c r="E506" s="371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50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9"/>
      <c r="Q506" s="379"/>
      <c r="R506" s="379"/>
      <c r="S506" s="371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customHeight="1" x14ac:dyDescent="0.25">
      <c r="A507" s="54" t="s">
        <v>663</v>
      </c>
      <c r="B507" s="54" t="s">
        <v>664</v>
      </c>
      <c r="C507" s="31">
        <v>4301031244</v>
      </c>
      <c r="D507" s="370">
        <v>4640242180595</v>
      </c>
      <c r="E507" s="371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662" t="s">
        <v>665</v>
      </c>
      <c r="P507" s="379"/>
      <c r="Q507" s="379"/>
      <c r="R507" s="379"/>
      <c r="S507" s="371"/>
      <c r="T507" s="34"/>
      <c r="U507" s="34"/>
      <c r="V507" s="35" t="s">
        <v>65</v>
      </c>
      <c r="W507" s="362">
        <v>100</v>
      </c>
      <c r="X507" s="363">
        <f>IFERROR(IF(W507="",0,CEILING((W507/$H507),1)*$H507),"")</f>
        <v>100.80000000000001</v>
      </c>
      <c r="Y507" s="36">
        <f>IFERROR(IF(X507=0,"",ROUNDUP(X507/H507,0)*0.00753),"")</f>
        <v>0.18071999999999999</v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0">
        <v>4640242180908</v>
      </c>
      <c r="E508" s="371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671" t="s">
        <v>668</v>
      </c>
      <c r="P508" s="379"/>
      <c r="Q508" s="379"/>
      <c r="R508" s="379"/>
      <c r="S508" s="371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0">
        <v>4640242180489</v>
      </c>
      <c r="E509" s="371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390" t="s">
        <v>671</v>
      </c>
      <c r="P509" s="379"/>
      <c r="Q509" s="379"/>
      <c r="R509" s="379"/>
      <c r="S509" s="371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x14ac:dyDescent="0.2">
      <c r="A510" s="372"/>
      <c r="B510" s="373"/>
      <c r="C510" s="373"/>
      <c r="D510" s="373"/>
      <c r="E510" s="373"/>
      <c r="F510" s="373"/>
      <c r="G510" s="373"/>
      <c r="H510" s="373"/>
      <c r="I510" s="373"/>
      <c r="J510" s="373"/>
      <c r="K510" s="373"/>
      <c r="L510" s="373"/>
      <c r="M510" s="373"/>
      <c r="N510" s="374"/>
      <c r="O510" s="375" t="s">
        <v>66</v>
      </c>
      <c r="P510" s="376"/>
      <c r="Q510" s="376"/>
      <c r="R510" s="376"/>
      <c r="S510" s="376"/>
      <c r="T510" s="376"/>
      <c r="U510" s="377"/>
      <c r="V510" s="37" t="s">
        <v>67</v>
      </c>
      <c r="W510" s="364">
        <f>IFERROR(W505/H505,"0")+IFERROR(W506/H506,"0")+IFERROR(W507/H507,"0")+IFERROR(W508/H508,"0")+IFERROR(W509/H509,"0")</f>
        <v>23.80952380952381</v>
      </c>
      <c r="X510" s="364">
        <f>IFERROR(X505/H505,"0")+IFERROR(X506/H506,"0")+IFERROR(X507/H507,"0")+IFERROR(X508/H508,"0")+IFERROR(X509/H509,"0")</f>
        <v>24</v>
      </c>
      <c r="Y510" s="364">
        <f>IFERROR(IF(Y505="",0,Y505),"0")+IFERROR(IF(Y506="",0,Y506),"0")+IFERROR(IF(Y507="",0,Y507),"0")+IFERROR(IF(Y508="",0,Y508),"0")+IFERROR(IF(Y509="",0,Y509),"0")</f>
        <v>0.18071999999999999</v>
      </c>
      <c r="Z510" s="365"/>
      <c r="AA510" s="365"/>
    </row>
    <row r="511" spans="1:54" x14ac:dyDescent="0.2">
      <c r="A511" s="373"/>
      <c r="B511" s="373"/>
      <c r="C511" s="373"/>
      <c r="D511" s="373"/>
      <c r="E511" s="373"/>
      <c r="F511" s="373"/>
      <c r="G511" s="373"/>
      <c r="H511" s="373"/>
      <c r="I511" s="373"/>
      <c r="J511" s="373"/>
      <c r="K511" s="373"/>
      <c r="L511" s="373"/>
      <c r="M511" s="373"/>
      <c r="N511" s="374"/>
      <c r="O511" s="375" t="s">
        <v>66</v>
      </c>
      <c r="P511" s="376"/>
      <c r="Q511" s="376"/>
      <c r="R511" s="376"/>
      <c r="S511" s="376"/>
      <c r="T511" s="376"/>
      <c r="U511" s="377"/>
      <c r="V511" s="37" t="s">
        <v>65</v>
      </c>
      <c r="W511" s="364">
        <f>IFERROR(SUM(W505:W509),"0")</f>
        <v>100</v>
      </c>
      <c r="X511" s="364">
        <f>IFERROR(SUM(X505:X509),"0")</f>
        <v>100.80000000000001</v>
      </c>
      <c r="Y511" s="37"/>
      <c r="Z511" s="365"/>
      <c r="AA511" s="365"/>
    </row>
    <row r="512" spans="1:54" ht="14.25" hidden="1" customHeight="1" x14ac:dyDescent="0.25">
      <c r="A512" s="380" t="s">
        <v>68</v>
      </c>
      <c r="B512" s="373"/>
      <c r="C512" s="373"/>
      <c r="D512" s="373"/>
      <c r="E512" s="373"/>
      <c r="F512" s="373"/>
      <c r="G512" s="373"/>
      <c r="H512" s="373"/>
      <c r="I512" s="373"/>
      <c r="J512" s="373"/>
      <c r="K512" s="373"/>
      <c r="L512" s="373"/>
      <c r="M512" s="373"/>
      <c r="N512" s="373"/>
      <c r="O512" s="373"/>
      <c r="P512" s="373"/>
      <c r="Q512" s="373"/>
      <c r="R512" s="373"/>
      <c r="S512" s="373"/>
      <c r="T512" s="373"/>
      <c r="U512" s="373"/>
      <c r="V512" s="373"/>
      <c r="W512" s="373"/>
      <c r="X512" s="373"/>
      <c r="Y512" s="373"/>
      <c r="Z512" s="355"/>
      <c r="AA512" s="355"/>
    </row>
    <row r="513" spans="1:54" ht="27" customHeight="1" x14ac:dyDescent="0.25">
      <c r="A513" s="54" t="s">
        <v>672</v>
      </c>
      <c r="B513" s="54" t="s">
        <v>673</v>
      </c>
      <c r="C513" s="31">
        <v>4301051310</v>
      </c>
      <c r="D513" s="370">
        <v>4680115880870</v>
      </c>
      <c r="E513" s="371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53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9"/>
      <c r="Q513" s="379"/>
      <c r="R513" s="379"/>
      <c r="S513" s="371"/>
      <c r="T513" s="34"/>
      <c r="U513" s="34"/>
      <c r="V513" s="35" t="s">
        <v>65</v>
      </c>
      <c r="W513" s="362">
        <v>1000</v>
      </c>
      <c r="X513" s="363">
        <f>IFERROR(IF(W513="",0,CEILING((W513/$H513),1)*$H513),"")</f>
        <v>1006.1999999999999</v>
      </c>
      <c r="Y513" s="36">
        <f>IFERROR(IF(X513=0,"",ROUNDUP(X513/H513,0)*0.02175),"")</f>
        <v>2.8057499999999997</v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0">
        <v>4640242180540</v>
      </c>
      <c r="E514" s="371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43" t="s">
        <v>676</v>
      </c>
      <c r="P514" s="379"/>
      <c r="Q514" s="379"/>
      <c r="R514" s="379"/>
      <c r="S514" s="371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0">
        <v>4640242181233</v>
      </c>
      <c r="E515" s="371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453" t="s">
        <v>679</v>
      </c>
      <c r="P515" s="379"/>
      <c r="Q515" s="379"/>
      <c r="R515" s="379"/>
      <c r="S515" s="371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0">
        <v>4640242180557</v>
      </c>
      <c r="E516" s="371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510" t="s">
        <v>682</v>
      </c>
      <c r="P516" s="379"/>
      <c r="Q516" s="379"/>
      <c r="R516" s="379"/>
      <c r="S516" s="371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0">
        <v>4640242181226</v>
      </c>
      <c r="E517" s="371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612" t="s">
        <v>685</v>
      </c>
      <c r="P517" s="379"/>
      <c r="Q517" s="379"/>
      <c r="R517" s="379"/>
      <c r="S517" s="371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x14ac:dyDescent="0.2">
      <c r="A518" s="372"/>
      <c r="B518" s="373"/>
      <c r="C518" s="373"/>
      <c r="D518" s="373"/>
      <c r="E518" s="373"/>
      <c r="F518" s="373"/>
      <c r="G518" s="373"/>
      <c r="H518" s="373"/>
      <c r="I518" s="373"/>
      <c r="J518" s="373"/>
      <c r="K518" s="373"/>
      <c r="L518" s="373"/>
      <c r="M518" s="373"/>
      <c r="N518" s="374"/>
      <c r="O518" s="375" t="s">
        <v>66</v>
      </c>
      <c r="P518" s="376"/>
      <c r="Q518" s="376"/>
      <c r="R518" s="376"/>
      <c r="S518" s="376"/>
      <c r="T518" s="376"/>
      <c r="U518" s="377"/>
      <c r="V518" s="37" t="s">
        <v>67</v>
      </c>
      <c r="W518" s="364">
        <f>IFERROR(W513/H513,"0")+IFERROR(W514/H514,"0")+IFERROR(W515/H515,"0")+IFERROR(W516/H516,"0")+IFERROR(W517/H517,"0")</f>
        <v>128.2051282051282</v>
      </c>
      <c r="X518" s="364">
        <f>IFERROR(X513/H513,"0")+IFERROR(X514/H514,"0")+IFERROR(X515/H515,"0")+IFERROR(X516/H516,"0")+IFERROR(X517/H517,"0")</f>
        <v>129</v>
      </c>
      <c r="Y518" s="364">
        <f>IFERROR(IF(Y513="",0,Y513),"0")+IFERROR(IF(Y514="",0,Y514),"0")+IFERROR(IF(Y515="",0,Y515),"0")+IFERROR(IF(Y516="",0,Y516),"0")+IFERROR(IF(Y517="",0,Y517),"0")</f>
        <v>2.8057499999999997</v>
      </c>
      <c r="Z518" s="365"/>
      <c r="AA518" s="365"/>
    </row>
    <row r="519" spans="1:54" x14ac:dyDescent="0.2">
      <c r="A519" s="373"/>
      <c r="B519" s="373"/>
      <c r="C519" s="373"/>
      <c r="D519" s="373"/>
      <c r="E519" s="373"/>
      <c r="F519" s="373"/>
      <c r="G519" s="373"/>
      <c r="H519" s="373"/>
      <c r="I519" s="373"/>
      <c r="J519" s="373"/>
      <c r="K519" s="373"/>
      <c r="L519" s="373"/>
      <c r="M519" s="373"/>
      <c r="N519" s="374"/>
      <c r="O519" s="375" t="s">
        <v>66</v>
      </c>
      <c r="P519" s="376"/>
      <c r="Q519" s="376"/>
      <c r="R519" s="376"/>
      <c r="S519" s="376"/>
      <c r="T519" s="376"/>
      <c r="U519" s="377"/>
      <c r="V519" s="37" t="s">
        <v>65</v>
      </c>
      <c r="W519" s="364">
        <f>IFERROR(SUM(W513:W517),"0")</f>
        <v>1000</v>
      </c>
      <c r="X519" s="364">
        <f>IFERROR(SUM(X513:X517),"0")</f>
        <v>1006.1999999999999</v>
      </c>
      <c r="Y519" s="37"/>
      <c r="Z519" s="365"/>
      <c r="AA519" s="365"/>
    </row>
    <row r="520" spans="1:54" ht="14.25" hidden="1" customHeight="1" x14ac:dyDescent="0.25">
      <c r="A520" s="380" t="s">
        <v>205</v>
      </c>
      <c r="B520" s="373"/>
      <c r="C520" s="373"/>
      <c r="D520" s="373"/>
      <c r="E520" s="373"/>
      <c r="F520" s="373"/>
      <c r="G520" s="373"/>
      <c r="H520" s="373"/>
      <c r="I520" s="373"/>
      <c r="J520" s="373"/>
      <c r="K520" s="373"/>
      <c r="L520" s="373"/>
      <c r="M520" s="373"/>
      <c r="N520" s="373"/>
      <c r="O520" s="373"/>
      <c r="P520" s="373"/>
      <c r="Q520" s="373"/>
      <c r="R520" s="373"/>
      <c r="S520" s="373"/>
      <c r="T520" s="373"/>
      <c r="U520" s="373"/>
      <c r="V520" s="373"/>
      <c r="W520" s="373"/>
      <c r="X520" s="373"/>
      <c r="Y520" s="373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0">
        <v>4640242180120</v>
      </c>
      <c r="E521" s="371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642" t="s">
        <v>688</v>
      </c>
      <c r="P521" s="379"/>
      <c r="Q521" s="379"/>
      <c r="R521" s="379"/>
      <c r="S521" s="371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0">
        <v>4640242180137</v>
      </c>
      <c r="E522" s="371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509" t="s">
        <v>691</v>
      </c>
      <c r="P522" s="379"/>
      <c r="Q522" s="379"/>
      <c r="R522" s="379"/>
      <c r="S522" s="371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2"/>
      <c r="B523" s="373"/>
      <c r="C523" s="373"/>
      <c r="D523" s="373"/>
      <c r="E523" s="373"/>
      <c r="F523" s="373"/>
      <c r="G523" s="373"/>
      <c r="H523" s="373"/>
      <c r="I523" s="373"/>
      <c r="J523" s="373"/>
      <c r="K523" s="373"/>
      <c r="L523" s="373"/>
      <c r="M523" s="373"/>
      <c r="N523" s="374"/>
      <c r="O523" s="375" t="s">
        <v>66</v>
      </c>
      <c r="P523" s="376"/>
      <c r="Q523" s="376"/>
      <c r="R523" s="376"/>
      <c r="S523" s="376"/>
      <c r="T523" s="376"/>
      <c r="U523" s="377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3"/>
      <c r="B524" s="373"/>
      <c r="C524" s="373"/>
      <c r="D524" s="373"/>
      <c r="E524" s="373"/>
      <c r="F524" s="373"/>
      <c r="G524" s="373"/>
      <c r="H524" s="373"/>
      <c r="I524" s="373"/>
      <c r="J524" s="373"/>
      <c r="K524" s="373"/>
      <c r="L524" s="373"/>
      <c r="M524" s="373"/>
      <c r="N524" s="374"/>
      <c r="O524" s="375" t="s">
        <v>66</v>
      </c>
      <c r="P524" s="376"/>
      <c r="Q524" s="376"/>
      <c r="R524" s="376"/>
      <c r="S524" s="376"/>
      <c r="T524" s="376"/>
      <c r="U524" s="377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62"/>
      <c r="B525" s="373"/>
      <c r="C525" s="373"/>
      <c r="D525" s="373"/>
      <c r="E525" s="373"/>
      <c r="F525" s="373"/>
      <c r="G525" s="373"/>
      <c r="H525" s="373"/>
      <c r="I525" s="373"/>
      <c r="J525" s="373"/>
      <c r="K525" s="373"/>
      <c r="L525" s="373"/>
      <c r="M525" s="373"/>
      <c r="N525" s="516"/>
      <c r="O525" s="446" t="s">
        <v>692</v>
      </c>
      <c r="P525" s="413"/>
      <c r="Q525" s="413"/>
      <c r="R525" s="413"/>
      <c r="S525" s="413"/>
      <c r="T525" s="413"/>
      <c r="U525" s="414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9890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9920.64</v>
      </c>
      <c r="Y525" s="37"/>
      <c r="Z525" s="365"/>
      <c r="AA525" s="365"/>
    </row>
    <row r="526" spans="1:54" x14ac:dyDescent="0.2">
      <c r="A526" s="373"/>
      <c r="B526" s="373"/>
      <c r="C526" s="373"/>
      <c r="D526" s="373"/>
      <c r="E526" s="373"/>
      <c r="F526" s="373"/>
      <c r="G526" s="373"/>
      <c r="H526" s="373"/>
      <c r="I526" s="373"/>
      <c r="J526" s="373"/>
      <c r="K526" s="373"/>
      <c r="L526" s="373"/>
      <c r="M526" s="373"/>
      <c r="N526" s="516"/>
      <c r="O526" s="446" t="s">
        <v>693</v>
      </c>
      <c r="P526" s="413"/>
      <c r="Q526" s="413"/>
      <c r="R526" s="413"/>
      <c r="S526" s="413"/>
      <c r="T526" s="413"/>
      <c r="U526" s="414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10318.288243263585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10350.614000000001</v>
      </c>
      <c r="Y526" s="37"/>
      <c r="Z526" s="365"/>
      <c r="AA526" s="365"/>
    </row>
    <row r="527" spans="1:54" x14ac:dyDescent="0.2">
      <c r="A527" s="373"/>
      <c r="B527" s="373"/>
      <c r="C527" s="373"/>
      <c r="D527" s="373"/>
      <c r="E527" s="373"/>
      <c r="F527" s="373"/>
      <c r="G527" s="373"/>
      <c r="H527" s="373"/>
      <c r="I527" s="373"/>
      <c r="J527" s="373"/>
      <c r="K527" s="373"/>
      <c r="L527" s="373"/>
      <c r="M527" s="373"/>
      <c r="N527" s="516"/>
      <c r="O527" s="446" t="s">
        <v>694</v>
      </c>
      <c r="P527" s="413"/>
      <c r="Q527" s="413"/>
      <c r="R527" s="413"/>
      <c r="S527" s="413"/>
      <c r="T527" s="413"/>
      <c r="U527" s="414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16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17</v>
      </c>
      <c r="Y527" s="37"/>
      <c r="Z527" s="365"/>
      <c r="AA527" s="365"/>
    </row>
    <row r="528" spans="1:54" x14ac:dyDescent="0.2">
      <c r="A528" s="373"/>
      <c r="B528" s="373"/>
      <c r="C528" s="373"/>
      <c r="D528" s="373"/>
      <c r="E528" s="373"/>
      <c r="F528" s="373"/>
      <c r="G528" s="373"/>
      <c r="H528" s="373"/>
      <c r="I528" s="373"/>
      <c r="J528" s="373"/>
      <c r="K528" s="373"/>
      <c r="L528" s="373"/>
      <c r="M528" s="373"/>
      <c r="N528" s="516"/>
      <c r="O528" s="446" t="s">
        <v>696</v>
      </c>
      <c r="P528" s="413"/>
      <c r="Q528" s="413"/>
      <c r="R528" s="413"/>
      <c r="S528" s="413"/>
      <c r="T528" s="413"/>
      <c r="U528" s="414"/>
      <c r="V528" s="37" t="s">
        <v>65</v>
      </c>
      <c r="W528" s="364">
        <f>GrossWeightTotal+PalletQtyTotal*25</f>
        <v>10718.288243263585</v>
      </c>
      <c r="X528" s="364">
        <f>GrossWeightTotalR+PalletQtyTotalR*25</f>
        <v>10775.614000000001</v>
      </c>
      <c r="Y528" s="37"/>
      <c r="Z528" s="365"/>
      <c r="AA528" s="365"/>
    </row>
    <row r="529" spans="1:30" x14ac:dyDescent="0.2">
      <c r="A529" s="373"/>
      <c r="B529" s="373"/>
      <c r="C529" s="373"/>
      <c r="D529" s="373"/>
      <c r="E529" s="373"/>
      <c r="F529" s="373"/>
      <c r="G529" s="373"/>
      <c r="H529" s="373"/>
      <c r="I529" s="373"/>
      <c r="J529" s="373"/>
      <c r="K529" s="373"/>
      <c r="L529" s="373"/>
      <c r="M529" s="373"/>
      <c r="N529" s="516"/>
      <c r="O529" s="446" t="s">
        <v>697</v>
      </c>
      <c r="P529" s="413"/>
      <c r="Q529" s="413"/>
      <c r="R529" s="413"/>
      <c r="S529" s="413"/>
      <c r="T529" s="413"/>
      <c r="U529" s="414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924.50348738019977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929</v>
      </c>
      <c r="Y529" s="37"/>
      <c r="Z529" s="365"/>
      <c r="AA529" s="365"/>
    </row>
    <row r="530" spans="1:30" ht="14.25" hidden="1" customHeight="1" x14ac:dyDescent="0.2">
      <c r="A530" s="373"/>
      <c r="B530" s="373"/>
      <c r="C530" s="373"/>
      <c r="D530" s="373"/>
      <c r="E530" s="373"/>
      <c r="F530" s="373"/>
      <c r="G530" s="373"/>
      <c r="H530" s="373"/>
      <c r="I530" s="373"/>
      <c r="J530" s="373"/>
      <c r="K530" s="373"/>
      <c r="L530" s="373"/>
      <c r="M530" s="373"/>
      <c r="N530" s="516"/>
      <c r="O530" s="446" t="s">
        <v>698</v>
      </c>
      <c r="P530" s="413"/>
      <c r="Q530" s="413"/>
      <c r="R530" s="413"/>
      <c r="S530" s="413"/>
      <c r="T530" s="413"/>
      <c r="U530" s="414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17.802569999999999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428" t="s">
        <v>94</v>
      </c>
      <c r="D532" s="641"/>
      <c r="E532" s="641"/>
      <c r="F532" s="506"/>
      <c r="G532" s="428" t="s">
        <v>228</v>
      </c>
      <c r="H532" s="641"/>
      <c r="I532" s="641"/>
      <c r="J532" s="641"/>
      <c r="K532" s="641"/>
      <c r="L532" s="641"/>
      <c r="M532" s="641"/>
      <c r="N532" s="641"/>
      <c r="O532" s="641"/>
      <c r="P532" s="506"/>
      <c r="Q532" s="428" t="s">
        <v>457</v>
      </c>
      <c r="R532" s="506"/>
      <c r="S532" s="428" t="s">
        <v>509</v>
      </c>
      <c r="T532" s="506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96" t="s">
        <v>701</v>
      </c>
      <c r="B533" s="428" t="s">
        <v>59</v>
      </c>
      <c r="C533" s="428" t="s">
        <v>95</v>
      </c>
      <c r="D533" s="428" t="s">
        <v>103</v>
      </c>
      <c r="E533" s="428" t="s">
        <v>94</v>
      </c>
      <c r="F533" s="428" t="s">
        <v>218</v>
      </c>
      <c r="G533" s="428" t="s">
        <v>229</v>
      </c>
      <c r="H533" s="428" t="s">
        <v>236</v>
      </c>
      <c r="I533" s="428" t="s">
        <v>255</v>
      </c>
      <c r="J533" s="428" t="s">
        <v>314</v>
      </c>
      <c r="K533" s="354"/>
      <c r="L533" s="428" t="s">
        <v>344</v>
      </c>
      <c r="M533" s="354"/>
      <c r="N533" s="428" t="s">
        <v>344</v>
      </c>
      <c r="O533" s="428" t="s">
        <v>426</v>
      </c>
      <c r="P533" s="428" t="s">
        <v>444</v>
      </c>
      <c r="Q533" s="428" t="s">
        <v>458</v>
      </c>
      <c r="R533" s="428" t="s">
        <v>484</v>
      </c>
      <c r="S533" s="428" t="s">
        <v>510</v>
      </c>
      <c r="T533" s="428" t="s">
        <v>557</v>
      </c>
      <c r="U533" s="428" t="s">
        <v>585</v>
      </c>
      <c r="V533" s="428" t="s">
        <v>633</v>
      </c>
      <c r="AA533" s="52"/>
      <c r="AD533" s="354"/>
    </row>
    <row r="534" spans="1:30" ht="13.5" customHeight="1" thickBot="1" x14ac:dyDescent="0.25">
      <c r="A534" s="597"/>
      <c r="B534" s="429"/>
      <c r="C534" s="429"/>
      <c r="D534" s="429"/>
      <c r="E534" s="429"/>
      <c r="F534" s="429"/>
      <c r="G534" s="429"/>
      <c r="H534" s="429"/>
      <c r="I534" s="429"/>
      <c r="J534" s="429"/>
      <c r="K534" s="354"/>
      <c r="L534" s="429"/>
      <c r="M534" s="354"/>
      <c r="N534" s="429"/>
      <c r="O534" s="429"/>
      <c r="P534" s="429"/>
      <c r="Q534" s="429"/>
      <c r="R534" s="429"/>
      <c r="S534" s="429"/>
      <c r="T534" s="429"/>
      <c r="U534" s="429"/>
      <c r="V534" s="429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0</v>
      </c>
      <c r="D535" s="46">
        <f>IFERROR(X56*1,"0")+IFERROR(X57*1,"0")+IFERROR(X58*1,"0")+IFERROR(X59*1,"0")</f>
        <v>0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0</v>
      </c>
      <c r="F535" s="46">
        <f>IFERROR(X132*1,"0")+IFERROR(X133*1,"0")+IFERROR(X134*1,"0")+IFERROR(X135*1,"0")+IFERROR(X136*1,"0")</f>
        <v>0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100.80000000000001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21.599999999999998</v>
      </c>
      <c r="J535" s="46">
        <f>IFERROR(X207*1,"0")+IFERROR(X208*1,"0")+IFERROR(X209*1,"0")+IFERROR(X210*1,"0")+IFERROR(X211*1,"0")+IFERROR(X212*1,"0")+IFERROR(X216*1,"0")+IFERROR(X217*1,"0")</f>
        <v>0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705.6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705.6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0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6810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824.64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351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0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1107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0 318,29"/>
        <filter val="10 718,29"/>
        <filter val="100,00"/>
        <filter val="120,00"/>
        <filter val="128,21"/>
        <filter val="16"/>
        <filter val="20,00"/>
        <filter val="200,00"/>
        <filter val="23,81"/>
        <filter val="250,00"/>
        <filter val="253,33"/>
        <filter val="27,40"/>
        <filter val="3 000,00"/>
        <filter val="3 800,00"/>
        <filter val="350,00"/>
        <filter val="41,67"/>
        <filter val="44,87"/>
        <filter val="700,00"/>
        <filter val="8,33"/>
        <filter val="83,33"/>
        <filter val="89,74"/>
        <filter val="9 890,00"/>
        <filter val="924,50"/>
      </filters>
    </filterColumn>
  </autoFilter>
  <mergeCells count="955"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413:Y413"/>
    <mergeCell ref="O389:S389"/>
    <mergeCell ref="O454:S454"/>
    <mergeCell ref="O431:S431"/>
    <mergeCell ref="D473:E473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A206:Y206"/>
    <mergeCell ref="O207:S207"/>
    <mergeCell ref="O263:S263"/>
    <mergeCell ref="D281:E28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H9:I9"/>
    <mergeCell ref="O30:S30"/>
    <mergeCell ref="A54:Y54"/>
    <mergeCell ref="D98:E98"/>
    <mergeCell ref="D73:E73"/>
    <mergeCell ref="O91:S91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D297:E297"/>
    <mergeCell ref="O334:S334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O481:S481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O393:S393"/>
    <mergeCell ref="D232:E232"/>
    <mergeCell ref="A364:Y364"/>
    <mergeCell ref="O194:S194"/>
    <mergeCell ref="A120:Y120"/>
    <mergeCell ref="O121:S121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O412:U412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438:U438"/>
    <mergeCell ref="A321:N322"/>
    <mergeCell ref="D124:E124"/>
    <mergeCell ref="D195:E195"/>
    <mergeCell ref="O149:S14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D358:E358"/>
    <mergeCell ref="O463:U463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U6:V9"/>
    <mergeCell ref="O82:S82"/>
    <mergeCell ref="A285:Y28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128:U128"/>
    <mergeCell ref="O321:U321"/>
    <mergeCell ref="D226:E226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O156:S156"/>
    <mergeCell ref="D136:E136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O515:S515"/>
    <mergeCell ref="O476:U476"/>
    <mergeCell ref="O399:S399"/>
    <mergeCell ref="A476:N477"/>
    <mergeCell ref="D459:E459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2024-04-19T12:03:46Z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