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0F02A4-7185-4D5D-A3CB-D8AE4FAFE4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20" i="1" s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X477" i="1"/>
  <c r="W477" i="1"/>
  <c r="W481" i="1" s="1"/>
  <c r="N477" i="1"/>
  <c r="V475" i="1"/>
  <c r="V474" i="1"/>
  <c r="X473" i="1"/>
  <c r="W473" i="1"/>
  <c r="N473" i="1"/>
  <c r="W472" i="1"/>
  <c r="X472" i="1" s="1"/>
  <c r="N472" i="1"/>
  <c r="X471" i="1"/>
  <c r="W471" i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X459" i="1"/>
  <c r="W459" i="1"/>
  <c r="N459" i="1"/>
  <c r="W458" i="1"/>
  <c r="X458" i="1" s="1"/>
  <c r="N458" i="1"/>
  <c r="X457" i="1"/>
  <c r="W457" i="1"/>
  <c r="N457" i="1"/>
  <c r="W456" i="1"/>
  <c r="X456" i="1" s="1"/>
  <c r="N456" i="1"/>
  <c r="X455" i="1"/>
  <c r="W455" i="1"/>
  <c r="N455" i="1"/>
  <c r="W454" i="1"/>
  <c r="X454" i="1" s="1"/>
  <c r="N454" i="1"/>
  <c r="X453" i="1"/>
  <c r="W453" i="1"/>
  <c r="N453" i="1"/>
  <c r="W452" i="1"/>
  <c r="X452" i="1" s="1"/>
  <c r="N452" i="1"/>
  <c r="X451" i="1"/>
  <c r="W451" i="1"/>
  <c r="N451" i="1"/>
  <c r="W450" i="1"/>
  <c r="X450" i="1" s="1"/>
  <c r="N450" i="1"/>
  <c r="X449" i="1"/>
  <c r="W449" i="1"/>
  <c r="W461" i="1" s="1"/>
  <c r="N449" i="1"/>
  <c r="V445" i="1"/>
  <c r="W444" i="1"/>
  <c r="V444" i="1"/>
  <c r="X443" i="1"/>
  <c r="X444" i="1" s="1"/>
  <c r="W443" i="1"/>
  <c r="W445" i="1" s="1"/>
  <c r="N443" i="1"/>
  <c r="V441" i="1"/>
  <c r="W440" i="1"/>
  <c r="V440" i="1"/>
  <c r="X439" i="1"/>
  <c r="X440" i="1" s="1"/>
  <c r="W439" i="1"/>
  <c r="W441" i="1" s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X429" i="1"/>
  <c r="W429" i="1"/>
  <c r="N429" i="1"/>
  <c r="W428" i="1"/>
  <c r="X428" i="1" s="1"/>
  <c r="N428" i="1"/>
  <c r="X427" i="1"/>
  <c r="W427" i="1"/>
  <c r="N427" i="1"/>
  <c r="W426" i="1"/>
  <c r="X426" i="1" s="1"/>
  <c r="N426" i="1"/>
  <c r="X425" i="1"/>
  <c r="W425" i="1"/>
  <c r="N425" i="1"/>
  <c r="W424" i="1"/>
  <c r="N424" i="1"/>
  <c r="V422" i="1"/>
  <c r="V421" i="1"/>
  <c r="W420" i="1"/>
  <c r="X420" i="1" s="1"/>
  <c r="N420" i="1"/>
  <c r="X419" i="1"/>
  <c r="X421" i="1" s="1"/>
  <c r="W419" i="1"/>
  <c r="S527" i="1" s="1"/>
  <c r="N419" i="1"/>
  <c r="V416" i="1"/>
  <c r="V415" i="1"/>
  <c r="X414" i="1"/>
  <c r="W414" i="1"/>
  <c r="N414" i="1"/>
  <c r="W413" i="1"/>
  <c r="N413" i="1"/>
  <c r="X412" i="1"/>
  <c r="W412" i="1"/>
  <c r="N412" i="1"/>
  <c r="V410" i="1"/>
  <c r="W409" i="1"/>
  <c r="V409" i="1"/>
  <c r="X408" i="1"/>
  <c r="X409" i="1" s="1"/>
  <c r="W408" i="1"/>
  <c r="W410" i="1" s="1"/>
  <c r="N408" i="1"/>
  <c r="V406" i="1"/>
  <c r="W405" i="1"/>
  <c r="V405" i="1"/>
  <c r="X404" i="1"/>
  <c r="W404" i="1"/>
  <c r="N404" i="1"/>
  <c r="W403" i="1"/>
  <c r="X403" i="1" s="1"/>
  <c r="N403" i="1"/>
  <c r="X402" i="1"/>
  <c r="W402" i="1"/>
  <c r="W406" i="1" s="1"/>
  <c r="N402" i="1"/>
  <c r="V400" i="1"/>
  <c r="V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W400" i="1" s="1"/>
  <c r="N386" i="1"/>
  <c r="V384" i="1"/>
  <c r="V383" i="1"/>
  <c r="X382" i="1"/>
  <c r="W382" i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X370" i="1"/>
  <c r="X372" i="1" s="1"/>
  <c r="W370" i="1"/>
  <c r="N370" i="1"/>
  <c r="W369" i="1"/>
  <c r="X369" i="1" s="1"/>
  <c r="N369" i="1"/>
  <c r="X368" i="1"/>
  <c r="W368" i="1"/>
  <c r="W372" i="1" s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X345" i="1"/>
  <c r="X347" i="1" s="1"/>
  <c r="W345" i="1"/>
  <c r="W347" i="1" s="1"/>
  <c r="N345" i="1"/>
  <c r="V343" i="1"/>
  <c r="V342" i="1"/>
  <c r="X341" i="1"/>
  <c r="W341" i="1"/>
  <c r="N341" i="1"/>
  <c r="W340" i="1"/>
  <c r="X340" i="1" s="1"/>
  <c r="N340" i="1"/>
  <c r="X339" i="1"/>
  <c r="X342" i="1" s="1"/>
  <c r="W339" i="1"/>
  <c r="N339" i="1"/>
  <c r="V337" i="1"/>
  <c r="V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X313" i="1"/>
  <c r="W313" i="1"/>
  <c r="N313" i="1"/>
  <c r="W312" i="1"/>
  <c r="N312" i="1"/>
  <c r="V310" i="1"/>
  <c r="V309" i="1"/>
  <c r="W308" i="1"/>
  <c r="N308" i="1"/>
  <c r="V305" i="1"/>
  <c r="V304" i="1"/>
  <c r="W303" i="1"/>
  <c r="X303" i="1" s="1"/>
  <c r="N303" i="1"/>
  <c r="X302" i="1"/>
  <c r="X304" i="1" s="1"/>
  <c r="W302" i="1"/>
  <c r="W304" i="1" s="1"/>
  <c r="N302" i="1"/>
  <c r="V300" i="1"/>
  <c r="V299" i="1"/>
  <c r="X298" i="1"/>
  <c r="W298" i="1"/>
  <c r="N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N291" i="1"/>
  <c r="V288" i="1"/>
  <c r="V287" i="1"/>
  <c r="W286" i="1"/>
  <c r="X286" i="1" s="1"/>
  <c r="N286" i="1"/>
  <c r="X285" i="1"/>
  <c r="W285" i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X262" i="1"/>
  <c r="W262" i="1"/>
  <c r="N262" i="1"/>
  <c r="W261" i="1"/>
  <c r="X261" i="1" s="1"/>
  <c r="N261" i="1"/>
  <c r="X260" i="1"/>
  <c r="X269" i="1" s="1"/>
  <c r="W260" i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X244" i="1"/>
  <c r="W244" i="1"/>
  <c r="N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X246" i="1" s="1"/>
  <c r="W232" i="1"/>
  <c r="N232" i="1"/>
  <c r="W231" i="1"/>
  <c r="X231" i="1" s="1"/>
  <c r="N231" i="1"/>
  <c r="X230" i="1"/>
  <c r="W230" i="1"/>
  <c r="N230" i="1"/>
  <c r="V227" i="1"/>
  <c r="V226" i="1"/>
  <c r="X225" i="1"/>
  <c r="W225" i="1"/>
  <c r="N225" i="1"/>
  <c r="W224" i="1"/>
  <c r="X224" i="1" s="1"/>
  <c r="N224" i="1"/>
  <c r="X223" i="1"/>
  <c r="W223" i="1"/>
  <c r="N223" i="1"/>
  <c r="W222" i="1"/>
  <c r="X222" i="1" s="1"/>
  <c r="N222" i="1"/>
  <c r="X221" i="1"/>
  <c r="W221" i="1"/>
  <c r="N221" i="1"/>
  <c r="W220" i="1"/>
  <c r="N220" i="1"/>
  <c r="V217" i="1"/>
  <c r="V216" i="1"/>
  <c r="W215" i="1"/>
  <c r="X215" i="1" s="1"/>
  <c r="N215" i="1"/>
  <c r="X214" i="1"/>
  <c r="X216" i="1" s="1"/>
  <c r="W214" i="1"/>
  <c r="W216" i="1" s="1"/>
  <c r="N214" i="1"/>
  <c r="V212" i="1"/>
  <c r="V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J527" i="1" s="1"/>
  <c r="N205" i="1"/>
  <c r="V202" i="1"/>
  <c r="V201" i="1"/>
  <c r="W200" i="1"/>
  <c r="X200" i="1" s="1"/>
  <c r="N200" i="1"/>
  <c r="X199" i="1"/>
  <c r="W199" i="1"/>
  <c r="N199" i="1"/>
  <c r="W198" i="1"/>
  <c r="X198" i="1" s="1"/>
  <c r="N198" i="1"/>
  <c r="X197" i="1"/>
  <c r="X201" i="1" s="1"/>
  <c r="W197" i="1"/>
  <c r="W201" i="1" s="1"/>
  <c r="N197" i="1"/>
  <c r="V195" i="1"/>
  <c r="V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W195" i="1" s="1"/>
  <c r="N177" i="1"/>
  <c r="V175" i="1"/>
  <c r="V174" i="1"/>
  <c r="X173" i="1"/>
  <c r="W173" i="1"/>
  <c r="N173" i="1"/>
  <c r="W172" i="1"/>
  <c r="X172" i="1" s="1"/>
  <c r="N172" i="1"/>
  <c r="X171" i="1"/>
  <c r="W171" i="1"/>
  <c r="N171" i="1"/>
  <c r="W170" i="1"/>
  <c r="W175" i="1" s="1"/>
  <c r="N170" i="1"/>
  <c r="V168" i="1"/>
  <c r="V167" i="1"/>
  <c r="W166" i="1"/>
  <c r="X166" i="1" s="1"/>
  <c r="N166" i="1"/>
  <c r="X165" i="1"/>
  <c r="X167" i="1" s="1"/>
  <c r="W165" i="1"/>
  <c r="W167" i="1" s="1"/>
  <c r="N165" i="1"/>
  <c r="V163" i="1"/>
  <c r="V162" i="1"/>
  <c r="X161" i="1"/>
  <c r="W161" i="1"/>
  <c r="N161" i="1"/>
  <c r="W160" i="1"/>
  <c r="I527" i="1" s="1"/>
  <c r="N160" i="1"/>
  <c r="V157" i="1"/>
  <c r="V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H527" i="1" s="1"/>
  <c r="N147" i="1"/>
  <c r="V144" i="1"/>
  <c r="V143" i="1"/>
  <c r="W142" i="1"/>
  <c r="X142" i="1" s="1"/>
  <c r="N142" i="1"/>
  <c r="X141" i="1"/>
  <c r="W141" i="1"/>
  <c r="N141" i="1"/>
  <c r="W140" i="1"/>
  <c r="G527" i="1" s="1"/>
  <c r="N140" i="1"/>
  <c r="V136" i="1"/>
  <c r="V135" i="1"/>
  <c r="W134" i="1"/>
  <c r="X134" i="1" s="1"/>
  <c r="N134" i="1"/>
  <c r="X133" i="1"/>
  <c r="W133" i="1"/>
  <c r="N133" i="1"/>
  <c r="W132" i="1"/>
  <c r="X132" i="1" s="1"/>
  <c r="N132" i="1"/>
  <c r="X131" i="1"/>
  <c r="W131" i="1"/>
  <c r="N131" i="1"/>
  <c r="W130" i="1"/>
  <c r="F527" i="1" s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N122" i="1"/>
  <c r="X121" i="1"/>
  <c r="W121" i="1"/>
  <c r="N121" i="1"/>
  <c r="W120" i="1"/>
  <c r="X120" i="1" s="1"/>
  <c r="N120" i="1"/>
  <c r="X119" i="1"/>
  <c r="W119" i="1"/>
  <c r="W127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7" i="1" s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27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7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N29" i="1"/>
  <c r="X28" i="1"/>
  <c r="W28" i="1"/>
  <c r="X27" i="1"/>
  <c r="W27" i="1"/>
  <c r="N27" i="1"/>
  <c r="W26" i="1"/>
  <c r="W34" i="1" s="1"/>
  <c r="N26" i="1"/>
  <c r="V24" i="1"/>
  <c r="V517" i="1" s="1"/>
  <c r="V23" i="1"/>
  <c r="V521" i="1" s="1"/>
  <c r="W22" i="1"/>
  <c r="N22" i="1"/>
  <c r="H10" i="1"/>
  <c r="A9" i="1"/>
  <c r="F10" i="1" s="1"/>
  <c r="D7" i="1"/>
  <c r="O6" i="1"/>
  <c r="N2" i="1"/>
  <c r="X92" i="1" l="1"/>
  <c r="X126" i="1"/>
  <c r="X194" i="1"/>
  <c r="H9" i="1"/>
  <c r="A10" i="1"/>
  <c r="B527" i="1"/>
  <c r="W519" i="1"/>
  <c r="W518" i="1"/>
  <c r="W24" i="1"/>
  <c r="W33" i="1"/>
  <c r="W53" i="1"/>
  <c r="W85" i="1"/>
  <c r="W103" i="1"/>
  <c r="W116" i="1"/>
  <c r="W126" i="1"/>
  <c r="W136" i="1"/>
  <c r="W144" i="1"/>
  <c r="W157" i="1"/>
  <c r="W162" i="1"/>
  <c r="W168" i="1"/>
  <c r="W174" i="1"/>
  <c r="W194" i="1"/>
  <c r="W202" i="1"/>
  <c r="W211" i="1"/>
  <c r="W217" i="1"/>
  <c r="L527" i="1"/>
  <c r="W227" i="1"/>
  <c r="W226" i="1"/>
  <c r="W247" i="1"/>
  <c r="W250" i="1"/>
  <c r="X249" i="1"/>
  <c r="X250" i="1" s="1"/>
  <c r="W251" i="1"/>
  <c r="W258" i="1"/>
  <c r="X253" i="1"/>
  <c r="X257" i="1" s="1"/>
  <c r="W257" i="1"/>
  <c r="W276" i="1"/>
  <c r="W282" i="1"/>
  <c r="W287" i="1"/>
  <c r="X284" i="1"/>
  <c r="X287" i="1" s="1"/>
  <c r="W316" i="1"/>
  <c r="W319" i="1"/>
  <c r="X318" i="1"/>
  <c r="X319" i="1" s="1"/>
  <c r="W320" i="1"/>
  <c r="W323" i="1"/>
  <c r="X322" i="1"/>
  <c r="X323" i="1" s="1"/>
  <c r="W324" i="1"/>
  <c r="P527" i="1"/>
  <c r="W337" i="1"/>
  <c r="X328" i="1"/>
  <c r="X336" i="1" s="1"/>
  <c r="W336" i="1"/>
  <c r="W373" i="1"/>
  <c r="W376" i="1"/>
  <c r="X375" i="1"/>
  <c r="X376" i="1" s="1"/>
  <c r="W377" i="1"/>
  <c r="W384" i="1"/>
  <c r="X381" i="1"/>
  <c r="X383" i="1" s="1"/>
  <c r="R527" i="1"/>
  <c r="W383" i="1"/>
  <c r="X415" i="1"/>
  <c r="X413" i="1"/>
  <c r="W415" i="1"/>
  <c r="W460" i="1"/>
  <c r="W466" i="1"/>
  <c r="W475" i="1"/>
  <c r="X468" i="1"/>
  <c r="X474" i="1" s="1"/>
  <c r="W474" i="1"/>
  <c r="W61" i="1"/>
  <c r="W93" i="1"/>
  <c r="F9" i="1"/>
  <c r="J9" i="1"/>
  <c r="X22" i="1"/>
  <c r="X23" i="1" s="1"/>
  <c r="W23" i="1"/>
  <c r="X26" i="1"/>
  <c r="X33" i="1" s="1"/>
  <c r="C527" i="1"/>
  <c r="W52" i="1"/>
  <c r="X56" i="1"/>
  <c r="X60" i="1" s="1"/>
  <c r="W60" i="1"/>
  <c r="X64" i="1"/>
  <c r="X85" i="1" s="1"/>
  <c r="W86" i="1"/>
  <c r="X95" i="1"/>
  <c r="X103" i="1" s="1"/>
  <c r="X106" i="1"/>
  <c r="X116" i="1" s="1"/>
  <c r="X130" i="1"/>
  <c r="X135" i="1" s="1"/>
  <c r="W135" i="1"/>
  <c r="X140" i="1"/>
  <c r="X143" i="1" s="1"/>
  <c r="W143" i="1"/>
  <c r="X147" i="1"/>
  <c r="X156" i="1" s="1"/>
  <c r="W156" i="1"/>
  <c r="X160" i="1"/>
  <c r="X162" i="1" s="1"/>
  <c r="W163" i="1"/>
  <c r="X170" i="1"/>
  <c r="X174" i="1" s="1"/>
  <c r="X205" i="1"/>
  <c r="X211" i="1" s="1"/>
  <c r="W212" i="1"/>
  <c r="X220" i="1"/>
  <c r="X226" i="1" s="1"/>
  <c r="W269" i="1"/>
  <c r="W270" i="1"/>
  <c r="W275" i="1"/>
  <c r="X272" i="1"/>
  <c r="X275" i="1" s="1"/>
  <c r="W281" i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3" i="1"/>
  <c r="W342" i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T527" i="1"/>
  <c r="W421" i="1"/>
  <c r="W495" i="1"/>
  <c r="X522" i="1" l="1"/>
  <c r="W517" i="1"/>
  <c r="W521" i="1"/>
  <c r="W520" i="1"/>
</calcChain>
</file>

<file path=xl/sharedStrings.xml><?xml version="1.0" encoding="utf-8"?>
<sst xmlns="http://schemas.openxmlformats.org/spreadsheetml/2006/main" count="2206" uniqueCount="726">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</sst>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7"/>
  <sheetViews>
    <sheetView showGridLines="0" tabSelected="1" topLeftCell="A501" zoomScaleNormal="100" zoomScaleSheetLayoutView="100" workbookViewId="0">
      <selection activeCell="Z522" sqref="Z522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0" t="s">
        <v>8</v>
      </c>
      <c r="B5" s="434"/>
      <c r="C5" s="435"/>
      <c r="D5" s="387"/>
      <c r="E5" s="389"/>
      <c r="F5" s="675" t="s">
        <v>9</v>
      </c>
      <c r="G5" s="435"/>
      <c r="H5" s="387"/>
      <c r="I5" s="388"/>
      <c r="J5" s="388"/>
      <c r="K5" s="388"/>
      <c r="L5" s="389"/>
      <c r="N5" s="24" t="s">
        <v>10</v>
      </c>
      <c r="O5" s="618">
        <v>45396</v>
      </c>
      <c r="P5" s="451"/>
      <c r="R5" s="703" t="s">
        <v>11</v>
      </c>
      <c r="S5" s="415"/>
      <c r="T5" s="542" t="s">
        <v>12</v>
      </c>
      <c r="U5" s="451"/>
      <c r="Z5" s="51"/>
      <c r="AA5" s="51"/>
      <c r="AB5" s="51"/>
    </row>
    <row r="6" spans="1:29" s="347" customFormat="1" ht="24" customHeight="1" x14ac:dyDescent="0.2">
      <c r="A6" s="500" t="s">
        <v>13</v>
      </c>
      <c r="B6" s="434"/>
      <c r="C6" s="435"/>
      <c r="D6" s="641" t="s">
        <v>14</v>
      </c>
      <c r="E6" s="642"/>
      <c r="F6" s="642"/>
      <c r="G6" s="642"/>
      <c r="H6" s="642"/>
      <c r="I6" s="642"/>
      <c r="J6" s="642"/>
      <c r="K6" s="642"/>
      <c r="L6" s="451"/>
      <c r="N6" s="24" t="s">
        <v>15</v>
      </c>
      <c r="O6" s="479" t="str">
        <f>IF(O5=0," ",CHOOSE(WEEKDAY(O5,2),"Понедельник","Вторник","Среда","Четверг","Пятница","Суббота","Воскресенье"))</f>
        <v>Воскресенье</v>
      </c>
      <c r="P6" s="356"/>
      <c r="R6" s="414" t="s">
        <v>16</v>
      </c>
      <c r="S6" s="415"/>
      <c r="T6" s="545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4"/>
      <c r="S7" s="415"/>
      <c r="T7" s="546"/>
      <c r="U7" s="547"/>
      <c r="Z7" s="51"/>
      <c r="AA7" s="51"/>
      <c r="AB7" s="51"/>
    </row>
    <row r="8" spans="1:29" s="347" customFormat="1" ht="25.5" customHeight="1" x14ac:dyDescent="0.2">
      <c r="A8" s="712" t="s">
        <v>18</v>
      </c>
      <c r="B8" s="360"/>
      <c r="C8" s="361"/>
      <c r="D8" s="458"/>
      <c r="E8" s="459"/>
      <c r="F8" s="459"/>
      <c r="G8" s="459"/>
      <c r="H8" s="459"/>
      <c r="I8" s="459"/>
      <c r="J8" s="459"/>
      <c r="K8" s="459"/>
      <c r="L8" s="460"/>
      <c r="N8" s="24" t="s">
        <v>19</v>
      </c>
      <c r="O8" s="450">
        <v>0.33333333333333331</v>
      </c>
      <c r="P8" s="451"/>
      <c r="R8" s="354"/>
      <c r="S8" s="415"/>
      <c r="T8" s="546"/>
      <c r="U8" s="547"/>
      <c r="Z8" s="51"/>
      <c r="AA8" s="51"/>
      <c r="AB8" s="51"/>
    </row>
    <row r="9" spans="1:29" s="347" customFormat="1" ht="39.950000000000003" customHeight="1" x14ac:dyDescent="0.2">
      <c r="A9" s="5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8"/>
      <c r="E9" s="363"/>
      <c r="F9" s="5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618"/>
      <c r="P9" s="451"/>
      <c r="R9" s="354"/>
      <c r="S9" s="415"/>
      <c r="T9" s="548"/>
      <c r="U9" s="549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8"/>
      <c r="E10" s="363"/>
      <c r="F10" s="5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31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50"/>
      <c r="P10" s="451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0"/>
      <c r="P11" s="451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5"/>
      <c r="N12" s="24" t="s">
        <v>29</v>
      </c>
      <c r="O12" s="638"/>
      <c r="P12" s="571"/>
      <c r="Q12" s="23"/>
      <c r="S12" s="24"/>
      <c r="T12" s="465"/>
      <c r="U12" s="354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5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5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9" t="s">
        <v>33</v>
      </c>
      <c r="B15" s="434"/>
      <c r="C15" s="434"/>
      <c r="D15" s="434"/>
      <c r="E15" s="434"/>
      <c r="F15" s="434"/>
      <c r="G15" s="434"/>
      <c r="H15" s="434"/>
      <c r="I15" s="434"/>
      <c r="J15" s="434"/>
      <c r="K15" s="434"/>
      <c r="L15" s="435"/>
      <c r="N15" s="528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9"/>
      <c r="O16" s="529"/>
      <c r="P16" s="529"/>
      <c r="Q16" s="529"/>
      <c r="R16" s="52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13" t="s">
        <v>37</v>
      </c>
      <c r="D17" s="393" t="s">
        <v>38</v>
      </c>
      <c r="E17" s="47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3"/>
      <c r="P17" s="473"/>
      <c r="Q17" s="473"/>
      <c r="R17" s="474"/>
      <c r="S17" s="711" t="s">
        <v>48</v>
      </c>
      <c r="T17" s="435"/>
      <c r="U17" s="393" t="s">
        <v>49</v>
      </c>
      <c r="V17" s="393" t="s">
        <v>50</v>
      </c>
      <c r="W17" s="407" t="s">
        <v>51</v>
      </c>
      <c r="X17" s="393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502"/>
      <c r="BA17" s="420" t="s">
        <v>56</v>
      </c>
    </row>
    <row r="18" spans="1:53" ht="14.25" customHeight="1" x14ac:dyDescent="0.2">
      <c r="A18" s="394"/>
      <c r="B18" s="394"/>
      <c r="C18" s="394"/>
      <c r="D18" s="475"/>
      <c r="E18" s="477"/>
      <c r="F18" s="394"/>
      <c r="G18" s="394"/>
      <c r="H18" s="394"/>
      <c r="I18" s="394"/>
      <c r="J18" s="394"/>
      <c r="K18" s="394"/>
      <c r="L18" s="394"/>
      <c r="M18" s="394"/>
      <c r="N18" s="475"/>
      <c r="O18" s="476"/>
      <c r="P18" s="476"/>
      <c r="Q18" s="476"/>
      <c r="R18" s="477"/>
      <c r="S18" s="346" t="s">
        <v>57</v>
      </c>
      <c r="T18" s="346" t="s">
        <v>58</v>
      </c>
      <c r="U18" s="394"/>
      <c r="V18" s="394"/>
      <c r="W18" s="408"/>
      <c r="X18" s="394"/>
      <c r="Y18" s="621"/>
      <c r="Z18" s="621"/>
      <c r="AA18" s="430"/>
      <c r="AB18" s="431"/>
      <c r="AC18" s="432"/>
      <c r="AD18" s="503"/>
      <c r="BA18" s="354"/>
    </row>
    <row r="19" spans="1:53" ht="27.75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customHeight="1" x14ac:dyDescent="0.25">
      <c r="A20" s="398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5"/>
      <c r="Z20" s="345"/>
    </row>
    <row r="21" spans="1:53" ht="14.25" customHeight="1" x14ac:dyDescent="0.25">
      <c r="A21" s="353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6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7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7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53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5">
        <v>4607091383881</v>
      </c>
      <c r="E26" s="356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6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6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4301051692</v>
      </c>
      <c r="D28" s="355">
        <v>4607091383935</v>
      </c>
      <c r="E28" s="356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81" t="s">
        <v>75</v>
      </c>
      <c r="O28" s="358"/>
      <c r="P28" s="358"/>
      <c r="Q28" s="358"/>
      <c r="R28" s="356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76</v>
      </c>
      <c r="C29" s="31">
        <v>4301051180</v>
      </c>
      <c r="D29" s="355">
        <v>4607091383935</v>
      </c>
      <c r="E29" s="356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8"/>
      <c r="P29" s="358"/>
      <c r="Q29" s="358"/>
      <c r="R29" s="356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5">
        <v>4680115881853</v>
      </c>
      <c r="E30" s="356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8"/>
      <c r="P30" s="358"/>
      <c r="Q30" s="358"/>
      <c r="R30" s="356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5">
        <v>4607091383911</v>
      </c>
      <c r="E31" s="356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8"/>
      <c r="P31" s="358"/>
      <c r="Q31" s="358"/>
      <c r="R31" s="356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6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7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7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53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6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7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7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53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6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7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7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53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6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7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7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390" t="s">
        <v>95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1"/>
      <c r="P47" s="391"/>
      <c r="Q47" s="391"/>
      <c r="R47" s="391"/>
      <c r="S47" s="391"/>
      <c r="T47" s="391"/>
      <c r="U47" s="391"/>
      <c r="V47" s="391"/>
      <c r="W47" s="391"/>
      <c r="X47" s="391"/>
      <c r="Y47" s="48"/>
      <c r="Z47" s="48"/>
    </row>
    <row r="48" spans="1:53" ht="16.5" customHeight="1" x14ac:dyDescent="0.25">
      <c r="A48" s="398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5"/>
      <c r="Z48" s="345"/>
    </row>
    <row r="49" spans="1:53" ht="14.25" customHeight="1" x14ac:dyDescent="0.25">
      <c r="A49" s="353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6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6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7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7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98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5"/>
      <c r="Z54" s="345"/>
    </row>
    <row r="55" spans="1:53" ht="14.25" customHeight="1" x14ac:dyDescent="0.25">
      <c r="A55" s="353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6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6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6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58"/>
      <c r="P59" s="358"/>
      <c r="Q59" s="358"/>
      <c r="R59" s="356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7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7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98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5"/>
      <c r="Z62" s="345"/>
    </row>
    <row r="63" spans="1:53" ht="14.25" customHeight="1" x14ac:dyDescent="0.25">
      <c r="A63" s="353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6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5">
        <v>4607091385670</v>
      </c>
      <c r="E65" s="356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6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5">
        <v>4607091385670</v>
      </c>
      <c r="E66" s="356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56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6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6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5">
        <v>4680115882133</v>
      </c>
      <c r="E69" s="356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6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5">
        <v>4680115882133</v>
      </c>
      <c r="E70" s="356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6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6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5">
        <v>4680115882539</v>
      </c>
      <c r="E72" s="356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6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5">
        <v>4607091385687</v>
      </c>
      <c r="E73" s="356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56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6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5">
        <v>4607091384604</v>
      </c>
      <c r="E75" s="356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2" t="s">
        <v>138</v>
      </c>
      <c r="O75" s="358"/>
      <c r="P75" s="358"/>
      <c r="Q75" s="358"/>
      <c r="R75" s="356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5">
        <v>4680115880283</v>
      </c>
      <c r="E76" s="356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8"/>
      <c r="P76" s="358"/>
      <c r="Q76" s="358"/>
      <c r="R76" s="356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5">
        <v>4680115883949</v>
      </c>
      <c r="E77" s="356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8"/>
      <c r="P77" s="358"/>
      <c r="Q77" s="358"/>
      <c r="R77" s="356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5">
        <v>4680115881303</v>
      </c>
      <c r="E78" s="356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8"/>
      <c r="P78" s="358"/>
      <c r="Q78" s="358"/>
      <c r="R78" s="356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5">
        <v>4680115882577</v>
      </c>
      <c r="E79" s="356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8"/>
      <c r="P79" s="358"/>
      <c r="Q79" s="358"/>
      <c r="R79" s="356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5">
        <v>4680115882577</v>
      </c>
      <c r="E80" s="356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8"/>
      <c r="P80" s="358"/>
      <c r="Q80" s="358"/>
      <c r="R80" s="356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5">
        <v>4680115882720</v>
      </c>
      <c r="E81" s="356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3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8"/>
      <c r="P81" s="358"/>
      <c r="Q81" s="358"/>
      <c r="R81" s="356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5">
        <v>4680115880269</v>
      </c>
      <c r="E82" s="356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8"/>
      <c r="P82" s="358"/>
      <c r="Q82" s="358"/>
      <c r="R82" s="356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5">
        <v>4680115880429</v>
      </c>
      <c r="E83" s="356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8"/>
      <c r="P83" s="358"/>
      <c r="Q83" s="358"/>
      <c r="R83" s="356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5">
        <v>4680115881457</v>
      </c>
      <c r="E84" s="356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8"/>
      <c r="P84" s="358"/>
      <c r="Q84" s="358"/>
      <c r="R84" s="356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7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52"/>
      <c r="Z85" s="352"/>
    </row>
    <row r="86" spans="1:53" x14ac:dyDescent="0.2">
      <c r="A86" s="354"/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7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0</v>
      </c>
      <c r="W86" s="351">
        <f>IFERROR(SUM(W64:W84),"0")</f>
        <v>0</v>
      </c>
      <c r="X86" s="37"/>
      <c r="Y86" s="352"/>
      <c r="Z86" s="352"/>
    </row>
    <row r="87" spans="1:53" ht="14.25" customHeight="1" x14ac:dyDescent="0.25">
      <c r="A87" s="353" t="s">
        <v>97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5">
        <v>4680115881488</v>
      </c>
      <c r="E88" s="356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8"/>
      <c r="P88" s="358"/>
      <c r="Q88" s="358"/>
      <c r="R88" s="356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4301020228</v>
      </c>
      <c r="D89" s="355">
        <v>4680115882751</v>
      </c>
      <c r="E89" s="356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6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4301020258</v>
      </c>
      <c r="D90" s="355">
        <v>4680115882775</v>
      </c>
      <c r="E90" s="356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6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5">
        <v>4680115880658</v>
      </c>
      <c r="E91" s="356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6"/>
      <c r="S91" s="34"/>
      <c r="T91" s="34"/>
      <c r="U91" s="35" t="s">
        <v>65</v>
      </c>
      <c r="V91" s="349">
        <v>0</v>
      </c>
      <c r="W91" s="35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2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7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0</v>
      </c>
      <c r="W92" s="351">
        <f>IFERROR(W88/H88,"0")+IFERROR(W89/H89,"0")+IFERROR(W90/H90,"0")+IFERROR(W91/H91,"0")</f>
        <v>0</v>
      </c>
      <c r="X92" s="351">
        <f>IFERROR(IF(X88="",0,X88),"0")+IFERROR(IF(X89="",0,X89),"0")+IFERROR(IF(X90="",0,X90),"0")+IFERROR(IF(X91="",0,X91),"0")</f>
        <v>0</v>
      </c>
      <c r="Y92" s="352"/>
      <c r="Z92" s="352"/>
    </row>
    <row r="93" spans="1:53" x14ac:dyDescent="0.2">
      <c r="A93" s="354"/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7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0</v>
      </c>
      <c r="W93" s="351">
        <f>IFERROR(SUM(W88:W91),"0")</f>
        <v>0</v>
      </c>
      <c r="X93" s="37"/>
      <c r="Y93" s="352"/>
      <c r="Z93" s="352"/>
    </row>
    <row r="94" spans="1:53" ht="14.25" customHeight="1" x14ac:dyDescent="0.25">
      <c r="A94" s="353" t="s">
        <v>60</v>
      </c>
      <c r="B94" s="354"/>
      <c r="C94" s="354"/>
      <c r="D94" s="354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44"/>
      <c r="Z94" s="344"/>
    </row>
    <row r="95" spans="1:53" ht="16.5" customHeight="1" x14ac:dyDescent="0.25">
      <c r="A95" s="54" t="s">
        <v>165</v>
      </c>
      <c r="B95" s="54" t="s">
        <v>166</v>
      </c>
      <c r="C95" s="31">
        <v>4301030895</v>
      </c>
      <c r="D95" s="355">
        <v>4607091387667</v>
      </c>
      <c r="E95" s="356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6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167</v>
      </c>
      <c r="B96" s="54" t="s">
        <v>168</v>
      </c>
      <c r="C96" s="31">
        <v>4301030961</v>
      </c>
      <c r="D96" s="355">
        <v>4607091387636</v>
      </c>
      <c r="E96" s="356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6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169</v>
      </c>
      <c r="B97" s="54" t="s">
        <v>170</v>
      </c>
      <c r="C97" s="31">
        <v>4301030963</v>
      </c>
      <c r="D97" s="355">
        <v>4607091382426</v>
      </c>
      <c r="E97" s="356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6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4301030962</v>
      </c>
      <c r="D98" s="355">
        <v>4607091386547</v>
      </c>
      <c r="E98" s="356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6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4301031079</v>
      </c>
      <c r="D99" s="355">
        <v>4607091384734</v>
      </c>
      <c r="E99" s="356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6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4301030964</v>
      </c>
      <c r="D100" s="355">
        <v>4607091382464</v>
      </c>
      <c r="E100" s="356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6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4301031235</v>
      </c>
      <c r="D101" s="355">
        <v>4680115883444</v>
      </c>
      <c r="E101" s="356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6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177</v>
      </c>
      <c r="B102" s="54" t="s">
        <v>179</v>
      </c>
      <c r="C102" s="31">
        <v>4301031234</v>
      </c>
      <c r="D102" s="355">
        <v>4680115883444</v>
      </c>
      <c r="E102" s="356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6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72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7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x14ac:dyDescent="0.2">
      <c r="A104" s="354"/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7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customHeight="1" x14ac:dyDescent="0.25">
      <c r="A105" s="353" t="s">
        <v>68</v>
      </c>
      <c r="B105" s="354"/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44"/>
      <c r="Z105" s="344"/>
    </row>
    <row r="106" spans="1:53" ht="16.5" customHeight="1" x14ac:dyDescent="0.25">
      <c r="A106" s="54" t="s">
        <v>180</v>
      </c>
      <c r="B106" s="54" t="s">
        <v>181</v>
      </c>
      <c r="C106" s="31">
        <v>4301051641</v>
      </c>
      <c r="D106" s="355">
        <v>4680115884403</v>
      </c>
      <c r="E106" s="356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6" t="s">
        <v>182</v>
      </c>
      <c r="O106" s="358"/>
      <c r="P106" s="358"/>
      <c r="Q106" s="358"/>
      <c r="R106" s="356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5">
        <v>4607091386967</v>
      </c>
      <c r="E107" s="356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8"/>
      <c r="P107" s="358"/>
      <c r="Q107" s="358"/>
      <c r="R107" s="356"/>
      <c r="S107" s="34"/>
      <c r="T107" s="34"/>
      <c r="U107" s="35" t="s">
        <v>65</v>
      </c>
      <c r="V107" s="349">
        <v>0</v>
      </c>
      <c r="W107" s="350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184</v>
      </c>
      <c r="B108" s="54" t="s">
        <v>186</v>
      </c>
      <c r="C108" s="31">
        <v>4301051437</v>
      </c>
      <c r="D108" s="355">
        <v>4607091386967</v>
      </c>
      <c r="E108" s="356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8"/>
      <c r="P108" s="358"/>
      <c r="Q108" s="358"/>
      <c r="R108" s="356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5">
        <v>4607091385304</v>
      </c>
      <c r="E109" s="356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8"/>
      <c r="P109" s="358"/>
      <c r="Q109" s="358"/>
      <c r="R109" s="356"/>
      <c r="S109" s="34"/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4301051648</v>
      </c>
      <c r="D110" s="355">
        <v>4607091386264</v>
      </c>
      <c r="E110" s="356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8"/>
      <c r="P110" s="358"/>
      <c r="Q110" s="358"/>
      <c r="R110" s="356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5">
        <v>4607091385731</v>
      </c>
      <c r="E111" s="356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6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5">
        <v>4680115880214</v>
      </c>
      <c r="E112" s="356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6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195</v>
      </c>
      <c r="B113" s="54" t="s">
        <v>196</v>
      </c>
      <c r="C113" s="31">
        <v>4301051438</v>
      </c>
      <c r="D113" s="355">
        <v>4680115880894</v>
      </c>
      <c r="E113" s="356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2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6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197</v>
      </c>
      <c r="B114" s="54" t="s">
        <v>198</v>
      </c>
      <c r="C114" s="31">
        <v>4301051313</v>
      </c>
      <c r="D114" s="355">
        <v>4607091385427</v>
      </c>
      <c r="E114" s="356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6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199</v>
      </c>
      <c r="B115" s="54" t="s">
        <v>200</v>
      </c>
      <c r="C115" s="31">
        <v>4301051480</v>
      </c>
      <c r="D115" s="355">
        <v>4680115882645</v>
      </c>
      <c r="E115" s="356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6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2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7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2"/>
      <c r="Z116" s="352"/>
    </row>
    <row r="117" spans="1:53" x14ac:dyDescent="0.2">
      <c r="A117" s="354"/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7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0</v>
      </c>
      <c r="W117" s="351">
        <f>IFERROR(SUM(W106:W115),"0")</f>
        <v>0</v>
      </c>
      <c r="X117" s="37"/>
      <c r="Y117" s="352"/>
      <c r="Z117" s="352"/>
    </row>
    <row r="118" spans="1:53" ht="14.25" customHeight="1" x14ac:dyDescent="0.25">
      <c r="A118" s="353" t="s">
        <v>201</v>
      </c>
      <c r="B118" s="354"/>
      <c r="C118" s="354"/>
      <c r="D118" s="354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5">
        <v>4607091383065</v>
      </c>
      <c r="E119" s="356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6"/>
      <c r="S119" s="34"/>
      <c r="T119" s="34"/>
      <c r="U119" s="35" t="s">
        <v>65</v>
      </c>
      <c r="V119" s="349">
        <v>0</v>
      </c>
      <c r="W119" s="35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204</v>
      </c>
      <c r="B120" s="54" t="s">
        <v>205</v>
      </c>
      <c r="C120" s="31">
        <v>4301060366</v>
      </c>
      <c r="D120" s="355">
        <v>4680115881532</v>
      </c>
      <c r="E120" s="356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56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5">
        <v>4680115881532</v>
      </c>
      <c r="E121" s="356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6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204</v>
      </c>
      <c r="B122" s="54" t="s">
        <v>207</v>
      </c>
      <c r="C122" s="31">
        <v>4301060350</v>
      </c>
      <c r="D122" s="355">
        <v>4680115881532</v>
      </c>
      <c r="E122" s="356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5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8"/>
      <c r="P122" s="358"/>
      <c r="Q122" s="358"/>
      <c r="R122" s="356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5">
        <v>4680115882652</v>
      </c>
      <c r="E123" s="356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6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5">
        <v>4680115880238</v>
      </c>
      <c r="E124" s="356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6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5">
        <v>4680115881464</v>
      </c>
      <c r="E125" s="356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3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6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72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7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0</v>
      </c>
      <c r="W126" s="351">
        <f>IFERROR(W119/H119,"0")+IFERROR(W120/H120,"0")+IFERROR(W121/H121,"0")+IFERROR(W122/H122,"0")+IFERROR(W123/H123,"0")+IFERROR(W124/H124,"0")+IFERROR(W125/H125,"0")</f>
        <v>0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2"/>
      <c r="Z126" s="352"/>
    </row>
    <row r="127" spans="1:53" x14ac:dyDescent="0.2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7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0</v>
      </c>
      <c r="W127" s="351">
        <f>IFERROR(SUM(W119:W125),"0")</f>
        <v>0</v>
      </c>
      <c r="X127" s="37"/>
      <c r="Y127" s="352"/>
      <c r="Z127" s="352"/>
    </row>
    <row r="128" spans="1:53" ht="16.5" customHeight="1" x14ac:dyDescent="0.25">
      <c r="A128" s="398" t="s">
        <v>214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45"/>
      <c r="Z128" s="345"/>
    </row>
    <row r="129" spans="1:53" ht="14.25" customHeight="1" x14ac:dyDescent="0.25">
      <c r="A129" s="353" t="s">
        <v>68</v>
      </c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44"/>
      <c r="Z129" s="344"/>
    </row>
    <row r="130" spans="1:53" ht="16.5" customHeight="1" x14ac:dyDescent="0.25">
      <c r="A130" s="54" t="s">
        <v>215</v>
      </c>
      <c r="B130" s="54" t="s">
        <v>216</v>
      </c>
      <c r="C130" s="31">
        <v>4301051738</v>
      </c>
      <c r="D130" s="355">
        <v>4680115884533</v>
      </c>
      <c r="E130" s="356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35" t="s">
        <v>217</v>
      </c>
      <c r="O130" s="358"/>
      <c r="P130" s="358"/>
      <c r="Q130" s="358"/>
      <c r="R130" s="356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5">
        <v>4607091385168</v>
      </c>
      <c r="E131" s="356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6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218</v>
      </c>
      <c r="B132" s="54" t="s">
        <v>220</v>
      </c>
      <c r="C132" s="31">
        <v>4301051360</v>
      </c>
      <c r="D132" s="355">
        <v>4607091385168</v>
      </c>
      <c r="E132" s="356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8"/>
      <c r="P132" s="358"/>
      <c r="Q132" s="358"/>
      <c r="R132" s="356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221</v>
      </c>
      <c r="B133" s="54" t="s">
        <v>222</v>
      </c>
      <c r="C133" s="31">
        <v>4301051362</v>
      </c>
      <c r="D133" s="355">
        <v>4607091383256</v>
      </c>
      <c r="E133" s="356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8"/>
      <c r="P133" s="358"/>
      <c r="Q133" s="358"/>
      <c r="R133" s="356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5">
        <v>4607091385748</v>
      </c>
      <c r="E134" s="356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8"/>
      <c r="P134" s="358"/>
      <c r="Q134" s="358"/>
      <c r="R134" s="356"/>
      <c r="S134" s="34"/>
      <c r="T134" s="34"/>
      <c r="U134" s="35" t="s">
        <v>65</v>
      </c>
      <c r="V134" s="349">
        <v>0</v>
      </c>
      <c r="W134" s="350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72"/>
      <c r="B135" s="354"/>
      <c r="C135" s="354"/>
      <c r="D135" s="354"/>
      <c r="E135" s="354"/>
      <c r="F135" s="354"/>
      <c r="G135" s="354"/>
      <c r="H135" s="354"/>
      <c r="I135" s="354"/>
      <c r="J135" s="354"/>
      <c r="K135" s="354"/>
      <c r="L135" s="354"/>
      <c r="M135" s="37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0</v>
      </c>
      <c r="W135" s="351">
        <f>IFERROR(W130/H130,"0")+IFERROR(W131/H131,"0")+IFERROR(W132/H132,"0")+IFERROR(W133/H133,"0")+IFERROR(W134/H134,"0")</f>
        <v>0</v>
      </c>
      <c r="X135" s="351">
        <f>IFERROR(IF(X130="",0,X130),"0")+IFERROR(IF(X131="",0,X131),"0")+IFERROR(IF(X132="",0,X132),"0")+IFERROR(IF(X133="",0,X133),"0")+IFERROR(IF(X134="",0,X134),"0")</f>
        <v>0</v>
      </c>
      <c r="Y135" s="352"/>
      <c r="Z135" s="352"/>
    </row>
    <row r="136" spans="1:53" x14ac:dyDescent="0.2">
      <c r="A136" s="354"/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7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0</v>
      </c>
      <c r="W136" s="351">
        <f>IFERROR(SUM(W130:W134),"0")</f>
        <v>0</v>
      </c>
      <c r="X136" s="37"/>
      <c r="Y136" s="352"/>
      <c r="Z136" s="352"/>
    </row>
    <row r="137" spans="1:53" ht="27.75" customHeight="1" x14ac:dyDescent="0.2">
      <c r="A137" s="390" t="s">
        <v>225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48"/>
      <c r="Z137" s="48"/>
    </row>
    <row r="138" spans="1:53" ht="16.5" customHeight="1" x14ac:dyDescent="0.25">
      <c r="A138" s="398" t="s">
        <v>226</v>
      </c>
      <c r="B138" s="354"/>
      <c r="C138" s="354"/>
      <c r="D138" s="354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45"/>
      <c r="Z138" s="345"/>
    </row>
    <row r="139" spans="1:53" ht="14.25" customHeight="1" x14ac:dyDescent="0.25">
      <c r="A139" s="353" t="s">
        <v>105</v>
      </c>
      <c r="B139" s="354"/>
      <c r="C139" s="354"/>
      <c r="D139" s="354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44"/>
      <c r="Z139" s="344"/>
    </row>
    <row r="140" spans="1:53" ht="27" customHeight="1" x14ac:dyDescent="0.25">
      <c r="A140" s="54" t="s">
        <v>227</v>
      </c>
      <c r="B140" s="54" t="s">
        <v>228</v>
      </c>
      <c r="C140" s="31">
        <v>4301011223</v>
      </c>
      <c r="D140" s="355">
        <v>4607091383423</v>
      </c>
      <c r="E140" s="356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8"/>
      <c r="P140" s="358"/>
      <c r="Q140" s="358"/>
      <c r="R140" s="356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229</v>
      </c>
      <c r="B141" s="54" t="s">
        <v>230</v>
      </c>
      <c r="C141" s="31">
        <v>4301011338</v>
      </c>
      <c r="D141" s="355">
        <v>4607091381405</v>
      </c>
      <c r="E141" s="356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6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8"/>
      <c r="P141" s="358"/>
      <c r="Q141" s="358"/>
      <c r="R141" s="356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customHeight="1" x14ac:dyDescent="0.25">
      <c r="A142" s="54" t="s">
        <v>231</v>
      </c>
      <c r="B142" s="54" t="s">
        <v>232</v>
      </c>
      <c r="C142" s="31">
        <v>4301011333</v>
      </c>
      <c r="D142" s="355">
        <v>4607091386516</v>
      </c>
      <c r="E142" s="356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8"/>
      <c r="P142" s="358"/>
      <c r="Q142" s="358"/>
      <c r="R142" s="356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x14ac:dyDescent="0.2">
      <c r="A143" s="372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7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x14ac:dyDescent="0.2">
      <c r="A144" s="354"/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7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customHeight="1" x14ac:dyDescent="0.25">
      <c r="A145" s="398" t="s">
        <v>233</v>
      </c>
      <c r="B145" s="354"/>
      <c r="C145" s="354"/>
      <c r="D145" s="354"/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45"/>
      <c r="Z145" s="345"/>
    </row>
    <row r="146" spans="1:53" ht="14.25" customHeight="1" x14ac:dyDescent="0.25">
      <c r="A146" s="353" t="s">
        <v>60</v>
      </c>
      <c r="B146" s="354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5">
        <v>4680115880993</v>
      </c>
      <c r="E147" s="356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8"/>
      <c r="P147" s="358"/>
      <c r="Q147" s="358"/>
      <c r="R147" s="356"/>
      <c r="S147" s="34"/>
      <c r="T147" s="34"/>
      <c r="U147" s="35" t="s">
        <v>65</v>
      </c>
      <c r="V147" s="349">
        <v>0</v>
      </c>
      <c r="W147" s="350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236</v>
      </c>
      <c r="B148" s="54" t="s">
        <v>237</v>
      </c>
      <c r="C148" s="31">
        <v>4301031204</v>
      </c>
      <c r="D148" s="355">
        <v>4680115881761</v>
      </c>
      <c r="E148" s="356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8"/>
      <c r="P148" s="358"/>
      <c r="Q148" s="358"/>
      <c r="R148" s="356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4301031201</v>
      </c>
      <c r="D149" s="355">
        <v>4680115881563</v>
      </c>
      <c r="E149" s="356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4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8"/>
      <c r="P149" s="358"/>
      <c r="Q149" s="358"/>
      <c r="R149" s="356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5">
        <v>4680115880986</v>
      </c>
      <c r="E150" s="356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8"/>
      <c r="P150" s="358"/>
      <c r="Q150" s="358"/>
      <c r="R150" s="356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242</v>
      </c>
      <c r="B151" s="54" t="s">
        <v>243</v>
      </c>
      <c r="C151" s="31">
        <v>4301031190</v>
      </c>
      <c r="D151" s="355">
        <v>4680115880207</v>
      </c>
      <c r="E151" s="356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8"/>
      <c r="P151" s="358"/>
      <c r="Q151" s="358"/>
      <c r="R151" s="356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244</v>
      </c>
      <c r="B152" s="54" t="s">
        <v>245</v>
      </c>
      <c r="C152" s="31">
        <v>4301031205</v>
      </c>
      <c r="D152" s="355">
        <v>4680115881785</v>
      </c>
      <c r="E152" s="356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8"/>
      <c r="P152" s="358"/>
      <c r="Q152" s="358"/>
      <c r="R152" s="356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5">
        <v>4680115881679</v>
      </c>
      <c r="E153" s="356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8"/>
      <c r="P153" s="358"/>
      <c r="Q153" s="358"/>
      <c r="R153" s="356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248</v>
      </c>
      <c r="B154" s="54" t="s">
        <v>249</v>
      </c>
      <c r="C154" s="31">
        <v>4301031158</v>
      </c>
      <c r="D154" s="355">
        <v>4680115880191</v>
      </c>
      <c r="E154" s="356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8"/>
      <c r="P154" s="358"/>
      <c r="Q154" s="358"/>
      <c r="R154" s="356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customHeight="1" x14ac:dyDescent="0.25">
      <c r="A155" s="54" t="s">
        <v>250</v>
      </c>
      <c r="B155" s="54" t="s">
        <v>251</v>
      </c>
      <c r="C155" s="31">
        <v>4301031245</v>
      </c>
      <c r="D155" s="355">
        <v>4680115883963</v>
      </c>
      <c r="E155" s="356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8"/>
      <c r="P155" s="358"/>
      <c r="Q155" s="358"/>
      <c r="R155" s="356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72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7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0</v>
      </c>
      <c r="W156" s="351">
        <f>IFERROR(W147/H147,"0")+IFERROR(W148/H148,"0")+IFERROR(W149/H149,"0")+IFERROR(W150/H150,"0")+IFERROR(W151/H151,"0")+IFERROR(W152/H152,"0")+IFERROR(W153/H153,"0")+IFERROR(W154/H154,"0")+IFERROR(W155/H155,"0")</f>
        <v>0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52"/>
      <c r="Z156" s="352"/>
    </row>
    <row r="157" spans="1:53" x14ac:dyDescent="0.2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7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0</v>
      </c>
      <c r="W157" s="351">
        <f>IFERROR(SUM(W147:W155),"0")</f>
        <v>0</v>
      </c>
      <c r="X157" s="37"/>
      <c r="Y157" s="352"/>
      <c r="Z157" s="352"/>
    </row>
    <row r="158" spans="1:53" ht="16.5" customHeight="1" x14ac:dyDescent="0.25">
      <c r="A158" s="398" t="s">
        <v>252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45"/>
      <c r="Z158" s="345"/>
    </row>
    <row r="159" spans="1:53" ht="14.25" customHeight="1" x14ac:dyDescent="0.25">
      <c r="A159" s="353" t="s">
        <v>105</v>
      </c>
      <c r="B159" s="354"/>
      <c r="C159" s="354"/>
      <c r="D159" s="354"/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44"/>
      <c r="Z159" s="344"/>
    </row>
    <row r="160" spans="1:53" ht="16.5" customHeight="1" x14ac:dyDescent="0.25">
      <c r="A160" s="54" t="s">
        <v>253</v>
      </c>
      <c r="B160" s="54" t="s">
        <v>254</v>
      </c>
      <c r="C160" s="31">
        <v>4301011450</v>
      </c>
      <c r="D160" s="355">
        <v>4680115881402</v>
      </c>
      <c r="E160" s="356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6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8"/>
      <c r="P160" s="358"/>
      <c r="Q160" s="358"/>
      <c r="R160" s="356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customHeight="1" x14ac:dyDescent="0.25">
      <c r="A161" s="54" t="s">
        <v>255</v>
      </c>
      <c r="B161" s="54" t="s">
        <v>256</v>
      </c>
      <c r="C161" s="31">
        <v>4301011454</v>
      </c>
      <c r="D161" s="355">
        <v>4680115881396</v>
      </c>
      <c r="E161" s="356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8"/>
      <c r="P161" s="358"/>
      <c r="Q161" s="358"/>
      <c r="R161" s="356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72"/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7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x14ac:dyDescent="0.2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7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customHeight="1" x14ac:dyDescent="0.25">
      <c r="A164" s="353" t="s">
        <v>97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44"/>
      <c r="Z164" s="344"/>
    </row>
    <row r="165" spans="1:53" ht="16.5" customHeight="1" x14ac:dyDescent="0.25">
      <c r="A165" s="54" t="s">
        <v>257</v>
      </c>
      <c r="B165" s="54" t="s">
        <v>258</v>
      </c>
      <c r="C165" s="31">
        <v>4301020262</v>
      </c>
      <c r="D165" s="355">
        <v>4680115882935</v>
      </c>
      <c r="E165" s="356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8"/>
      <c r="P165" s="358"/>
      <c r="Q165" s="358"/>
      <c r="R165" s="356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customHeight="1" x14ac:dyDescent="0.25">
      <c r="A166" s="54" t="s">
        <v>259</v>
      </c>
      <c r="B166" s="54" t="s">
        <v>260</v>
      </c>
      <c r="C166" s="31">
        <v>4301020220</v>
      </c>
      <c r="D166" s="355">
        <v>4680115880764</v>
      </c>
      <c r="E166" s="356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8"/>
      <c r="P166" s="358"/>
      <c r="Q166" s="358"/>
      <c r="R166" s="356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x14ac:dyDescent="0.2">
      <c r="A167" s="372"/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7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x14ac:dyDescent="0.2">
      <c r="A168" s="354"/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7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customHeight="1" x14ac:dyDescent="0.25">
      <c r="A169" s="353" t="s">
        <v>60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44"/>
      <c r="Z169" s="344"/>
    </row>
    <row r="170" spans="1:53" ht="27" customHeight="1" x14ac:dyDescent="0.25">
      <c r="A170" s="54" t="s">
        <v>261</v>
      </c>
      <c r="B170" s="54" t="s">
        <v>262</v>
      </c>
      <c r="C170" s="31">
        <v>4301031224</v>
      </c>
      <c r="D170" s="355">
        <v>4680115882683</v>
      </c>
      <c r="E170" s="356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8"/>
      <c r="P170" s="358"/>
      <c r="Q170" s="358"/>
      <c r="R170" s="356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263</v>
      </c>
      <c r="B171" s="54" t="s">
        <v>264</v>
      </c>
      <c r="C171" s="31">
        <v>4301031230</v>
      </c>
      <c r="D171" s="355">
        <v>4680115882690</v>
      </c>
      <c r="E171" s="356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8"/>
      <c r="P171" s="358"/>
      <c r="Q171" s="358"/>
      <c r="R171" s="356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265</v>
      </c>
      <c r="B172" s="54" t="s">
        <v>266</v>
      </c>
      <c r="C172" s="31">
        <v>4301031220</v>
      </c>
      <c r="D172" s="355">
        <v>4680115882669</v>
      </c>
      <c r="E172" s="356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8"/>
      <c r="P172" s="358"/>
      <c r="Q172" s="358"/>
      <c r="R172" s="356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5">
        <v>4680115882676</v>
      </c>
      <c r="E173" s="356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8"/>
      <c r="P173" s="358"/>
      <c r="Q173" s="358"/>
      <c r="R173" s="356"/>
      <c r="S173" s="34"/>
      <c r="T173" s="34"/>
      <c r="U173" s="35" t="s">
        <v>65</v>
      </c>
      <c r="V173" s="349">
        <v>0</v>
      </c>
      <c r="W173" s="35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72"/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7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0</v>
      </c>
      <c r="W174" s="351">
        <f>IFERROR(W170/H170,"0")+IFERROR(W171/H171,"0")+IFERROR(W172/H172,"0")+IFERROR(W173/H173,"0")</f>
        <v>0</v>
      </c>
      <c r="X174" s="351">
        <f>IFERROR(IF(X170="",0,X170),"0")+IFERROR(IF(X171="",0,X171),"0")+IFERROR(IF(X172="",0,X172),"0")+IFERROR(IF(X173="",0,X173),"0")</f>
        <v>0</v>
      </c>
      <c r="Y174" s="352"/>
      <c r="Z174" s="352"/>
    </row>
    <row r="175" spans="1:53" x14ac:dyDescent="0.2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7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0</v>
      </c>
      <c r="W175" s="351">
        <f>IFERROR(SUM(W170:W173),"0")</f>
        <v>0</v>
      </c>
      <c r="X175" s="37"/>
      <c r="Y175" s="352"/>
      <c r="Z175" s="352"/>
    </row>
    <row r="176" spans="1:53" ht="14.25" customHeight="1" x14ac:dyDescent="0.25">
      <c r="A176" s="353" t="s">
        <v>68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44"/>
      <c r="Z176" s="344"/>
    </row>
    <row r="177" spans="1:53" ht="27" customHeight="1" x14ac:dyDescent="0.25">
      <c r="A177" s="54" t="s">
        <v>269</v>
      </c>
      <c r="B177" s="54" t="s">
        <v>270</v>
      </c>
      <c r="C177" s="31">
        <v>4301051409</v>
      </c>
      <c r="D177" s="355">
        <v>4680115881556</v>
      </c>
      <c r="E177" s="356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8"/>
      <c r="P177" s="358"/>
      <c r="Q177" s="358"/>
      <c r="R177" s="356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5">
        <v>4680115880573</v>
      </c>
      <c r="E178" s="356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8"/>
      <c r="P178" s="358"/>
      <c r="Q178" s="358"/>
      <c r="R178" s="356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4301051408</v>
      </c>
      <c r="D179" s="355">
        <v>4680115881594</v>
      </c>
      <c r="E179" s="356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8"/>
      <c r="P179" s="358"/>
      <c r="Q179" s="358"/>
      <c r="R179" s="356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275</v>
      </c>
      <c r="B180" s="54" t="s">
        <v>276</v>
      </c>
      <c r="C180" s="31">
        <v>4301051505</v>
      </c>
      <c r="D180" s="355">
        <v>4680115881587</v>
      </c>
      <c r="E180" s="356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8"/>
      <c r="P180" s="358"/>
      <c r="Q180" s="358"/>
      <c r="R180" s="356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5">
        <v>4680115880962</v>
      </c>
      <c r="E181" s="356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8"/>
      <c r="P181" s="358"/>
      <c r="Q181" s="358"/>
      <c r="R181" s="356"/>
      <c r="S181" s="34"/>
      <c r="T181" s="34"/>
      <c r="U181" s="35" t="s">
        <v>65</v>
      </c>
      <c r="V181" s="349">
        <v>0</v>
      </c>
      <c r="W181" s="35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279</v>
      </c>
      <c r="B182" s="54" t="s">
        <v>280</v>
      </c>
      <c r="C182" s="31">
        <v>4301051411</v>
      </c>
      <c r="D182" s="355">
        <v>4680115881617</v>
      </c>
      <c r="E182" s="356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8"/>
      <c r="P182" s="358"/>
      <c r="Q182" s="358"/>
      <c r="R182" s="356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5">
        <v>4680115881228</v>
      </c>
      <c r="E183" s="356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8"/>
      <c r="P183" s="358"/>
      <c r="Q183" s="358"/>
      <c r="R183" s="356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283</v>
      </c>
      <c r="B184" s="54" t="s">
        <v>284</v>
      </c>
      <c r="C184" s="31">
        <v>4301051506</v>
      </c>
      <c r="D184" s="355">
        <v>4680115881037</v>
      </c>
      <c r="E184" s="356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6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8"/>
      <c r="P184" s="358"/>
      <c r="Q184" s="358"/>
      <c r="R184" s="356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5">
        <v>4680115881211</v>
      </c>
      <c r="E185" s="356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8"/>
      <c r="P185" s="358"/>
      <c r="Q185" s="358"/>
      <c r="R185" s="356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4301051378</v>
      </c>
      <c r="D186" s="355">
        <v>4680115881020</v>
      </c>
      <c r="E186" s="356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8"/>
      <c r="P186" s="358"/>
      <c r="Q186" s="358"/>
      <c r="R186" s="356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5">
        <v>4680115882195</v>
      </c>
      <c r="E187" s="356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8"/>
      <c r="P187" s="358"/>
      <c r="Q187" s="358"/>
      <c r="R187" s="356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291</v>
      </c>
      <c r="B188" s="54" t="s">
        <v>292</v>
      </c>
      <c r="C188" s="31">
        <v>4301051479</v>
      </c>
      <c r="D188" s="355">
        <v>4680115882607</v>
      </c>
      <c r="E188" s="356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8"/>
      <c r="P188" s="358"/>
      <c r="Q188" s="358"/>
      <c r="R188" s="356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5">
        <v>4680115880092</v>
      </c>
      <c r="E189" s="356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8"/>
      <c r="P189" s="358"/>
      <c r="Q189" s="358"/>
      <c r="R189" s="356"/>
      <c r="S189" s="34"/>
      <c r="T189" s="34"/>
      <c r="U189" s="35" t="s">
        <v>65</v>
      </c>
      <c r="V189" s="349">
        <v>200</v>
      </c>
      <c r="W189" s="350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5">
        <v>4680115880221</v>
      </c>
      <c r="E190" s="356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8"/>
      <c r="P190" s="358"/>
      <c r="Q190" s="358"/>
      <c r="R190" s="356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297</v>
      </c>
      <c r="B191" s="54" t="s">
        <v>298</v>
      </c>
      <c r="C191" s="31">
        <v>4301051523</v>
      </c>
      <c r="D191" s="355">
        <v>4680115882942</v>
      </c>
      <c r="E191" s="356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8"/>
      <c r="P191" s="358"/>
      <c r="Q191" s="358"/>
      <c r="R191" s="356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5">
        <v>4680115880504</v>
      </c>
      <c r="E192" s="356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8"/>
      <c r="P192" s="358"/>
      <c r="Q192" s="358"/>
      <c r="R192" s="356"/>
      <c r="S192" s="34"/>
      <c r="T192" s="34"/>
      <c r="U192" s="35" t="s">
        <v>65</v>
      </c>
      <c r="V192" s="349">
        <v>0</v>
      </c>
      <c r="W192" s="35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5">
        <v>4680115882164</v>
      </c>
      <c r="E193" s="356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8"/>
      <c r="P193" s="358"/>
      <c r="Q193" s="358"/>
      <c r="R193" s="356"/>
      <c r="S193" s="34"/>
      <c r="T193" s="34"/>
      <c r="U193" s="35" t="s">
        <v>65</v>
      </c>
      <c r="V193" s="349">
        <v>0</v>
      </c>
      <c r="W193" s="35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72"/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7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83.333333333333343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84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0.63251999999999997</v>
      </c>
      <c r="Y194" s="352"/>
      <c r="Z194" s="352"/>
    </row>
    <row r="195" spans="1:53" x14ac:dyDescent="0.2">
      <c r="A195" s="354"/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7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200</v>
      </c>
      <c r="W195" s="351">
        <f>IFERROR(SUM(W177:W193),"0")</f>
        <v>201.6</v>
      </c>
      <c r="X195" s="37"/>
      <c r="Y195" s="352"/>
      <c r="Z195" s="352"/>
    </row>
    <row r="196" spans="1:53" ht="14.25" customHeight="1" x14ac:dyDescent="0.25">
      <c r="A196" s="353" t="s">
        <v>201</v>
      </c>
      <c r="B196" s="354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44"/>
      <c r="Z196" s="344"/>
    </row>
    <row r="197" spans="1:53" ht="16.5" customHeight="1" x14ac:dyDescent="0.25">
      <c r="A197" s="54" t="s">
        <v>303</v>
      </c>
      <c r="B197" s="54" t="s">
        <v>304</v>
      </c>
      <c r="C197" s="31">
        <v>4301060360</v>
      </c>
      <c r="D197" s="355">
        <v>4680115882874</v>
      </c>
      <c r="E197" s="356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8"/>
      <c r="P197" s="358"/>
      <c r="Q197" s="358"/>
      <c r="R197" s="356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305</v>
      </c>
      <c r="B198" s="54" t="s">
        <v>306</v>
      </c>
      <c r="C198" s="31">
        <v>4301060359</v>
      </c>
      <c r="D198" s="355">
        <v>4680115884434</v>
      </c>
      <c r="E198" s="356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8"/>
      <c r="P198" s="358"/>
      <c r="Q198" s="358"/>
      <c r="R198" s="356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5">
        <v>4680115880801</v>
      </c>
      <c r="E199" s="356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8"/>
      <c r="P199" s="358"/>
      <c r="Q199" s="358"/>
      <c r="R199" s="356"/>
      <c r="S199" s="34"/>
      <c r="T199" s="34"/>
      <c r="U199" s="35" t="s">
        <v>65</v>
      </c>
      <c r="V199" s="349">
        <v>0</v>
      </c>
      <c r="W199" s="350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5">
        <v>4680115880818</v>
      </c>
      <c r="E200" s="356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8"/>
      <c r="P200" s="358"/>
      <c r="Q200" s="358"/>
      <c r="R200" s="356"/>
      <c r="S200" s="34"/>
      <c r="T200" s="34"/>
      <c r="U200" s="35" t="s">
        <v>65</v>
      </c>
      <c r="V200" s="349">
        <v>0</v>
      </c>
      <c r="W200" s="350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72"/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7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0</v>
      </c>
      <c r="W201" s="351">
        <f>IFERROR(W197/H197,"0")+IFERROR(W198/H198,"0")+IFERROR(W199/H199,"0")+IFERROR(W200/H200,"0")</f>
        <v>0</v>
      </c>
      <c r="X201" s="351">
        <f>IFERROR(IF(X197="",0,X197),"0")+IFERROR(IF(X198="",0,X198),"0")+IFERROR(IF(X199="",0,X199),"0")+IFERROR(IF(X200="",0,X200),"0")</f>
        <v>0</v>
      </c>
      <c r="Y201" s="352"/>
      <c r="Z201" s="352"/>
    </row>
    <row r="202" spans="1:53" x14ac:dyDescent="0.2">
      <c r="A202" s="354"/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7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0</v>
      </c>
      <c r="W202" s="351">
        <f>IFERROR(SUM(W197:W200),"0")</f>
        <v>0</v>
      </c>
      <c r="X202" s="37"/>
      <c r="Y202" s="352"/>
      <c r="Z202" s="352"/>
    </row>
    <row r="203" spans="1:53" ht="16.5" customHeight="1" x14ac:dyDescent="0.25">
      <c r="A203" s="398" t="s">
        <v>311</v>
      </c>
      <c r="B203" s="354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45"/>
      <c r="Z203" s="345"/>
    </row>
    <row r="204" spans="1:53" ht="14.25" customHeight="1" x14ac:dyDescent="0.25">
      <c r="A204" s="353" t="s">
        <v>105</v>
      </c>
      <c r="B204" s="354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44"/>
      <c r="Z204" s="344"/>
    </row>
    <row r="205" spans="1:53" ht="27" customHeight="1" x14ac:dyDescent="0.25">
      <c r="A205" s="54" t="s">
        <v>312</v>
      </c>
      <c r="B205" s="54" t="s">
        <v>313</v>
      </c>
      <c r="C205" s="31">
        <v>4301011717</v>
      </c>
      <c r="D205" s="355">
        <v>4680115884274</v>
      </c>
      <c r="E205" s="356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8"/>
      <c r="P205" s="358"/>
      <c r="Q205" s="358"/>
      <c r="R205" s="356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314</v>
      </c>
      <c r="B206" s="54" t="s">
        <v>315</v>
      </c>
      <c r="C206" s="31">
        <v>4301011719</v>
      </c>
      <c r="D206" s="355">
        <v>4680115884298</v>
      </c>
      <c r="E206" s="356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8"/>
      <c r="P206" s="358"/>
      <c r="Q206" s="358"/>
      <c r="R206" s="356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5">
        <v>4680115884250</v>
      </c>
      <c r="E207" s="356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8"/>
      <c r="P207" s="358"/>
      <c r="Q207" s="358"/>
      <c r="R207" s="356"/>
      <c r="S207" s="34"/>
      <c r="T207" s="34"/>
      <c r="U207" s="35" t="s">
        <v>65</v>
      </c>
      <c r="V207" s="349">
        <v>50</v>
      </c>
      <c r="W207" s="350">
        <f t="shared" si="11"/>
        <v>58</v>
      </c>
      <c r="X207" s="36">
        <f>IFERROR(IF(W207=0,"",ROUNDUP(W207/H207,0)*0.02175),"")</f>
        <v>0.10874999999999999</v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318</v>
      </c>
      <c r="B208" s="54" t="s">
        <v>319</v>
      </c>
      <c r="C208" s="31">
        <v>4301011718</v>
      </c>
      <c r="D208" s="355">
        <v>4680115884281</v>
      </c>
      <c r="E208" s="356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8"/>
      <c r="P208" s="358"/>
      <c r="Q208" s="358"/>
      <c r="R208" s="356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4301011720</v>
      </c>
      <c r="D209" s="355">
        <v>4680115884199</v>
      </c>
      <c r="E209" s="356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8"/>
      <c r="P209" s="358"/>
      <c r="Q209" s="358"/>
      <c r="R209" s="356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322</v>
      </c>
      <c r="B210" s="54" t="s">
        <v>323</v>
      </c>
      <c r="C210" s="31">
        <v>4301011716</v>
      </c>
      <c r="D210" s="355">
        <v>4680115884267</v>
      </c>
      <c r="E210" s="356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8"/>
      <c r="P210" s="358"/>
      <c r="Q210" s="358"/>
      <c r="R210" s="356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72"/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7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4.3103448275862073</v>
      </c>
      <c r="W211" s="351">
        <f>IFERROR(W205/H205,"0")+IFERROR(W206/H206,"0")+IFERROR(W207/H207,"0")+IFERROR(W208/H208,"0")+IFERROR(W209/H209,"0")+IFERROR(W210/H210,"0")</f>
        <v>5</v>
      </c>
      <c r="X211" s="351">
        <f>IFERROR(IF(X205="",0,X205),"0")+IFERROR(IF(X206="",0,X206),"0")+IFERROR(IF(X207="",0,X207),"0")+IFERROR(IF(X208="",0,X208),"0")+IFERROR(IF(X209="",0,X209),"0")+IFERROR(IF(X210="",0,X210),"0")</f>
        <v>0.10874999999999999</v>
      </c>
      <c r="Y211" s="352"/>
      <c r="Z211" s="352"/>
    </row>
    <row r="212" spans="1:53" x14ac:dyDescent="0.2">
      <c r="A212" s="354"/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7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50</v>
      </c>
      <c r="W212" s="351">
        <f>IFERROR(SUM(W205:W210),"0")</f>
        <v>58</v>
      </c>
      <c r="X212" s="37"/>
      <c r="Y212" s="352"/>
      <c r="Z212" s="352"/>
    </row>
    <row r="213" spans="1:53" ht="14.25" customHeight="1" x14ac:dyDescent="0.25">
      <c r="A213" s="353" t="s">
        <v>60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44"/>
      <c r="Z213" s="344"/>
    </row>
    <row r="214" spans="1:53" ht="27" customHeight="1" x14ac:dyDescent="0.25">
      <c r="A214" s="54" t="s">
        <v>324</v>
      </c>
      <c r="B214" s="54" t="s">
        <v>325</v>
      </c>
      <c r="C214" s="31">
        <v>4301031151</v>
      </c>
      <c r="D214" s="355">
        <v>4607091389845</v>
      </c>
      <c r="E214" s="356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5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8"/>
      <c r="P214" s="358"/>
      <c r="Q214" s="358"/>
      <c r="R214" s="356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customHeight="1" x14ac:dyDescent="0.25">
      <c r="A215" s="54" t="s">
        <v>326</v>
      </c>
      <c r="B215" s="54" t="s">
        <v>327</v>
      </c>
      <c r="C215" s="31">
        <v>4301031259</v>
      </c>
      <c r="D215" s="355">
        <v>4680115882881</v>
      </c>
      <c r="E215" s="356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8"/>
      <c r="P215" s="358"/>
      <c r="Q215" s="358"/>
      <c r="R215" s="356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7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x14ac:dyDescent="0.2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7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customHeight="1" x14ac:dyDescent="0.25">
      <c r="A218" s="398" t="s">
        <v>328</v>
      </c>
      <c r="B218" s="354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45"/>
      <c r="Z218" s="345"/>
    </row>
    <row r="219" spans="1:53" ht="14.25" customHeight="1" x14ac:dyDescent="0.25">
      <c r="A219" s="353" t="s">
        <v>105</v>
      </c>
      <c r="B219" s="354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5">
        <v>4680115884137</v>
      </c>
      <c r="E220" s="356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8"/>
      <c r="P220" s="358"/>
      <c r="Q220" s="358"/>
      <c r="R220" s="356"/>
      <c r="S220" s="34"/>
      <c r="T220" s="34"/>
      <c r="U220" s="35" t="s">
        <v>65</v>
      </c>
      <c r="V220" s="349">
        <v>50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331</v>
      </c>
      <c r="B221" s="54" t="s">
        <v>332</v>
      </c>
      <c r="C221" s="31">
        <v>4301011724</v>
      </c>
      <c r="D221" s="355">
        <v>4680115884236</v>
      </c>
      <c r="E221" s="356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8"/>
      <c r="P221" s="358"/>
      <c r="Q221" s="358"/>
      <c r="R221" s="356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333</v>
      </c>
      <c r="B222" s="54" t="s">
        <v>334</v>
      </c>
      <c r="C222" s="31">
        <v>4301011721</v>
      </c>
      <c r="D222" s="355">
        <v>4680115884175</v>
      </c>
      <c r="E222" s="356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8"/>
      <c r="P222" s="358"/>
      <c r="Q222" s="358"/>
      <c r="R222" s="356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335</v>
      </c>
      <c r="B223" s="54" t="s">
        <v>336</v>
      </c>
      <c r="C223" s="31">
        <v>4301011824</v>
      </c>
      <c r="D223" s="355">
        <v>4680115884144</v>
      </c>
      <c r="E223" s="356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8"/>
      <c r="P223" s="358"/>
      <c r="Q223" s="358"/>
      <c r="R223" s="356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337</v>
      </c>
      <c r="B224" s="54" t="s">
        <v>338</v>
      </c>
      <c r="C224" s="31">
        <v>4301011726</v>
      </c>
      <c r="D224" s="355">
        <v>4680115884182</v>
      </c>
      <c r="E224" s="356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8"/>
      <c r="P224" s="358"/>
      <c r="Q224" s="358"/>
      <c r="R224" s="356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339</v>
      </c>
      <c r="B225" s="54" t="s">
        <v>340</v>
      </c>
      <c r="C225" s="31">
        <v>4301011722</v>
      </c>
      <c r="D225" s="355">
        <v>4680115884205</v>
      </c>
      <c r="E225" s="356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8"/>
      <c r="P225" s="358"/>
      <c r="Q225" s="358"/>
      <c r="R225" s="356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7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4.3103448275862073</v>
      </c>
      <c r="W226" s="351">
        <f>IFERROR(W220/H220,"0")+IFERROR(W221/H221,"0")+IFERROR(W222/H222,"0")+IFERROR(W223/H223,"0")+IFERROR(W224/H224,"0")+IFERROR(W225/H225,"0")</f>
        <v>5</v>
      </c>
      <c r="X226" s="351">
        <f>IFERROR(IF(X220="",0,X220),"0")+IFERROR(IF(X221="",0,X221),"0")+IFERROR(IF(X222="",0,X222),"0")+IFERROR(IF(X223="",0,X223),"0")+IFERROR(IF(X224="",0,X224),"0")+IFERROR(IF(X225="",0,X225),"0")</f>
        <v>0.10874999999999999</v>
      </c>
      <c r="Y226" s="352"/>
      <c r="Z226" s="352"/>
    </row>
    <row r="227" spans="1:53" x14ac:dyDescent="0.2">
      <c r="A227" s="354"/>
      <c r="B227" s="354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7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50</v>
      </c>
      <c r="W227" s="351">
        <f>IFERROR(SUM(W220:W225),"0")</f>
        <v>58</v>
      </c>
      <c r="X227" s="37"/>
      <c r="Y227" s="352"/>
      <c r="Z227" s="352"/>
    </row>
    <row r="228" spans="1:53" ht="16.5" customHeight="1" x14ac:dyDescent="0.25">
      <c r="A228" s="398" t="s">
        <v>341</v>
      </c>
      <c r="B228" s="354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45"/>
      <c r="Z228" s="345"/>
    </row>
    <row r="229" spans="1:53" ht="14.25" customHeight="1" x14ac:dyDescent="0.25">
      <c r="A229" s="353" t="s">
        <v>105</v>
      </c>
      <c r="B229" s="354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44"/>
      <c r="Z229" s="344"/>
    </row>
    <row r="230" spans="1:53" ht="27" customHeight="1" x14ac:dyDescent="0.25">
      <c r="A230" s="54" t="s">
        <v>342</v>
      </c>
      <c r="B230" s="54" t="s">
        <v>343</v>
      </c>
      <c r="C230" s="31">
        <v>4301011346</v>
      </c>
      <c r="D230" s="355">
        <v>4607091387445</v>
      </c>
      <c r="E230" s="356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8"/>
      <c r="P230" s="358"/>
      <c r="Q230" s="358"/>
      <c r="R230" s="356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344</v>
      </c>
      <c r="B231" s="54" t="s">
        <v>345</v>
      </c>
      <c r="C231" s="31">
        <v>4301011308</v>
      </c>
      <c r="D231" s="355">
        <v>4607091386004</v>
      </c>
      <c r="E231" s="356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8"/>
      <c r="P231" s="358"/>
      <c r="Q231" s="358"/>
      <c r="R231" s="356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344</v>
      </c>
      <c r="B232" s="54" t="s">
        <v>346</v>
      </c>
      <c r="C232" s="31">
        <v>4301011362</v>
      </c>
      <c r="D232" s="355">
        <v>4607091386004</v>
      </c>
      <c r="E232" s="356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8"/>
      <c r="P232" s="358"/>
      <c r="Q232" s="358"/>
      <c r="R232" s="356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347</v>
      </c>
      <c r="B233" s="54" t="s">
        <v>348</v>
      </c>
      <c r="C233" s="31">
        <v>4301011347</v>
      </c>
      <c r="D233" s="355">
        <v>4607091386073</v>
      </c>
      <c r="E233" s="356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8"/>
      <c r="P233" s="358"/>
      <c r="Q233" s="358"/>
      <c r="R233" s="356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4301011395</v>
      </c>
      <c r="D234" s="355">
        <v>4607091387322</v>
      </c>
      <c r="E234" s="356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8"/>
      <c r="P234" s="358"/>
      <c r="Q234" s="358"/>
      <c r="R234" s="356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4301010928</v>
      </c>
      <c r="D235" s="355">
        <v>4607091387322</v>
      </c>
      <c r="E235" s="356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8"/>
      <c r="P235" s="358"/>
      <c r="Q235" s="358"/>
      <c r="R235" s="356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4301011311</v>
      </c>
      <c r="D236" s="355">
        <v>4607091387377</v>
      </c>
      <c r="E236" s="356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8"/>
      <c r="P236" s="358"/>
      <c r="Q236" s="358"/>
      <c r="R236" s="356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4301010945</v>
      </c>
      <c r="D237" s="355">
        <v>4607091387353</v>
      </c>
      <c r="E237" s="356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4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8"/>
      <c r="P237" s="358"/>
      <c r="Q237" s="358"/>
      <c r="R237" s="356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356</v>
      </c>
      <c r="B238" s="54" t="s">
        <v>357</v>
      </c>
      <c r="C238" s="31">
        <v>4301011328</v>
      </c>
      <c r="D238" s="355">
        <v>4607091386011</v>
      </c>
      <c r="E238" s="356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8"/>
      <c r="P238" s="358"/>
      <c r="Q238" s="358"/>
      <c r="R238" s="356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358</v>
      </c>
      <c r="B239" s="54" t="s">
        <v>359</v>
      </c>
      <c r="C239" s="31">
        <v>4301011329</v>
      </c>
      <c r="D239" s="355">
        <v>4607091387308</v>
      </c>
      <c r="E239" s="356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8"/>
      <c r="P239" s="358"/>
      <c r="Q239" s="358"/>
      <c r="R239" s="356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360</v>
      </c>
      <c r="B240" s="54" t="s">
        <v>361</v>
      </c>
      <c r="C240" s="31">
        <v>4301011049</v>
      </c>
      <c r="D240" s="355">
        <v>4607091387339</v>
      </c>
      <c r="E240" s="356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8"/>
      <c r="P240" s="358"/>
      <c r="Q240" s="358"/>
      <c r="R240" s="356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362</v>
      </c>
      <c r="B241" s="54" t="s">
        <v>363</v>
      </c>
      <c r="C241" s="31">
        <v>4301011433</v>
      </c>
      <c r="D241" s="355">
        <v>4680115882638</v>
      </c>
      <c r="E241" s="356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8"/>
      <c r="P241" s="358"/>
      <c r="Q241" s="358"/>
      <c r="R241" s="356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364</v>
      </c>
      <c r="B242" s="54" t="s">
        <v>365</v>
      </c>
      <c r="C242" s="31">
        <v>4301011573</v>
      </c>
      <c r="D242" s="355">
        <v>4680115881938</v>
      </c>
      <c r="E242" s="356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8"/>
      <c r="P242" s="358"/>
      <c r="Q242" s="358"/>
      <c r="R242" s="356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366</v>
      </c>
      <c r="B243" s="54" t="s">
        <v>367</v>
      </c>
      <c r="C243" s="31">
        <v>4301010944</v>
      </c>
      <c r="D243" s="355">
        <v>4607091387346</v>
      </c>
      <c r="E243" s="356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8"/>
      <c r="P243" s="358"/>
      <c r="Q243" s="358"/>
      <c r="R243" s="356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368</v>
      </c>
      <c r="B244" s="54" t="s">
        <v>369</v>
      </c>
      <c r="C244" s="31">
        <v>4301011402</v>
      </c>
      <c r="D244" s="355">
        <v>4680115880375</v>
      </c>
      <c r="E244" s="356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1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8"/>
      <c r="P244" s="358"/>
      <c r="Q244" s="358"/>
      <c r="R244" s="356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370</v>
      </c>
      <c r="B245" s="54" t="s">
        <v>371</v>
      </c>
      <c r="C245" s="31">
        <v>4301011353</v>
      </c>
      <c r="D245" s="355">
        <v>4607091389807</v>
      </c>
      <c r="E245" s="356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6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8"/>
      <c r="P245" s="358"/>
      <c r="Q245" s="358"/>
      <c r="R245" s="356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x14ac:dyDescent="0.2">
      <c r="A246" s="372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7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7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customHeight="1" x14ac:dyDescent="0.25">
      <c r="A248" s="353" t="s">
        <v>97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44"/>
      <c r="Z248" s="344"/>
    </row>
    <row r="249" spans="1:53" ht="27" customHeight="1" x14ac:dyDescent="0.25">
      <c r="A249" s="54" t="s">
        <v>372</v>
      </c>
      <c r="B249" s="54" t="s">
        <v>373</v>
      </c>
      <c r="C249" s="31">
        <v>4301020254</v>
      </c>
      <c r="D249" s="355">
        <v>4680115881914</v>
      </c>
      <c r="E249" s="356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8"/>
      <c r="P249" s="358"/>
      <c r="Q249" s="358"/>
      <c r="R249" s="356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72"/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7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x14ac:dyDescent="0.2">
      <c r="A251" s="354"/>
      <c r="B251" s="354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7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customHeight="1" x14ac:dyDescent="0.25">
      <c r="A252" s="353" t="s">
        <v>60</v>
      </c>
      <c r="B252" s="354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44"/>
      <c r="Z252" s="344"/>
    </row>
    <row r="253" spans="1:53" ht="27" customHeight="1" x14ac:dyDescent="0.25">
      <c r="A253" s="54" t="s">
        <v>374</v>
      </c>
      <c r="B253" s="54" t="s">
        <v>375</v>
      </c>
      <c r="C253" s="31">
        <v>4301030878</v>
      </c>
      <c r="D253" s="355">
        <v>4607091387193</v>
      </c>
      <c r="E253" s="356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8"/>
      <c r="P253" s="358"/>
      <c r="Q253" s="358"/>
      <c r="R253" s="356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376</v>
      </c>
      <c r="B254" s="54" t="s">
        <v>377</v>
      </c>
      <c r="C254" s="31">
        <v>4301031153</v>
      </c>
      <c r="D254" s="355">
        <v>4607091387230</v>
      </c>
      <c r="E254" s="356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8"/>
      <c r="P254" s="358"/>
      <c r="Q254" s="358"/>
      <c r="R254" s="356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378</v>
      </c>
      <c r="B255" s="54" t="s">
        <v>379</v>
      </c>
      <c r="C255" s="31">
        <v>4301031152</v>
      </c>
      <c r="D255" s="355">
        <v>4607091387285</v>
      </c>
      <c r="E255" s="356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8"/>
      <c r="P255" s="358"/>
      <c r="Q255" s="358"/>
      <c r="R255" s="356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380</v>
      </c>
      <c r="B256" s="54" t="s">
        <v>381</v>
      </c>
      <c r="C256" s="31">
        <v>4301031164</v>
      </c>
      <c r="D256" s="355">
        <v>4680115880481</v>
      </c>
      <c r="E256" s="356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8"/>
      <c r="P256" s="358"/>
      <c r="Q256" s="358"/>
      <c r="R256" s="356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72"/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7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x14ac:dyDescent="0.2">
      <c r="A258" s="354"/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7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customHeight="1" x14ac:dyDescent="0.25">
      <c r="A259" s="353" t="s">
        <v>68</v>
      </c>
      <c r="B259" s="354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44"/>
      <c r="Z259" s="344"/>
    </row>
    <row r="260" spans="1:53" ht="16.5" customHeight="1" x14ac:dyDescent="0.25">
      <c r="A260" s="54" t="s">
        <v>382</v>
      </c>
      <c r="B260" s="54" t="s">
        <v>383</v>
      </c>
      <c r="C260" s="31">
        <v>4301051100</v>
      </c>
      <c r="D260" s="355">
        <v>4607091387766</v>
      </c>
      <c r="E260" s="356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8"/>
      <c r="P260" s="358"/>
      <c r="Q260" s="358"/>
      <c r="R260" s="356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384</v>
      </c>
      <c r="B261" s="54" t="s">
        <v>385</v>
      </c>
      <c r="C261" s="31">
        <v>4301051116</v>
      </c>
      <c r="D261" s="355">
        <v>4607091387957</v>
      </c>
      <c r="E261" s="356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8"/>
      <c r="P261" s="358"/>
      <c r="Q261" s="358"/>
      <c r="R261" s="356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386</v>
      </c>
      <c r="B262" s="54" t="s">
        <v>387</v>
      </c>
      <c r="C262" s="31">
        <v>4301051115</v>
      </c>
      <c r="D262" s="355">
        <v>4607091387964</v>
      </c>
      <c r="E262" s="356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8"/>
      <c r="P262" s="358"/>
      <c r="Q262" s="358"/>
      <c r="R262" s="356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388</v>
      </c>
      <c r="B263" s="54" t="s">
        <v>389</v>
      </c>
      <c r="C263" s="31">
        <v>4301051731</v>
      </c>
      <c r="D263" s="355">
        <v>4680115884618</v>
      </c>
      <c r="E263" s="356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1" t="s">
        <v>390</v>
      </c>
      <c r="O263" s="358"/>
      <c r="P263" s="358"/>
      <c r="Q263" s="358"/>
      <c r="R263" s="356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391</v>
      </c>
      <c r="B264" s="54" t="s">
        <v>392</v>
      </c>
      <c r="C264" s="31">
        <v>4301051134</v>
      </c>
      <c r="D264" s="355">
        <v>4607091381672</v>
      </c>
      <c r="E264" s="356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8"/>
      <c r="P264" s="358"/>
      <c r="Q264" s="358"/>
      <c r="R264" s="356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393</v>
      </c>
      <c r="B265" s="54" t="s">
        <v>394</v>
      </c>
      <c r="C265" s="31">
        <v>4301051130</v>
      </c>
      <c r="D265" s="355">
        <v>4607091387537</v>
      </c>
      <c r="E265" s="356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8"/>
      <c r="P265" s="358"/>
      <c r="Q265" s="358"/>
      <c r="R265" s="356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395</v>
      </c>
      <c r="B266" s="54" t="s">
        <v>396</v>
      </c>
      <c r="C266" s="31">
        <v>4301051132</v>
      </c>
      <c r="D266" s="355">
        <v>4607091387513</v>
      </c>
      <c r="E266" s="356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8"/>
      <c r="P266" s="358"/>
      <c r="Q266" s="358"/>
      <c r="R266" s="356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397</v>
      </c>
      <c r="B267" s="54" t="s">
        <v>398</v>
      </c>
      <c r="C267" s="31">
        <v>4301051277</v>
      </c>
      <c r="D267" s="355">
        <v>4680115880511</v>
      </c>
      <c r="E267" s="356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8"/>
      <c r="P267" s="358"/>
      <c r="Q267" s="358"/>
      <c r="R267" s="356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399</v>
      </c>
      <c r="B268" s="54" t="s">
        <v>400</v>
      </c>
      <c r="C268" s="31">
        <v>4301051344</v>
      </c>
      <c r="D268" s="355">
        <v>4680115880412</v>
      </c>
      <c r="E268" s="356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9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8"/>
      <c r="P268" s="358"/>
      <c r="Q268" s="358"/>
      <c r="R268" s="356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54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7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x14ac:dyDescent="0.2">
      <c r="A270" s="354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7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customHeight="1" x14ac:dyDescent="0.25">
      <c r="A271" s="353" t="s">
        <v>201</v>
      </c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5">
        <v>4607091380880</v>
      </c>
      <c r="E272" s="356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8"/>
      <c r="P272" s="358"/>
      <c r="Q272" s="358"/>
      <c r="R272" s="356"/>
      <c r="S272" s="34"/>
      <c r="T272" s="34"/>
      <c r="U272" s="35" t="s">
        <v>65</v>
      </c>
      <c r="V272" s="349">
        <v>0</v>
      </c>
      <c r="W272" s="350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5">
        <v>4607091384482</v>
      </c>
      <c r="E273" s="356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8"/>
      <c r="P273" s="358"/>
      <c r="Q273" s="358"/>
      <c r="R273" s="356"/>
      <c r="S273" s="34"/>
      <c r="T273" s="34"/>
      <c r="U273" s="35" t="s">
        <v>65</v>
      </c>
      <c r="V273" s="349">
        <v>0</v>
      </c>
      <c r="W273" s="350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5">
        <v>4607091380897</v>
      </c>
      <c r="E274" s="356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8"/>
      <c r="P274" s="358"/>
      <c r="Q274" s="358"/>
      <c r="R274" s="356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7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0</v>
      </c>
      <c r="W275" s="351">
        <f>IFERROR(W272/H272,"0")+IFERROR(W273/H273,"0")+IFERROR(W274/H274,"0")</f>
        <v>0</v>
      </c>
      <c r="X275" s="351">
        <f>IFERROR(IF(X272="",0,X272),"0")+IFERROR(IF(X273="",0,X273),"0")+IFERROR(IF(X274="",0,X274),"0")</f>
        <v>0</v>
      </c>
      <c r="Y275" s="352"/>
      <c r="Z275" s="352"/>
    </row>
    <row r="276" spans="1:53" x14ac:dyDescent="0.2">
      <c r="A276" s="354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7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0</v>
      </c>
      <c r="W276" s="351">
        <f>IFERROR(SUM(W272:W274),"0")</f>
        <v>0</v>
      </c>
      <c r="X276" s="37"/>
      <c r="Y276" s="352"/>
      <c r="Z276" s="352"/>
    </row>
    <row r="277" spans="1:53" ht="14.25" customHeight="1" x14ac:dyDescent="0.25">
      <c r="A277" s="353" t="s">
        <v>83</v>
      </c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44"/>
      <c r="Z277" s="344"/>
    </row>
    <row r="278" spans="1:53" ht="16.5" customHeight="1" x14ac:dyDescent="0.25">
      <c r="A278" s="54" t="s">
        <v>407</v>
      </c>
      <c r="B278" s="54" t="s">
        <v>408</v>
      </c>
      <c r="C278" s="31">
        <v>4301030232</v>
      </c>
      <c r="D278" s="355">
        <v>4607091388374</v>
      </c>
      <c r="E278" s="356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56" t="s">
        <v>409</v>
      </c>
      <c r="O278" s="358"/>
      <c r="P278" s="358"/>
      <c r="Q278" s="358"/>
      <c r="R278" s="356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410</v>
      </c>
      <c r="B279" s="54" t="s">
        <v>411</v>
      </c>
      <c r="C279" s="31">
        <v>4301030235</v>
      </c>
      <c r="D279" s="355">
        <v>4607091388381</v>
      </c>
      <c r="E279" s="356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8"/>
      <c r="P279" s="358"/>
      <c r="Q279" s="358"/>
      <c r="R279" s="356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5">
        <v>4607091388404</v>
      </c>
      <c r="E280" s="356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8"/>
      <c r="P280" s="358"/>
      <c r="Q280" s="358"/>
      <c r="R280" s="356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21" t="s">
        <v>1</v>
      </c>
    </row>
    <row r="281" spans="1:53" x14ac:dyDescent="0.2">
      <c r="A281" s="372"/>
      <c r="B281" s="354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7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0</v>
      </c>
      <c r="W281" s="351">
        <f>IFERROR(W278/H278,"0")+IFERROR(W279/H279,"0")+IFERROR(W280/H280,"0")</f>
        <v>0</v>
      </c>
      <c r="X281" s="351">
        <f>IFERROR(IF(X278="",0,X278),"0")+IFERROR(IF(X279="",0,X279),"0")+IFERROR(IF(X280="",0,X280),"0")</f>
        <v>0</v>
      </c>
      <c r="Y281" s="352"/>
      <c r="Z281" s="352"/>
    </row>
    <row r="282" spans="1:53" x14ac:dyDescent="0.2">
      <c r="A282" s="354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7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0</v>
      </c>
      <c r="W282" s="351">
        <f>IFERROR(SUM(W278:W280),"0")</f>
        <v>0</v>
      </c>
      <c r="X282" s="37"/>
      <c r="Y282" s="352"/>
      <c r="Z282" s="352"/>
    </row>
    <row r="283" spans="1:53" ht="14.25" customHeight="1" x14ac:dyDescent="0.25">
      <c r="A283" s="353" t="s">
        <v>415</v>
      </c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44"/>
      <c r="Z283" s="344"/>
    </row>
    <row r="284" spans="1:53" ht="16.5" customHeight="1" x14ac:dyDescent="0.25">
      <c r="A284" s="54" t="s">
        <v>416</v>
      </c>
      <c r="B284" s="54" t="s">
        <v>417</v>
      </c>
      <c r="C284" s="31">
        <v>4301180007</v>
      </c>
      <c r="D284" s="355">
        <v>4680115881808</v>
      </c>
      <c r="E284" s="356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4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8"/>
      <c r="P284" s="358"/>
      <c r="Q284" s="358"/>
      <c r="R284" s="356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420</v>
      </c>
      <c r="B285" s="54" t="s">
        <v>421</v>
      </c>
      <c r="C285" s="31">
        <v>4301180006</v>
      </c>
      <c r="D285" s="355">
        <v>4680115881822</v>
      </c>
      <c r="E285" s="356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8"/>
      <c r="P285" s="358"/>
      <c r="Q285" s="358"/>
      <c r="R285" s="356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422</v>
      </c>
      <c r="B286" s="54" t="s">
        <v>423</v>
      </c>
      <c r="C286" s="31">
        <v>4301180001</v>
      </c>
      <c r="D286" s="355">
        <v>4680115880016</v>
      </c>
      <c r="E286" s="356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8"/>
      <c r="P286" s="358"/>
      <c r="Q286" s="358"/>
      <c r="R286" s="356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54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7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x14ac:dyDescent="0.2">
      <c r="A288" s="354"/>
      <c r="B288" s="354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7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customHeight="1" x14ac:dyDescent="0.25">
      <c r="A289" s="398" t="s">
        <v>424</v>
      </c>
      <c r="B289" s="354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45"/>
      <c r="Z289" s="345"/>
    </row>
    <row r="290" spans="1:53" ht="14.25" customHeight="1" x14ac:dyDescent="0.25">
      <c r="A290" s="353" t="s">
        <v>105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44"/>
      <c r="Z290" s="344"/>
    </row>
    <row r="291" spans="1:53" ht="27" customHeight="1" x14ac:dyDescent="0.25">
      <c r="A291" s="54" t="s">
        <v>425</v>
      </c>
      <c r="B291" s="54" t="s">
        <v>426</v>
      </c>
      <c r="C291" s="31">
        <v>4301011315</v>
      </c>
      <c r="D291" s="355">
        <v>4607091387421</v>
      </c>
      <c r="E291" s="356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8"/>
      <c r="P291" s="358"/>
      <c r="Q291" s="358"/>
      <c r="R291" s="356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425</v>
      </c>
      <c r="B292" s="54" t="s">
        <v>427</v>
      </c>
      <c r="C292" s="31">
        <v>4301011121</v>
      </c>
      <c r="D292" s="355">
        <v>4607091387421</v>
      </c>
      <c r="E292" s="356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8"/>
      <c r="P292" s="358"/>
      <c r="Q292" s="358"/>
      <c r="R292" s="356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428</v>
      </c>
      <c r="B293" s="54" t="s">
        <v>429</v>
      </c>
      <c r="C293" s="31">
        <v>4301011619</v>
      </c>
      <c r="D293" s="355">
        <v>4607091387452</v>
      </c>
      <c r="E293" s="356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6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428</v>
      </c>
      <c r="B294" s="54" t="s">
        <v>430</v>
      </c>
      <c r="C294" s="31">
        <v>4301011396</v>
      </c>
      <c r="D294" s="355">
        <v>4607091387452</v>
      </c>
      <c r="E294" s="356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8"/>
      <c r="P294" s="358"/>
      <c r="Q294" s="358"/>
      <c r="R294" s="356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428</v>
      </c>
      <c r="B295" s="54" t="s">
        <v>431</v>
      </c>
      <c r="C295" s="31">
        <v>4301011322</v>
      </c>
      <c r="D295" s="355">
        <v>4607091387452</v>
      </c>
      <c r="E295" s="356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8"/>
      <c r="P295" s="358"/>
      <c r="Q295" s="358"/>
      <c r="R295" s="356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432</v>
      </c>
      <c r="B296" s="54" t="s">
        <v>433</v>
      </c>
      <c r="C296" s="31">
        <v>4301011313</v>
      </c>
      <c r="D296" s="355">
        <v>4607091385984</v>
      </c>
      <c r="E296" s="356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8"/>
      <c r="P296" s="358"/>
      <c r="Q296" s="358"/>
      <c r="R296" s="356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434</v>
      </c>
      <c r="B297" s="54" t="s">
        <v>435</v>
      </c>
      <c r="C297" s="31">
        <v>4301011316</v>
      </c>
      <c r="D297" s="355">
        <v>4607091387438</v>
      </c>
      <c r="E297" s="356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8"/>
      <c r="P297" s="358"/>
      <c r="Q297" s="358"/>
      <c r="R297" s="356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436</v>
      </c>
      <c r="B298" s="54" t="s">
        <v>437</v>
      </c>
      <c r="C298" s="31">
        <v>4301011318</v>
      </c>
      <c r="D298" s="355">
        <v>4607091387469</v>
      </c>
      <c r="E298" s="356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8"/>
      <c r="P298" s="358"/>
      <c r="Q298" s="358"/>
      <c r="R298" s="356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7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7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customHeight="1" x14ac:dyDescent="0.25">
      <c r="A301" s="353" t="s">
        <v>60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4"/>
      <c r="Z301" s="344"/>
    </row>
    <row r="302" spans="1:53" ht="27" customHeight="1" x14ac:dyDescent="0.25">
      <c r="A302" s="54" t="s">
        <v>438</v>
      </c>
      <c r="B302" s="54" t="s">
        <v>439</v>
      </c>
      <c r="C302" s="31">
        <v>4301031154</v>
      </c>
      <c r="D302" s="355">
        <v>4607091387292</v>
      </c>
      <c r="E302" s="356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8"/>
      <c r="P302" s="358"/>
      <c r="Q302" s="358"/>
      <c r="R302" s="356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440</v>
      </c>
      <c r="B303" s="54" t="s">
        <v>441</v>
      </c>
      <c r="C303" s="31">
        <v>4301031155</v>
      </c>
      <c r="D303" s="355">
        <v>4607091387315</v>
      </c>
      <c r="E303" s="356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8"/>
      <c r="P303" s="358"/>
      <c r="Q303" s="358"/>
      <c r="R303" s="356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7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7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customHeight="1" x14ac:dyDescent="0.25">
      <c r="A306" s="398" t="s">
        <v>442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45"/>
      <c r="Z306" s="345"/>
    </row>
    <row r="307" spans="1:53" ht="14.25" customHeight="1" x14ac:dyDescent="0.25">
      <c r="A307" s="353" t="s">
        <v>60</v>
      </c>
      <c r="B307" s="354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5">
        <v>4607091383836</v>
      </c>
      <c r="E308" s="356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8"/>
      <c r="P308" s="358"/>
      <c r="Q308" s="358"/>
      <c r="R308" s="356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54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7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0</v>
      </c>
      <c r="W309" s="351">
        <f>IFERROR(W308/H308,"0")</f>
        <v>0</v>
      </c>
      <c r="X309" s="351">
        <f>IFERROR(IF(X308="",0,X308),"0")</f>
        <v>0</v>
      </c>
      <c r="Y309" s="352"/>
      <c r="Z309" s="352"/>
    </row>
    <row r="310" spans="1:53" x14ac:dyDescent="0.2">
      <c r="A310" s="354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7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0</v>
      </c>
      <c r="W310" s="351">
        <f>IFERROR(SUM(W308:W308),"0")</f>
        <v>0</v>
      </c>
      <c r="X310" s="37"/>
      <c r="Y310" s="352"/>
      <c r="Z310" s="352"/>
    </row>
    <row r="311" spans="1:53" ht="14.25" customHeight="1" x14ac:dyDescent="0.25">
      <c r="A311" s="353" t="s">
        <v>68</v>
      </c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5">
        <v>4607091387919</v>
      </c>
      <c r="E312" s="356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8"/>
      <c r="P312" s="358"/>
      <c r="Q312" s="358"/>
      <c r="R312" s="356"/>
      <c r="S312" s="34"/>
      <c r="T312" s="34"/>
      <c r="U312" s="35" t="s">
        <v>65</v>
      </c>
      <c r="V312" s="349">
        <v>0</v>
      </c>
      <c r="W312" s="35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447</v>
      </c>
      <c r="B313" s="54" t="s">
        <v>448</v>
      </c>
      <c r="C313" s="31">
        <v>4301051461</v>
      </c>
      <c r="D313" s="355">
        <v>4680115883604</v>
      </c>
      <c r="E313" s="356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8"/>
      <c r="P313" s="358"/>
      <c r="Q313" s="358"/>
      <c r="R313" s="356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customHeight="1" x14ac:dyDescent="0.25">
      <c r="A314" s="54" t="s">
        <v>449</v>
      </c>
      <c r="B314" s="54" t="s">
        <v>450</v>
      </c>
      <c r="C314" s="31">
        <v>4301051485</v>
      </c>
      <c r="D314" s="355">
        <v>4680115883567</v>
      </c>
      <c r="E314" s="356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4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8"/>
      <c r="P314" s="358"/>
      <c r="Q314" s="358"/>
      <c r="R314" s="356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72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7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0</v>
      </c>
      <c r="W315" s="351">
        <f>IFERROR(W312/H312,"0")+IFERROR(W313/H313,"0")+IFERROR(W314/H314,"0")</f>
        <v>0</v>
      </c>
      <c r="X315" s="351">
        <f>IFERROR(IF(X312="",0,X312),"0")+IFERROR(IF(X313="",0,X313),"0")+IFERROR(IF(X314="",0,X314),"0")</f>
        <v>0</v>
      </c>
      <c r="Y315" s="352"/>
      <c r="Z315" s="352"/>
    </row>
    <row r="316" spans="1:53" x14ac:dyDescent="0.2">
      <c r="A316" s="354"/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7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0</v>
      </c>
      <c r="W316" s="351">
        <f>IFERROR(SUM(W312:W314),"0")</f>
        <v>0</v>
      </c>
      <c r="X316" s="37"/>
      <c r="Y316" s="352"/>
      <c r="Z316" s="352"/>
    </row>
    <row r="317" spans="1:53" ht="14.25" customHeight="1" x14ac:dyDescent="0.25">
      <c r="A317" s="353" t="s">
        <v>201</v>
      </c>
      <c r="B317" s="354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44"/>
      <c r="Z317" s="344"/>
    </row>
    <row r="318" spans="1:53" ht="27" customHeight="1" x14ac:dyDescent="0.25">
      <c r="A318" s="54" t="s">
        <v>451</v>
      </c>
      <c r="B318" s="54" t="s">
        <v>452</v>
      </c>
      <c r="C318" s="31">
        <v>4301060324</v>
      </c>
      <c r="D318" s="355">
        <v>4607091388831</v>
      </c>
      <c r="E318" s="356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49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8"/>
      <c r="P318" s="358"/>
      <c r="Q318" s="358"/>
      <c r="R318" s="356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x14ac:dyDescent="0.2">
      <c r="A319" s="372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7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x14ac:dyDescent="0.2">
      <c r="A320" s="354"/>
      <c r="B320" s="354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7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customHeight="1" x14ac:dyDescent="0.25">
      <c r="A321" s="353" t="s">
        <v>83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4"/>
      <c r="Z321" s="344"/>
    </row>
    <row r="322" spans="1:53" ht="27" customHeight="1" x14ac:dyDescent="0.25">
      <c r="A322" s="54" t="s">
        <v>453</v>
      </c>
      <c r="B322" s="54" t="s">
        <v>454</v>
      </c>
      <c r="C322" s="31">
        <v>4301032015</v>
      </c>
      <c r="D322" s="355">
        <v>4607091383102</v>
      </c>
      <c r="E322" s="356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8"/>
      <c r="P322" s="358"/>
      <c r="Q322" s="358"/>
      <c r="R322" s="356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x14ac:dyDescent="0.2">
      <c r="A323" s="372"/>
      <c r="B323" s="354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7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x14ac:dyDescent="0.2">
      <c r="A324" s="354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7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customHeight="1" x14ac:dyDescent="0.2">
      <c r="A325" s="390" t="s">
        <v>455</v>
      </c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1"/>
      <c r="P325" s="391"/>
      <c r="Q325" s="391"/>
      <c r="R325" s="391"/>
      <c r="S325" s="391"/>
      <c r="T325" s="391"/>
      <c r="U325" s="391"/>
      <c r="V325" s="391"/>
      <c r="W325" s="391"/>
      <c r="X325" s="391"/>
      <c r="Y325" s="48"/>
      <c r="Z325" s="48"/>
    </row>
    <row r="326" spans="1:53" ht="16.5" customHeight="1" x14ac:dyDescent="0.25">
      <c r="A326" s="398" t="s">
        <v>456</v>
      </c>
      <c r="B326" s="354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45"/>
      <c r="Z326" s="345"/>
    </row>
    <row r="327" spans="1:53" ht="14.25" customHeight="1" x14ac:dyDescent="0.25">
      <c r="A327" s="353" t="s">
        <v>105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4"/>
      <c r="Z327" s="344"/>
    </row>
    <row r="328" spans="1:53" ht="27" customHeight="1" x14ac:dyDescent="0.25">
      <c r="A328" s="54" t="s">
        <v>457</v>
      </c>
      <c r="B328" s="54" t="s">
        <v>458</v>
      </c>
      <c r="C328" s="31">
        <v>4301011239</v>
      </c>
      <c r="D328" s="355">
        <v>4607091383997</v>
      </c>
      <c r="E328" s="356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8"/>
      <c r="P328" s="358"/>
      <c r="Q328" s="358"/>
      <c r="R328" s="356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5">
        <v>4607091383997</v>
      </c>
      <c r="E329" s="356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56"/>
      <c r="S329" s="34"/>
      <c r="T329" s="34"/>
      <c r="U329" s="35" t="s">
        <v>65</v>
      </c>
      <c r="V329" s="349">
        <v>1000</v>
      </c>
      <c r="W329" s="350">
        <f t="shared" si="17"/>
        <v>1005</v>
      </c>
      <c r="X329" s="36">
        <f>IFERROR(IF(W329=0,"",ROUNDUP(W329/H329,0)*0.02175),"")</f>
        <v>1.4572499999999999</v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460</v>
      </c>
      <c r="B330" s="54" t="s">
        <v>461</v>
      </c>
      <c r="C330" s="31">
        <v>4301011240</v>
      </c>
      <c r="D330" s="355">
        <v>4607091384130</v>
      </c>
      <c r="E330" s="356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8"/>
      <c r="P330" s="358"/>
      <c r="Q330" s="358"/>
      <c r="R330" s="356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5">
        <v>4607091384130</v>
      </c>
      <c r="E331" s="356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56"/>
      <c r="S331" s="34"/>
      <c r="T331" s="34"/>
      <c r="U331" s="35" t="s">
        <v>65</v>
      </c>
      <c r="V331" s="349">
        <v>2000</v>
      </c>
      <c r="W331" s="350">
        <f t="shared" si="17"/>
        <v>2010</v>
      </c>
      <c r="X331" s="36">
        <f>IFERROR(IF(W331=0,"",ROUNDUP(W331/H331,0)*0.02175),"")</f>
        <v>2.9144999999999999</v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463</v>
      </c>
      <c r="B332" s="54" t="s">
        <v>464</v>
      </c>
      <c r="C332" s="31">
        <v>4301011238</v>
      </c>
      <c r="D332" s="355">
        <v>4607091384147</v>
      </c>
      <c r="E332" s="356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0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8"/>
      <c r="P332" s="358"/>
      <c r="Q332" s="358"/>
      <c r="R332" s="356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5">
        <v>4607091384147</v>
      </c>
      <c r="E333" s="356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56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IFERROR(IF(W333=0,"",ROUNDUP(W333/H333,0)*0.02175),"")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466</v>
      </c>
      <c r="B334" s="54" t="s">
        <v>467</v>
      </c>
      <c r="C334" s="31">
        <v>4301011327</v>
      </c>
      <c r="D334" s="355">
        <v>4607091384154</v>
      </c>
      <c r="E334" s="356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8"/>
      <c r="P334" s="358"/>
      <c r="Q334" s="358"/>
      <c r="R334" s="356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4301011332</v>
      </c>
      <c r="D335" s="355">
        <v>4607091384161</v>
      </c>
      <c r="E335" s="356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8"/>
      <c r="P335" s="358"/>
      <c r="Q335" s="358"/>
      <c r="R335" s="356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72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7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200</v>
      </c>
      <c r="W336" s="351">
        <f>IFERROR(W328/H328,"0")+IFERROR(W329/H329,"0")+IFERROR(W330/H330,"0")+IFERROR(W331/H331,"0")+IFERROR(W332/H332,"0")+IFERROR(W333/H333,"0")+IFERROR(W334/H334,"0")+IFERROR(W335/H335,"0")</f>
        <v>201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4.3717499999999996</v>
      </c>
      <c r="Y336" s="352"/>
      <c r="Z336" s="352"/>
    </row>
    <row r="337" spans="1:53" x14ac:dyDescent="0.2">
      <c r="A337" s="354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7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3000</v>
      </c>
      <c r="W337" s="351">
        <f>IFERROR(SUM(W328:W335),"0")</f>
        <v>3015</v>
      </c>
      <c r="X337" s="37"/>
      <c r="Y337" s="352"/>
      <c r="Z337" s="352"/>
    </row>
    <row r="338" spans="1:53" ht="14.25" customHeight="1" x14ac:dyDescent="0.25">
      <c r="A338" s="353" t="s">
        <v>97</v>
      </c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5">
        <v>4607091383980</v>
      </c>
      <c r="E339" s="356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8"/>
      <c r="P339" s="358"/>
      <c r="Q339" s="358"/>
      <c r="R339" s="356"/>
      <c r="S339" s="34"/>
      <c r="T339" s="34"/>
      <c r="U339" s="35" t="s">
        <v>65</v>
      </c>
      <c r="V339" s="349">
        <v>3300</v>
      </c>
      <c r="W339" s="350">
        <f>IFERROR(IF(V339="",0,CEILING((V339/$H339),1)*$H339),"")</f>
        <v>3300</v>
      </c>
      <c r="X339" s="36">
        <f>IFERROR(IF(W339=0,"",ROUNDUP(W339/H339,0)*0.02175),"")</f>
        <v>4.7849999999999993</v>
      </c>
      <c r="Y339" s="56"/>
      <c r="Z339" s="57"/>
      <c r="AD339" s="58"/>
      <c r="BA339" s="249" t="s">
        <v>1</v>
      </c>
    </row>
    <row r="340" spans="1:53" ht="16.5" customHeight="1" x14ac:dyDescent="0.25">
      <c r="A340" s="54" t="s">
        <v>472</v>
      </c>
      <c r="B340" s="54" t="s">
        <v>473</v>
      </c>
      <c r="C340" s="31">
        <v>4301020270</v>
      </c>
      <c r="D340" s="355">
        <v>4680115883314</v>
      </c>
      <c r="E340" s="356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8"/>
      <c r="P340" s="358"/>
      <c r="Q340" s="358"/>
      <c r="R340" s="356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customHeight="1" x14ac:dyDescent="0.25">
      <c r="A341" s="54" t="s">
        <v>474</v>
      </c>
      <c r="B341" s="54" t="s">
        <v>475</v>
      </c>
      <c r="C341" s="31">
        <v>4301020179</v>
      </c>
      <c r="D341" s="355">
        <v>4607091384178</v>
      </c>
      <c r="E341" s="356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8"/>
      <c r="P341" s="358"/>
      <c r="Q341" s="358"/>
      <c r="R341" s="356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72"/>
      <c r="B342" s="354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7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220</v>
      </c>
      <c r="W342" s="351">
        <f>IFERROR(W339/H339,"0")+IFERROR(W340/H340,"0")+IFERROR(W341/H341,"0")</f>
        <v>220</v>
      </c>
      <c r="X342" s="351">
        <f>IFERROR(IF(X339="",0,X339),"0")+IFERROR(IF(X340="",0,X340),"0")+IFERROR(IF(X341="",0,X341),"0")</f>
        <v>4.7849999999999993</v>
      </c>
      <c r="Y342" s="352"/>
      <c r="Z342" s="352"/>
    </row>
    <row r="343" spans="1:53" x14ac:dyDescent="0.2">
      <c r="A343" s="354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7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3300</v>
      </c>
      <c r="W343" s="351">
        <f>IFERROR(SUM(W339:W341),"0")</f>
        <v>3300</v>
      </c>
      <c r="X343" s="37"/>
      <c r="Y343" s="352"/>
      <c r="Z343" s="352"/>
    </row>
    <row r="344" spans="1:53" ht="14.25" customHeight="1" x14ac:dyDescent="0.25">
      <c r="A344" s="353" t="s">
        <v>68</v>
      </c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44"/>
      <c r="Z344" s="344"/>
    </row>
    <row r="345" spans="1:53" ht="27" customHeight="1" x14ac:dyDescent="0.25">
      <c r="A345" s="54" t="s">
        <v>476</v>
      </c>
      <c r="B345" s="54" t="s">
        <v>477</v>
      </c>
      <c r="C345" s="31">
        <v>4301051560</v>
      </c>
      <c r="D345" s="355">
        <v>4607091383928</v>
      </c>
      <c r="E345" s="356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1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8"/>
      <c r="P345" s="358"/>
      <c r="Q345" s="358"/>
      <c r="R345" s="356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5">
        <v>4607091384260</v>
      </c>
      <c r="E346" s="356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8"/>
      <c r="P346" s="358"/>
      <c r="Q346" s="358"/>
      <c r="R346" s="356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53" t="s">
        <v>1</v>
      </c>
    </row>
    <row r="347" spans="1:53" x14ac:dyDescent="0.2">
      <c r="A347" s="372"/>
      <c r="B347" s="354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7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0</v>
      </c>
      <c r="W347" s="351">
        <f>IFERROR(W345/H345,"0")+IFERROR(W346/H346,"0")</f>
        <v>0</v>
      </c>
      <c r="X347" s="351">
        <f>IFERROR(IF(X345="",0,X345),"0")+IFERROR(IF(X346="",0,X346),"0")</f>
        <v>0</v>
      </c>
      <c r="Y347" s="352"/>
      <c r="Z347" s="352"/>
    </row>
    <row r="348" spans="1:53" x14ac:dyDescent="0.2">
      <c r="A348" s="354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7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0</v>
      </c>
      <c r="W348" s="351">
        <f>IFERROR(SUM(W345:W346),"0")</f>
        <v>0</v>
      </c>
      <c r="X348" s="37"/>
      <c r="Y348" s="352"/>
      <c r="Z348" s="352"/>
    </row>
    <row r="349" spans="1:53" ht="14.25" customHeight="1" x14ac:dyDescent="0.25">
      <c r="A349" s="353" t="s">
        <v>201</v>
      </c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5">
        <v>4607091384673</v>
      </c>
      <c r="E350" s="356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8"/>
      <c r="P350" s="358"/>
      <c r="Q350" s="358"/>
      <c r="R350" s="356"/>
      <c r="S350" s="34"/>
      <c r="T350" s="34"/>
      <c r="U350" s="35" t="s">
        <v>65</v>
      </c>
      <c r="V350" s="349">
        <v>0</v>
      </c>
      <c r="W350" s="350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4" t="s">
        <v>1</v>
      </c>
    </row>
    <row r="351" spans="1:53" x14ac:dyDescent="0.2">
      <c r="A351" s="372"/>
      <c r="B351" s="354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7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0</v>
      </c>
      <c r="W351" s="351">
        <f>IFERROR(W350/H350,"0")</f>
        <v>0</v>
      </c>
      <c r="X351" s="351">
        <f>IFERROR(IF(X350="",0,X350),"0")</f>
        <v>0</v>
      </c>
      <c r="Y351" s="352"/>
      <c r="Z351" s="352"/>
    </row>
    <row r="352" spans="1:53" x14ac:dyDescent="0.2">
      <c r="A352" s="354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7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0</v>
      </c>
      <c r="W352" s="351">
        <f>IFERROR(SUM(W350:W350),"0")</f>
        <v>0</v>
      </c>
      <c r="X352" s="37"/>
      <c r="Y352" s="352"/>
      <c r="Z352" s="352"/>
    </row>
    <row r="353" spans="1:53" ht="16.5" customHeight="1" x14ac:dyDescent="0.25">
      <c r="A353" s="398" t="s">
        <v>482</v>
      </c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45"/>
      <c r="Z353" s="345"/>
    </row>
    <row r="354" spans="1:53" ht="14.25" customHeight="1" x14ac:dyDescent="0.25">
      <c r="A354" s="353" t="s">
        <v>105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4"/>
      <c r="Z354" s="344"/>
    </row>
    <row r="355" spans="1:53" ht="37.5" customHeight="1" x14ac:dyDescent="0.25">
      <c r="A355" s="54" t="s">
        <v>483</v>
      </c>
      <c r="B355" s="54" t="s">
        <v>484</v>
      </c>
      <c r="C355" s="31">
        <v>4301011324</v>
      </c>
      <c r="D355" s="355">
        <v>4607091384185</v>
      </c>
      <c r="E355" s="356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8"/>
      <c r="P355" s="358"/>
      <c r="Q355" s="358"/>
      <c r="R355" s="356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customHeight="1" x14ac:dyDescent="0.25">
      <c r="A356" s="54" t="s">
        <v>485</v>
      </c>
      <c r="B356" s="54" t="s">
        <v>486</v>
      </c>
      <c r="C356" s="31">
        <v>4301011312</v>
      </c>
      <c r="D356" s="355">
        <v>4607091384192</v>
      </c>
      <c r="E356" s="356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8"/>
      <c r="P356" s="358"/>
      <c r="Q356" s="358"/>
      <c r="R356" s="356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customHeight="1" x14ac:dyDescent="0.25">
      <c r="A357" s="54" t="s">
        <v>487</v>
      </c>
      <c r="B357" s="54" t="s">
        <v>488</v>
      </c>
      <c r="C357" s="31">
        <v>4301011483</v>
      </c>
      <c r="D357" s="355">
        <v>4680115881907</v>
      </c>
      <c r="E357" s="356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8"/>
      <c r="P357" s="358"/>
      <c r="Q357" s="358"/>
      <c r="R357" s="356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customHeight="1" x14ac:dyDescent="0.25">
      <c r="A358" s="54" t="s">
        <v>489</v>
      </c>
      <c r="B358" s="54" t="s">
        <v>490</v>
      </c>
      <c r="C358" s="31">
        <v>4301011655</v>
      </c>
      <c r="D358" s="355">
        <v>4680115883925</v>
      </c>
      <c r="E358" s="356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8"/>
      <c r="P358" s="358"/>
      <c r="Q358" s="358"/>
      <c r="R358" s="356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491</v>
      </c>
      <c r="B359" s="54" t="s">
        <v>492</v>
      </c>
      <c r="C359" s="31">
        <v>4301011303</v>
      </c>
      <c r="D359" s="355">
        <v>4607091384680</v>
      </c>
      <c r="E359" s="356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8"/>
      <c r="P359" s="358"/>
      <c r="Q359" s="358"/>
      <c r="R359" s="356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x14ac:dyDescent="0.2">
      <c r="A360" s="372"/>
      <c r="B360" s="354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7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x14ac:dyDescent="0.2">
      <c r="A361" s="354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7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customHeight="1" x14ac:dyDescent="0.25">
      <c r="A362" s="353" t="s">
        <v>60</v>
      </c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44"/>
      <c r="Z362" s="344"/>
    </row>
    <row r="363" spans="1:53" ht="27" customHeight="1" x14ac:dyDescent="0.25">
      <c r="A363" s="54" t="s">
        <v>493</v>
      </c>
      <c r="B363" s="54" t="s">
        <v>494</v>
      </c>
      <c r="C363" s="31">
        <v>4301031139</v>
      </c>
      <c r="D363" s="355">
        <v>4607091384802</v>
      </c>
      <c r="E363" s="356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8"/>
      <c r="P363" s="358"/>
      <c r="Q363" s="358"/>
      <c r="R363" s="356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customHeight="1" x14ac:dyDescent="0.25">
      <c r="A364" s="54" t="s">
        <v>495</v>
      </c>
      <c r="B364" s="54" t="s">
        <v>496</v>
      </c>
      <c r="C364" s="31">
        <v>4301031140</v>
      </c>
      <c r="D364" s="355">
        <v>4607091384826</v>
      </c>
      <c r="E364" s="356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8"/>
      <c r="P364" s="358"/>
      <c r="Q364" s="358"/>
      <c r="R364" s="356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x14ac:dyDescent="0.2">
      <c r="A365" s="372"/>
      <c r="B365" s="354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7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x14ac:dyDescent="0.2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7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customHeight="1" x14ac:dyDescent="0.25">
      <c r="A367" s="353" t="s">
        <v>68</v>
      </c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5">
        <v>4607091384246</v>
      </c>
      <c r="E368" s="356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8"/>
      <c r="P368" s="358"/>
      <c r="Q368" s="358"/>
      <c r="R368" s="356"/>
      <c r="S368" s="34"/>
      <c r="T368" s="34"/>
      <c r="U368" s="35" t="s">
        <v>65</v>
      </c>
      <c r="V368" s="349">
        <v>1500</v>
      </c>
      <c r="W368" s="350">
        <f>IFERROR(IF(V368="",0,CEILING((V368/$H368),1)*$H368),"")</f>
        <v>1505.3999999999999</v>
      </c>
      <c r="X368" s="36">
        <f>IFERROR(IF(W368=0,"",ROUNDUP(W368/H368,0)*0.02175),"")</f>
        <v>4.1977500000000001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499</v>
      </c>
      <c r="B369" s="54" t="s">
        <v>500</v>
      </c>
      <c r="C369" s="31">
        <v>4301051445</v>
      </c>
      <c r="D369" s="355">
        <v>4680115881976</v>
      </c>
      <c r="E369" s="356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8"/>
      <c r="P369" s="358"/>
      <c r="Q369" s="358"/>
      <c r="R369" s="356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customHeight="1" x14ac:dyDescent="0.25">
      <c r="A370" s="54" t="s">
        <v>501</v>
      </c>
      <c r="B370" s="54" t="s">
        <v>502</v>
      </c>
      <c r="C370" s="31">
        <v>4301051297</v>
      </c>
      <c r="D370" s="355">
        <v>4607091384253</v>
      </c>
      <c r="E370" s="356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8"/>
      <c r="P370" s="358"/>
      <c r="Q370" s="358"/>
      <c r="R370" s="356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customHeight="1" x14ac:dyDescent="0.25">
      <c r="A371" s="54" t="s">
        <v>503</v>
      </c>
      <c r="B371" s="54" t="s">
        <v>504</v>
      </c>
      <c r="C371" s="31">
        <v>4301051444</v>
      </c>
      <c r="D371" s="355">
        <v>4680115881969</v>
      </c>
      <c r="E371" s="356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8"/>
      <c r="P371" s="358"/>
      <c r="Q371" s="358"/>
      <c r="R371" s="356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72"/>
      <c r="B372" s="354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7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192.30769230769232</v>
      </c>
      <c r="W372" s="351">
        <f>IFERROR(W368/H368,"0")+IFERROR(W369/H369,"0")+IFERROR(W370/H370,"0")+IFERROR(W371/H371,"0")</f>
        <v>193</v>
      </c>
      <c r="X372" s="351">
        <f>IFERROR(IF(X368="",0,X368),"0")+IFERROR(IF(X369="",0,X369),"0")+IFERROR(IF(X370="",0,X370),"0")+IFERROR(IF(X371="",0,X371),"0")</f>
        <v>4.1977500000000001</v>
      </c>
      <c r="Y372" s="352"/>
      <c r="Z372" s="352"/>
    </row>
    <row r="373" spans="1:53" x14ac:dyDescent="0.2">
      <c r="A373" s="354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7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1500</v>
      </c>
      <c r="W373" s="351">
        <f>IFERROR(SUM(W368:W371),"0")</f>
        <v>1505.3999999999999</v>
      </c>
      <c r="X373" s="37"/>
      <c r="Y373" s="352"/>
      <c r="Z373" s="352"/>
    </row>
    <row r="374" spans="1:53" ht="14.25" customHeight="1" x14ac:dyDescent="0.25">
      <c r="A374" s="353" t="s">
        <v>201</v>
      </c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44"/>
      <c r="Z374" s="344"/>
    </row>
    <row r="375" spans="1:53" ht="27" customHeight="1" x14ac:dyDescent="0.25">
      <c r="A375" s="54" t="s">
        <v>505</v>
      </c>
      <c r="B375" s="54" t="s">
        <v>506</v>
      </c>
      <c r="C375" s="31">
        <v>4301060322</v>
      </c>
      <c r="D375" s="355">
        <v>4607091389357</v>
      </c>
      <c r="E375" s="356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6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8"/>
      <c r="P375" s="358"/>
      <c r="Q375" s="358"/>
      <c r="R375" s="356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x14ac:dyDescent="0.2">
      <c r="A376" s="372"/>
      <c r="B376" s="354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7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x14ac:dyDescent="0.2">
      <c r="A377" s="354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7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customHeight="1" x14ac:dyDescent="0.2">
      <c r="A378" s="390" t="s">
        <v>507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48"/>
      <c r="Z378" s="48"/>
    </row>
    <row r="379" spans="1:53" ht="16.5" customHeight="1" x14ac:dyDescent="0.25">
      <c r="A379" s="398" t="s">
        <v>508</v>
      </c>
      <c r="B379" s="354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45"/>
      <c r="Z379" s="345"/>
    </row>
    <row r="380" spans="1:53" ht="14.25" customHeight="1" x14ac:dyDescent="0.25">
      <c r="A380" s="353" t="s">
        <v>105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4"/>
      <c r="Z380" s="344"/>
    </row>
    <row r="381" spans="1:53" ht="27" customHeight="1" x14ac:dyDescent="0.25">
      <c r="A381" s="54" t="s">
        <v>509</v>
      </c>
      <c r="B381" s="54" t="s">
        <v>510</v>
      </c>
      <c r="C381" s="31">
        <v>4301011428</v>
      </c>
      <c r="D381" s="355">
        <v>4607091389708</v>
      </c>
      <c r="E381" s="356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8"/>
      <c r="P381" s="358"/>
      <c r="Q381" s="358"/>
      <c r="R381" s="356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511</v>
      </c>
      <c r="B382" s="54" t="s">
        <v>512</v>
      </c>
      <c r="C382" s="31">
        <v>4301011427</v>
      </c>
      <c r="D382" s="355">
        <v>4607091389692</v>
      </c>
      <c r="E382" s="356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8"/>
      <c r="P382" s="358"/>
      <c r="Q382" s="358"/>
      <c r="R382" s="356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x14ac:dyDescent="0.2">
      <c r="A383" s="372"/>
      <c r="B383" s="354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7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x14ac:dyDescent="0.2">
      <c r="A384" s="354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7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customHeight="1" x14ac:dyDescent="0.25">
      <c r="A385" s="353" t="s">
        <v>60</v>
      </c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5">
        <v>4607091389753</v>
      </c>
      <c r="E386" s="356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2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8"/>
      <c r="P386" s="358"/>
      <c r="Q386" s="358"/>
      <c r="R386" s="356"/>
      <c r="S386" s="34"/>
      <c r="T386" s="34"/>
      <c r="U386" s="35" t="s">
        <v>65</v>
      </c>
      <c r="V386" s="349">
        <v>0</v>
      </c>
      <c r="W386" s="350">
        <f t="shared" ref="W386:W398" si="18"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27" customHeight="1" x14ac:dyDescent="0.25">
      <c r="A387" s="54" t="s">
        <v>515</v>
      </c>
      <c r="B387" s="54" t="s">
        <v>516</v>
      </c>
      <c r="C387" s="31">
        <v>4301031174</v>
      </c>
      <c r="D387" s="355">
        <v>4607091389760</v>
      </c>
      <c r="E387" s="356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8"/>
      <c r="P387" s="358"/>
      <c r="Q387" s="358"/>
      <c r="R387" s="356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5">
        <v>4607091389746</v>
      </c>
      <c r="E388" s="356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8"/>
      <c r="P388" s="358"/>
      <c r="Q388" s="358"/>
      <c r="R388" s="356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71" t="s">
        <v>1</v>
      </c>
    </row>
    <row r="389" spans="1:53" ht="37.5" customHeight="1" x14ac:dyDescent="0.25">
      <c r="A389" s="54" t="s">
        <v>519</v>
      </c>
      <c r="B389" s="54" t="s">
        <v>520</v>
      </c>
      <c r="C389" s="31">
        <v>4301031236</v>
      </c>
      <c r="D389" s="355">
        <v>4680115882928</v>
      </c>
      <c r="E389" s="356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8"/>
      <c r="P389" s="358"/>
      <c r="Q389" s="358"/>
      <c r="R389" s="356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521</v>
      </c>
      <c r="B390" s="54" t="s">
        <v>522</v>
      </c>
      <c r="C390" s="31">
        <v>4301031257</v>
      </c>
      <c r="D390" s="355">
        <v>4680115883147</v>
      </c>
      <c r="E390" s="356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8"/>
      <c r="P390" s="358"/>
      <c r="Q390" s="358"/>
      <c r="R390" s="356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523</v>
      </c>
      <c r="B391" s="54" t="s">
        <v>524</v>
      </c>
      <c r="C391" s="31">
        <v>4301031178</v>
      </c>
      <c r="D391" s="355">
        <v>4607091384338</v>
      </c>
      <c r="E391" s="356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8"/>
      <c r="P391" s="358"/>
      <c r="Q391" s="358"/>
      <c r="R391" s="356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525</v>
      </c>
      <c r="B392" s="54" t="s">
        <v>526</v>
      </c>
      <c r="C392" s="31">
        <v>4301031254</v>
      </c>
      <c r="D392" s="355">
        <v>4680115883154</v>
      </c>
      <c r="E392" s="356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8"/>
      <c r="P392" s="358"/>
      <c r="Q392" s="358"/>
      <c r="R392" s="356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customHeight="1" x14ac:dyDescent="0.25">
      <c r="A393" s="54" t="s">
        <v>527</v>
      </c>
      <c r="B393" s="54" t="s">
        <v>528</v>
      </c>
      <c r="C393" s="31">
        <v>4301031171</v>
      </c>
      <c r="D393" s="355">
        <v>4607091389524</v>
      </c>
      <c r="E393" s="356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8"/>
      <c r="P393" s="358"/>
      <c r="Q393" s="358"/>
      <c r="R393" s="356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529</v>
      </c>
      <c r="B394" s="54" t="s">
        <v>530</v>
      </c>
      <c r="C394" s="31">
        <v>4301031258</v>
      </c>
      <c r="D394" s="355">
        <v>4680115883161</v>
      </c>
      <c r="E394" s="356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8"/>
      <c r="P394" s="358"/>
      <c r="Q394" s="358"/>
      <c r="R394" s="356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531</v>
      </c>
      <c r="B395" s="54" t="s">
        <v>532</v>
      </c>
      <c r="C395" s="31">
        <v>4301031170</v>
      </c>
      <c r="D395" s="355">
        <v>4607091384345</v>
      </c>
      <c r="E395" s="356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8"/>
      <c r="P395" s="358"/>
      <c r="Q395" s="358"/>
      <c r="R395" s="356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533</v>
      </c>
      <c r="B396" s="54" t="s">
        <v>534</v>
      </c>
      <c r="C396" s="31">
        <v>4301031256</v>
      </c>
      <c r="D396" s="355">
        <v>4680115883178</v>
      </c>
      <c r="E396" s="356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8"/>
      <c r="P396" s="358"/>
      <c r="Q396" s="358"/>
      <c r="R396" s="356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5">
        <v>4607091389531</v>
      </c>
      <c r="E397" s="356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8"/>
      <c r="P397" s="358"/>
      <c r="Q397" s="358"/>
      <c r="R397" s="356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537</v>
      </c>
      <c r="B398" s="54" t="s">
        <v>538</v>
      </c>
      <c r="C398" s="31">
        <v>4301031255</v>
      </c>
      <c r="D398" s="355">
        <v>4680115883185</v>
      </c>
      <c r="E398" s="356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8"/>
      <c r="P398" s="358"/>
      <c r="Q398" s="358"/>
      <c r="R398" s="356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72"/>
      <c r="B399" s="354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7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0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</v>
      </c>
      <c r="Y399" s="352"/>
      <c r="Z399" s="352"/>
    </row>
    <row r="400" spans="1:53" x14ac:dyDescent="0.2">
      <c r="A400" s="354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7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0</v>
      </c>
      <c r="W400" s="351">
        <f>IFERROR(SUM(W386:W398),"0")</f>
        <v>0</v>
      </c>
      <c r="X400" s="37"/>
      <c r="Y400" s="352"/>
      <c r="Z400" s="352"/>
    </row>
    <row r="401" spans="1:53" ht="14.25" customHeight="1" x14ac:dyDescent="0.25">
      <c r="A401" s="353" t="s">
        <v>68</v>
      </c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44"/>
      <c r="Z401" s="344"/>
    </row>
    <row r="402" spans="1:53" ht="27" customHeight="1" x14ac:dyDescent="0.25">
      <c r="A402" s="54" t="s">
        <v>539</v>
      </c>
      <c r="B402" s="54" t="s">
        <v>540</v>
      </c>
      <c r="C402" s="31">
        <v>4301051258</v>
      </c>
      <c r="D402" s="355">
        <v>4607091389685</v>
      </c>
      <c r="E402" s="356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6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8"/>
      <c r="P402" s="358"/>
      <c r="Q402" s="358"/>
      <c r="R402" s="356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541</v>
      </c>
      <c r="B403" s="54" t="s">
        <v>542</v>
      </c>
      <c r="C403" s="31">
        <v>4301051431</v>
      </c>
      <c r="D403" s="355">
        <v>4607091389654</v>
      </c>
      <c r="E403" s="356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8"/>
      <c r="P403" s="358"/>
      <c r="Q403" s="358"/>
      <c r="R403" s="356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4301051284</v>
      </c>
      <c r="D404" s="355">
        <v>4607091384352</v>
      </c>
      <c r="E404" s="356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8"/>
      <c r="P404" s="358"/>
      <c r="Q404" s="358"/>
      <c r="R404" s="356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x14ac:dyDescent="0.2">
      <c r="A405" s="372"/>
      <c r="B405" s="354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7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x14ac:dyDescent="0.2">
      <c r="A406" s="354"/>
      <c r="B406" s="354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7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customHeight="1" x14ac:dyDescent="0.25">
      <c r="A407" s="353" t="s">
        <v>201</v>
      </c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44"/>
      <c r="Z407" s="344"/>
    </row>
    <row r="408" spans="1:53" ht="27" customHeight="1" x14ac:dyDescent="0.25">
      <c r="A408" s="54" t="s">
        <v>545</v>
      </c>
      <c r="B408" s="54" t="s">
        <v>546</v>
      </c>
      <c r="C408" s="31">
        <v>4301060352</v>
      </c>
      <c r="D408" s="355">
        <v>4680115881648</v>
      </c>
      <c r="E408" s="356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8"/>
      <c r="P408" s="358"/>
      <c r="Q408" s="358"/>
      <c r="R408" s="356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x14ac:dyDescent="0.2">
      <c r="A409" s="372"/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7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x14ac:dyDescent="0.2">
      <c r="A410" s="354"/>
      <c r="B410" s="354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7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customHeight="1" x14ac:dyDescent="0.25">
      <c r="A411" s="353" t="s">
        <v>83</v>
      </c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44"/>
      <c r="Z411" s="344"/>
    </row>
    <row r="412" spans="1:53" ht="27" customHeight="1" x14ac:dyDescent="0.25">
      <c r="A412" s="54" t="s">
        <v>547</v>
      </c>
      <c r="B412" s="54" t="s">
        <v>548</v>
      </c>
      <c r="C412" s="31">
        <v>4301032045</v>
      </c>
      <c r="D412" s="355">
        <v>4680115884335</v>
      </c>
      <c r="E412" s="356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8"/>
      <c r="P412" s="358"/>
      <c r="Q412" s="358"/>
      <c r="R412" s="356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551</v>
      </c>
      <c r="B413" s="54" t="s">
        <v>552</v>
      </c>
      <c r="C413" s="31">
        <v>4301032047</v>
      </c>
      <c r="D413" s="355">
        <v>4680115884342</v>
      </c>
      <c r="E413" s="356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8"/>
      <c r="P413" s="358"/>
      <c r="Q413" s="358"/>
      <c r="R413" s="356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553</v>
      </c>
      <c r="B414" s="54" t="s">
        <v>554</v>
      </c>
      <c r="C414" s="31">
        <v>4301170011</v>
      </c>
      <c r="D414" s="355">
        <v>4680115884113</v>
      </c>
      <c r="E414" s="356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8"/>
      <c r="P414" s="358"/>
      <c r="Q414" s="358"/>
      <c r="R414" s="356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x14ac:dyDescent="0.2">
      <c r="A415" s="372"/>
      <c r="B415" s="354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7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x14ac:dyDescent="0.2">
      <c r="A416" s="354"/>
      <c r="B416" s="354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7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customHeight="1" x14ac:dyDescent="0.25">
      <c r="A417" s="398" t="s">
        <v>555</v>
      </c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45"/>
      <c r="Z417" s="345"/>
    </row>
    <row r="418" spans="1:53" ht="14.25" customHeight="1" x14ac:dyDescent="0.25">
      <c r="A418" s="353" t="s">
        <v>97</v>
      </c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44"/>
      <c r="Z418" s="344"/>
    </row>
    <row r="419" spans="1:53" ht="27" customHeight="1" x14ac:dyDescent="0.25">
      <c r="A419" s="54" t="s">
        <v>556</v>
      </c>
      <c r="B419" s="54" t="s">
        <v>557</v>
      </c>
      <c r="C419" s="31">
        <v>4301020214</v>
      </c>
      <c r="D419" s="355">
        <v>4607091389388</v>
      </c>
      <c r="E419" s="356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8"/>
      <c r="P419" s="358"/>
      <c r="Q419" s="358"/>
      <c r="R419" s="356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558</v>
      </c>
      <c r="B420" s="54" t="s">
        <v>559</v>
      </c>
      <c r="C420" s="31">
        <v>4301020185</v>
      </c>
      <c r="D420" s="355">
        <v>4607091389364</v>
      </c>
      <c r="E420" s="356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8"/>
      <c r="P420" s="358"/>
      <c r="Q420" s="358"/>
      <c r="R420" s="356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x14ac:dyDescent="0.2">
      <c r="A421" s="372"/>
      <c r="B421" s="354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7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x14ac:dyDescent="0.2">
      <c r="A422" s="354"/>
      <c r="B422" s="354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7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customHeight="1" x14ac:dyDescent="0.25">
      <c r="A423" s="353" t="s">
        <v>60</v>
      </c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5">
        <v>4607091389739</v>
      </c>
      <c r="E424" s="356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8"/>
      <c r="P424" s="358"/>
      <c r="Q424" s="358"/>
      <c r="R424" s="356"/>
      <c r="S424" s="34"/>
      <c r="T424" s="34"/>
      <c r="U424" s="35" t="s">
        <v>65</v>
      </c>
      <c r="V424" s="349">
        <v>0</v>
      </c>
      <c r="W424" s="350">
        <f t="shared" ref="W424:W430" si="20">IFERROR(IF(V424="",0,CEILING((V424/$H424),1)*$H424),"")</f>
        <v>0</v>
      </c>
      <c r="X424" s="36" t="str">
        <f>IFERROR(IF(W424=0,"",ROUNDUP(W424/H424,0)*0.00753),"")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562</v>
      </c>
      <c r="B425" s="54" t="s">
        <v>563</v>
      </c>
      <c r="C425" s="31">
        <v>4301031247</v>
      </c>
      <c r="D425" s="355">
        <v>4680115883048</v>
      </c>
      <c r="E425" s="356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8"/>
      <c r="P425" s="358"/>
      <c r="Q425" s="358"/>
      <c r="R425" s="356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564</v>
      </c>
      <c r="B426" s="54" t="s">
        <v>565</v>
      </c>
      <c r="C426" s="31">
        <v>4301031176</v>
      </c>
      <c r="D426" s="355">
        <v>4607091389425</v>
      </c>
      <c r="E426" s="356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8"/>
      <c r="P426" s="358"/>
      <c r="Q426" s="358"/>
      <c r="R426" s="356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566</v>
      </c>
      <c r="B427" s="54" t="s">
        <v>567</v>
      </c>
      <c r="C427" s="31">
        <v>4301031215</v>
      </c>
      <c r="D427" s="355">
        <v>4680115882911</v>
      </c>
      <c r="E427" s="356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5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8"/>
      <c r="P427" s="358"/>
      <c r="Q427" s="358"/>
      <c r="R427" s="356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568</v>
      </c>
      <c r="B428" s="54" t="s">
        <v>569</v>
      </c>
      <c r="C428" s="31">
        <v>4301031167</v>
      </c>
      <c r="D428" s="355">
        <v>4680115880771</v>
      </c>
      <c r="E428" s="356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7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8"/>
      <c r="P428" s="358"/>
      <c r="Q428" s="358"/>
      <c r="R428" s="356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570</v>
      </c>
      <c r="B429" s="54" t="s">
        <v>571</v>
      </c>
      <c r="C429" s="31">
        <v>4301031173</v>
      </c>
      <c r="D429" s="355">
        <v>4607091389500</v>
      </c>
      <c r="E429" s="356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8"/>
      <c r="P429" s="358"/>
      <c r="Q429" s="358"/>
      <c r="R429" s="356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572</v>
      </c>
      <c r="B430" s="54" t="s">
        <v>573</v>
      </c>
      <c r="C430" s="31">
        <v>4301031103</v>
      </c>
      <c r="D430" s="355">
        <v>4680115881983</v>
      </c>
      <c r="E430" s="356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8"/>
      <c r="P430" s="358"/>
      <c r="Q430" s="358"/>
      <c r="R430" s="356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72"/>
      <c r="B431" s="354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7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0</v>
      </c>
      <c r="W431" s="351">
        <f>IFERROR(W424/H424,"0")+IFERROR(W425/H425,"0")+IFERROR(W426/H426,"0")+IFERROR(W427/H427,"0")+IFERROR(W428/H428,"0")+IFERROR(W429/H429,"0")+IFERROR(W430/H430,"0")</f>
        <v>0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</v>
      </c>
      <c r="Y431" s="352"/>
      <c r="Z431" s="352"/>
    </row>
    <row r="432" spans="1:53" x14ac:dyDescent="0.2">
      <c r="A432" s="354"/>
      <c r="B432" s="354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7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0</v>
      </c>
      <c r="W432" s="351">
        <f>IFERROR(SUM(W424:W430),"0")</f>
        <v>0</v>
      </c>
      <c r="X432" s="37"/>
      <c r="Y432" s="352"/>
      <c r="Z432" s="352"/>
    </row>
    <row r="433" spans="1:53" ht="14.25" customHeight="1" x14ac:dyDescent="0.25">
      <c r="A433" s="353" t="s">
        <v>83</v>
      </c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44"/>
      <c r="Z433" s="344"/>
    </row>
    <row r="434" spans="1:53" ht="27" customHeight="1" x14ac:dyDescent="0.25">
      <c r="A434" s="54" t="s">
        <v>574</v>
      </c>
      <c r="B434" s="54" t="s">
        <v>575</v>
      </c>
      <c r="C434" s="31">
        <v>4301032046</v>
      </c>
      <c r="D434" s="355">
        <v>4680115884359</v>
      </c>
      <c r="E434" s="356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8"/>
      <c r="P434" s="358"/>
      <c r="Q434" s="358"/>
      <c r="R434" s="356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customHeight="1" x14ac:dyDescent="0.25">
      <c r="A435" s="54" t="s">
        <v>576</v>
      </c>
      <c r="B435" s="54" t="s">
        <v>577</v>
      </c>
      <c r="C435" s="31">
        <v>4301040358</v>
      </c>
      <c r="D435" s="355">
        <v>4680115884571</v>
      </c>
      <c r="E435" s="356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9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8"/>
      <c r="P435" s="358"/>
      <c r="Q435" s="358"/>
      <c r="R435" s="356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x14ac:dyDescent="0.2">
      <c r="A436" s="372"/>
      <c r="B436" s="354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7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x14ac:dyDescent="0.2">
      <c r="A437" s="354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7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customHeight="1" x14ac:dyDescent="0.25">
      <c r="A438" s="353" t="s">
        <v>92</v>
      </c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44"/>
      <c r="Z438" s="344"/>
    </row>
    <row r="439" spans="1:53" ht="27" customHeight="1" x14ac:dyDescent="0.25">
      <c r="A439" s="54" t="s">
        <v>578</v>
      </c>
      <c r="B439" s="54" t="s">
        <v>579</v>
      </c>
      <c r="C439" s="31">
        <v>4301170010</v>
      </c>
      <c r="D439" s="355">
        <v>4680115884090</v>
      </c>
      <c r="E439" s="356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8"/>
      <c r="P439" s="358"/>
      <c r="Q439" s="358"/>
      <c r="R439" s="356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x14ac:dyDescent="0.2">
      <c r="A440" s="372"/>
      <c r="B440" s="354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7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x14ac:dyDescent="0.2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7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customHeight="1" x14ac:dyDescent="0.25">
      <c r="A442" s="353" t="s">
        <v>580</v>
      </c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44"/>
      <c r="Z442" s="344"/>
    </row>
    <row r="443" spans="1:53" ht="27" customHeight="1" x14ac:dyDescent="0.25">
      <c r="A443" s="54" t="s">
        <v>581</v>
      </c>
      <c r="B443" s="54" t="s">
        <v>582</v>
      </c>
      <c r="C443" s="31">
        <v>4301040357</v>
      </c>
      <c r="D443" s="355">
        <v>4680115884564</v>
      </c>
      <c r="E443" s="356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3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8"/>
      <c r="P443" s="358"/>
      <c r="Q443" s="358"/>
      <c r="R443" s="356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x14ac:dyDescent="0.2">
      <c r="A444" s="372"/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7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x14ac:dyDescent="0.2">
      <c r="A445" s="354"/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7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customHeight="1" x14ac:dyDescent="0.2">
      <c r="A446" s="390" t="s">
        <v>583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48"/>
      <c r="Z446" s="48"/>
    </row>
    <row r="447" spans="1:53" ht="16.5" customHeight="1" x14ac:dyDescent="0.25">
      <c r="A447" s="398" t="s">
        <v>583</v>
      </c>
      <c r="B447" s="354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45"/>
      <c r="Z447" s="345"/>
    </row>
    <row r="448" spans="1:53" ht="14.25" customHeight="1" x14ac:dyDescent="0.25">
      <c r="A448" s="353" t="s">
        <v>105</v>
      </c>
      <c r="B448" s="354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44"/>
      <c r="Z448" s="344"/>
    </row>
    <row r="449" spans="1:53" ht="27" customHeight="1" x14ac:dyDescent="0.25">
      <c r="A449" s="54" t="s">
        <v>584</v>
      </c>
      <c r="B449" s="54" t="s">
        <v>585</v>
      </c>
      <c r="C449" s="31">
        <v>4301011795</v>
      </c>
      <c r="D449" s="355">
        <v>4607091389067</v>
      </c>
      <c r="E449" s="356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8"/>
      <c r="P449" s="358"/>
      <c r="Q449" s="358"/>
      <c r="R449" s="356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5">
        <v>4607091383522</v>
      </c>
      <c r="E450" s="356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8"/>
      <c r="P450" s="358"/>
      <c r="Q450" s="358"/>
      <c r="R450" s="356"/>
      <c r="S450" s="34"/>
      <c r="T450" s="34"/>
      <c r="U450" s="35" t="s">
        <v>65</v>
      </c>
      <c r="V450" s="349">
        <v>2000</v>
      </c>
      <c r="W450" s="350">
        <f t="shared" si="21"/>
        <v>2001.1200000000001</v>
      </c>
      <c r="X450" s="36">
        <f t="shared" si="22"/>
        <v>4.5328400000000002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5">
        <v>4607091384437</v>
      </c>
      <c r="E451" s="356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8"/>
      <c r="P451" s="358"/>
      <c r="Q451" s="358"/>
      <c r="R451" s="356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16.5" customHeight="1" x14ac:dyDescent="0.25">
      <c r="A452" s="54" t="s">
        <v>590</v>
      </c>
      <c r="B452" s="54" t="s">
        <v>591</v>
      </c>
      <c r="C452" s="31">
        <v>4301011774</v>
      </c>
      <c r="D452" s="355">
        <v>4680115884502</v>
      </c>
      <c r="E452" s="356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8"/>
      <c r="P452" s="358"/>
      <c r="Q452" s="358"/>
      <c r="R452" s="356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5">
        <v>4607091389104</v>
      </c>
      <c r="E453" s="356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8"/>
      <c r="P453" s="358"/>
      <c r="Q453" s="358"/>
      <c r="R453" s="356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594</v>
      </c>
      <c r="B454" s="54" t="s">
        <v>595</v>
      </c>
      <c r="C454" s="31">
        <v>4301011799</v>
      </c>
      <c r="D454" s="355">
        <v>4680115884519</v>
      </c>
      <c r="E454" s="356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8"/>
      <c r="P454" s="358"/>
      <c r="Q454" s="358"/>
      <c r="R454" s="356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596</v>
      </c>
      <c r="B455" s="54" t="s">
        <v>597</v>
      </c>
      <c r="C455" s="31">
        <v>4301011778</v>
      </c>
      <c r="D455" s="355">
        <v>4680115880603</v>
      </c>
      <c r="E455" s="356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8"/>
      <c r="P455" s="358"/>
      <c r="Q455" s="358"/>
      <c r="R455" s="356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598</v>
      </c>
      <c r="B456" s="54" t="s">
        <v>599</v>
      </c>
      <c r="C456" s="31">
        <v>4301011775</v>
      </c>
      <c r="D456" s="355">
        <v>4607091389999</v>
      </c>
      <c r="E456" s="356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8"/>
      <c r="P456" s="358"/>
      <c r="Q456" s="358"/>
      <c r="R456" s="356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600</v>
      </c>
      <c r="B457" s="54" t="s">
        <v>601</v>
      </c>
      <c r="C457" s="31">
        <v>4301011770</v>
      </c>
      <c r="D457" s="355">
        <v>4680115882782</v>
      </c>
      <c r="E457" s="356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8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8"/>
      <c r="P457" s="358"/>
      <c r="Q457" s="358"/>
      <c r="R457" s="356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602</v>
      </c>
      <c r="B458" s="54" t="s">
        <v>603</v>
      </c>
      <c r="C458" s="31">
        <v>4301011190</v>
      </c>
      <c r="D458" s="355">
        <v>4607091389098</v>
      </c>
      <c r="E458" s="356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8"/>
      <c r="P458" s="358"/>
      <c r="Q458" s="358"/>
      <c r="R458" s="356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604</v>
      </c>
      <c r="B459" s="54" t="s">
        <v>605</v>
      </c>
      <c r="C459" s="31">
        <v>4301011784</v>
      </c>
      <c r="D459" s="355">
        <v>4607091389982</v>
      </c>
      <c r="E459" s="356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8"/>
      <c r="P459" s="358"/>
      <c r="Q459" s="358"/>
      <c r="R459" s="356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2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7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378.78787878787875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379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4.5328400000000002</v>
      </c>
      <c r="Y460" s="352"/>
      <c r="Z460" s="352"/>
    </row>
    <row r="461" spans="1:53" x14ac:dyDescent="0.2">
      <c r="A461" s="354"/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7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2000</v>
      </c>
      <c r="W461" s="351">
        <f>IFERROR(SUM(W449:W459),"0")</f>
        <v>2001.1200000000001</v>
      </c>
      <c r="X461" s="37"/>
      <c r="Y461" s="352"/>
      <c r="Z461" s="352"/>
    </row>
    <row r="462" spans="1:53" ht="14.25" customHeight="1" x14ac:dyDescent="0.25">
      <c r="A462" s="353" t="s">
        <v>97</v>
      </c>
      <c r="B462" s="354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5">
        <v>4607091388930</v>
      </c>
      <c r="E463" s="356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6"/>
      <c r="S463" s="34"/>
      <c r="T463" s="34"/>
      <c r="U463" s="35" t="s">
        <v>65</v>
      </c>
      <c r="V463" s="349">
        <v>1000</v>
      </c>
      <c r="W463" s="350">
        <f>IFERROR(IF(V463="",0,CEILING((V463/$H463),1)*$H463),"")</f>
        <v>1003.2</v>
      </c>
      <c r="X463" s="36">
        <f>IFERROR(IF(W463=0,"",ROUNDUP(W463/H463,0)*0.01196),"")</f>
        <v>2.2724000000000002</v>
      </c>
      <c r="Y463" s="56"/>
      <c r="Z463" s="57"/>
      <c r="AD463" s="58"/>
      <c r="BA463" s="313" t="s">
        <v>1</v>
      </c>
    </row>
    <row r="464" spans="1:53" ht="16.5" customHeight="1" x14ac:dyDescent="0.25">
      <c r="A464" s="54" t="s">
        <v>608</v>
      </c>
      <c r="B464" s="54" t="s">
        <v>609</v>
      </c>
      <c r="C464" s="31">
        <v>4301020206</v>
      </c>
      <c r="D464" s="355">
        <v>4680115880054</v>
      </c>
      <c r="E464" s="356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6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72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7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189.39393939393938</v>
      </c>
      <c r="W465" s="351">
        <f>IFERROR(W463/H463,"0")+IFERROR(W464/H464,"0")</f>
        <v>190</v>
      </c>
      <c r="X465" s="351">
        <f>IFERROR(IF(X463="",0,X463),"0")+IFERROR(IF(X464="",0,X464),"0")</f>
        <v>2.2724000000000002</v>
      </c>
      <c r="Y465" s="352"/>
      <c r="Z465" s="352"/>
    </row>
    <row r="466" spans="1:53" x14ac:dyDescent="0.2">
      <c r="A466" s="354"/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7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1000</v>
      </c>
      <c r="W466" s="351">
        <f>IFERROR(SUM(W463:W464),"0")</f>
        <v>1003.2</v>
      </c>
      <c r="X466" s="37"/>
      <c r="Y466" s="352"/>
      <c r="Z466" s="352"/>
    </row>
    <row r="467" spans="1:53" ht="14.25" customHeight="1" x14ac:dyDescent="0.25">
      <c r="A467" s="353" t="s">
        <v>60</v>
      </c>
      <c r="B467" s="354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5">
        <v>4680115883116</v>
      </c>
      <c r="E468" s="356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6"/>
      <c r="S468" s="34"/>
      <c r="T468" s="34"/>
      <c r="U468" s="35" t="s">
        <v>65</v>
      </c>
      <c r="V468" s="349">
        <v>0</v>
      </c>
      <c r="W468" s="350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5">
        <v>4680115883093</v>
      </c>
      <c r="E469" s="356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6"/>
      <c r="S469" s="34"/>
      <c r="T469" s="34"/>
      <c r="U469" s="35" t="s">
        <v>65</v>
      </c>
      <c r="V469" s="349">
        <v>0</v>
      </c>
      <c r="W469" s="350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5">
        <v>4680115883109</v>
      </c>
      <c r="E470" s="356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6"/>
      <c r="S470" s="34"/>
      <c r="T470" s="34"/>
      <c r="U470" s="35" t="s">
        <v>65</v>
      </c>
      <c r="V470" s="349">
        <v>0</v>
      </c>
      <c r="W470" s="350">
        <f t="shared" si="23"/>
        <v>0</v>
      </c>
      <c r="X470" s="36" t="str">
        <f>IFERROR(IF(W470=0,"",ROUNDUP(W470/H470,0)*0.01196),"")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616</v>
      </c>
      <c r="B471" s="54" t="s">
        <v>617</v>
      </c>
      <c r="C471" s="31">
        <v>4301031249</v>
      </c>
      <c r="D471" s="355">
        <v>4680115882072</v>
      </c>
      <c r="E471" s="356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6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618</v>
      </c>
      <c r="B472" s="54" t="s">
        <v>619</v>
      </c>
      <c r="C472" s="31">
        <v>4301031251</v>
      </c>
      <c r="D472" s="355">
        <v>4680115882102</v>
      </c>
      <c r="E472" s="356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6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620</v>
      </c>
      <c r="B473" s="54" t="s">
        <v>621</v>
      </c>
      <c r="C473" s="31">
        <v>4301031253</v>
      </c>
      <c r="D473" s="355">
        <v>4680115882096</v>
      </c>
      <c r="E473" s="356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6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72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7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0</v>
      </c>
      <c r="W474" s="351">
        <f>IFERROR(W468/H468,"0")+IFERROR(W469/H469,"0")+IFERROR(W470/H470,"0")+IFERROR(W471/H471,"0")+IFERROR(W472/H472,"0")+IFERROR(W473/H473,"0")</f>
        <v>0</v>
      </c>
      <c r="X474" s="351">
        <f>IFERROR(IF(X468="",0,X468),"0")+IFERROR(IF(X469="",0,X469),"0")+IFERROR(IF(X470="",0,X470),"0")+IFERROR(IF(X471="",0,X471),"0")+IFERROR(IF(X472="",0,X472),"0")+IFERROR(IF(X473="",0,X473),"0")</f>
        <v>0</v>
      </c>
      <c r="Y474" s="352"/>
      <c r="Z474" s="352"/>
    </row>
    <row r="475" spans="1:53" x14ac:dyDescent="0.2">
      <c r="A475" s="354"/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7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0</v>
      </c>
      <c r="W475" s="351">
        <f>IFERROR(SUM(W468:W473),"0")</f>
        <v>0</v>
      </c>
      <c r="X475" s="37"/>
      <c r="Y475" s="352"/>
      <c r="Z475" s="352"/>
    </row>
    <row r="476" spans="1:53" ht="14.25" customHeight="1" x14ac:dyDescent="0.25">
      <c r="A476" s="353" t="s">
        <v>68</v>
      </c>
      <c r="B476" s="354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44"/>
      <c r="Z476" s="344"/>
    </row>
    <row r="477" spans="1:53" ht="16.5" customHeight="1" x14ac:dyDescent="0.25">
      <c r="A477" s="54" t="s">
        <v>622</v>
      </c>
      <c r="B477" s="54" t="s">
        <v>623</v>
      </c>
      <c r="C477" s="31">
        <v>4301051230</v>
      </c>
      <c r="D477" s="355">
        <v>4607091383409</v>
      </c>
      <c r="E477" s="356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6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customHeight="1" x14ac:dyDescent="0.25">
      <c r="A478" s="54" t="s">
        <v>624</v>
      </c>
      <c r="B478" s="54" t="s">
        <v>625</v>
      </c>
      <c r="C478" s="31">
        <v>4301051231</v>
      </c>
      <c r="D478" s="355">
        <v>4607091383416</v>
      </c>
      <c r="E478" s="356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6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customHeight="1" x14ac:dyDescent="0.25">
      <c r="A479" s="54" t="s">
        <v>626</v>
      </c>
      <c r="B479" s="54" t="s">
        <v>627</v>
      </c>
      <c r="C479" s="31">
        <v>4301051058</v>
      </c>
      <c r="D479" s="355">
        <v>4680115883536</v>
      </c>
      <c r="E479" s="356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6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x14ac:dyDescent="0.2">
      <c r="A480" s="372"/>
      <c r="B480" s="354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7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x14ac:dyDescent="0.2">
      <c r="A481" s="354"/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7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customHeight="1" x14ac:dyDescent="0.25">
      <c r="A482" s="353" t="s">
        <v>201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44"/>
      <c r="Z482" s="344"/>
    </row>
    <row r="483" spans="1:53" ht="16.5" customHeight="1" x14ac:dyDescent="0.25">
      <c r="A483" s="54" t="s">
        <v>628</v>
      </c>
      <c r="B483" s="54" t="s">
        <v>629</v>
      </c>
      <c r="C483" s="31">
        <v>4301060363</v>
      </c>
      <c r="D483" s="355">
        <v>4680115885035</v>
      </c>
      <c r="E483" s="356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47" t="s">
        <v>630</v>
      </c>
      <c r="O483" s="358"/>
      <c r="P483" s="358"/>
      <c r="Q483" s="358"/>
      <c r="R483" s="356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x14ac:dyDescent="0.2">
      <c r="A484" s="372"/>
      <c r="B484" s="354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7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x14ac:dyDescent="0.2">
      <c r="A485" s="354"/>
      <c r="B485" s="354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7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customHeight="1" x14ac:dyDescent="0.2">
      <c r="A486" s="390" t="s">
        <v>631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48"/>
      <c r="Z486" s="48"/>
    </row>
    <row r="487" spans="1:53" ht="16.5" customHeight="1" x14ac:dyDescent="0.25">
      <c r="A487" s="398" t="s">
        <v>632</v>
      </c>
      <c r="B487" s="354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45"/>
      <c r="Z487" s="345"/>
    </row>
    <row r="488" spans="1:53" ht="14.25" customHeight="1" x14ac:dyDescent="0.25">
      <c r="A488" s="353" t="s">
        <v>105</v>
      </c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44"/>
      <c r="Z488" s="344"/>
    </row>
    <row r="489" spans="1:53" ht="27" customHeight="1" x14ac:dyDescent="0.25">
      <c r="A489" s="54" t="s">
        <v>633</v>
      </c>
      <c r="B489" s="54" t="s">
        <v>634</v>
      </c>
      <c r="C489" s="31">
        <v>4301011763</v>
      </c>
      <c r="D489" s="355">
        <v>4640242181011</v>
      </c>
      <c r="E489" s="356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70" t="s">
        <v>635</v>
      </c>
      <c r="O489" s="358"/>
      <c r="P489" s="358"/>
      <c r="Q489" s="358"/>
      <c r="R489" s="356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636</v>
      </c>
      <c r="B490" s="54" t="s">
        <v>637</v>
      </c>
      <c r="C490" s="31">
        <v>4301011585</v>
      </c>
      <c r="D490" s="355">
        <v>4640242180441</v>
      </c>
      <c r="E490" s="356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5" t="s">
        <v>638</v>
      </c>
      <c r="O490" s="358"/>
      <c r="P490" s="358"/>
      <c r="Q490" s="358"/>
      <c r="R490" s="356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639</v>
      </c>
      <c r="B491" s="54" t="s">
        <v>640</v>
      </c>
      <c r="C491" s="31">
        <v>4301011584</v>
      </c>
      <c r="D491" s="355">
        <v>4640242180564</v>
      </c>
      <c r="E491" s="356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79" t="s">
        <v>641</v>
      </c>
      <c r="O491" s="358"/>
      <c r="P491" s="358"/>
      <c r="Q491" s="358"/>
      <c r="R491" s="356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642</v>
      </c>
      <c r="B492" s="54" t="s">
        <v>643</v>
      </c>
      <c r="C492" s="31">
        <v>4301011762</v>
      </c>
      <c r="D492" s="355">
        <v>4640242180922</v>
      </c>
      <c r="E492" s="356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85" t="s">
        <v>644</v>
      </c>
      <c r="O492" s="358"/>
      <c r="P492" s="358"/>
      <c r="Q492" s="358"/>
      <c r="R492" s="356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645</v>
      </c>
      <c r="B493" s="54" t="s">
        <v>646</v>
      </c>
      <c r="C493" s="31">
        <v>4301011551</v>
      </c>
      <c r="D493" s="355">
        <v>4640242180038</v>
      </c>
      <c r="E493" s="356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30" t="s">
        <v>647</v>
      </c>
      <c r="O493" s="358"/>
      <c r="P493" s="358"/>
      <c r="Q493" s="358"/>
      <c r="R493" s="356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x14ac:dyDescent="0.2">
      <c r="A494" s="372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7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7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customHeight="1" x14ac:dyDescent="0.25">
      <c r="A496" s="353" t="s">
        <v>97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44"/>
      <c r="Z496" s="344"/>
    </row>
    <row r="497" spans="1:53" ht="27" customHeight="1" x14ac:dyDescent="0.25">
      <c r="A497" s="54" t="s">
        <v>648</v>
      </c>
      <c r="B497" s="54" t="s">
        <v>649</v>
      </c>
      <c r="C497" s="31">
        <v>4301020260</v>
      </c>
      <c r="D497" s="355">
        <v>4640242180526</v>
      </c>
      <c r="E497" s="356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67" t="s">
        <v>650</v>
      </c>
      <c r="O497" s="358"/>
      <c r="P497" s="358"/>
      <c r="Q497" s="358"/>
      <c r="R497" s="356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customHeight="1" x14ac:dyDescent="0.25">
      <c r="A498" s="54" t="s">
        <v>651</v>
      </c>
      <c r="B498" s="54" t="s">
        <v>652</v>
      </c>
      <c r="C498" s="31">
        <v>4301020269</v>
      </c>
      <c r="D498" s="355">
        <v>4640242180519</v>
      </c>
      <c r="E498" s="356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8"/>
      <c r="P498" s="358"/>
      <c r="Q498" s="358"/>
      <c r="R498" s="356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customHeight="1" x14ac:dyDescent="0.25">
      <c r="A499" s="54" t="s">
        <v>654</v>
      </c>
      <c r="B499" s="54" t="s">
        <v>655</v>
      </c>
      <c r="C499" s="31">
        <v>4301020309</v>
      </c>
      <c r="D499" s="355">
        <v>4640242180090</v>
      </c>
      <c r="E499" s="356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52" t="s">
        <v>656</v>
      </c>
      <c r="O499" s="358"/>
      <c r="P499" s="358"/>
      <c r="Q499" s="358"/>
      <c r="R499" s="356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x14ac:dyDescent="0.2">
      <c r="A500" s="372"/>
      <c r="B500" s="354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7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x14ac:dyDescent="0.2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7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customHeight="1" x14ac:dyDescent="0.25">
      <c r="A502" s="353" t="s">
        <v>60</v>
      </c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44"/>
      <c r="Z502" s="344"/>
    </row>
    <row r="503" spans="1:53" ht="27" customHeight="1" x14ac:dyDescent="0.25">
      <c r="A503" s="54" t="s">
        <v>657</v>
      </c>
      <c r="B503" s="54" t="s">
        <v>658</v>
      </c>
      <c r="C503" s="31">
        <v>4301031280</v>
      </c>
      <c r="D503" s="355">
        <v>4640242180816</v>
      </c>
      <c r="E503" s="356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1" t="s">
        <v>659</v>
      </c>
      <c r="O503" s="358"/>
      <c r="P503" s="358"/>
      <c r="Q503" s="358"/>
      <c r="R503" s="356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660</v>
      </c>
      <c r="B504" s="54" t="s">
        <v>661</v>
      </c>
      <c r="C504" s="31">
        <v>4301031244</v>
      </c>
      <c r="D504" s="355">
        <v>4640242180595</v>
      </c>
      <c r="E504" s="356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78" t="s">
        <v>662</v>
      </c>
      <c r="O504" s="358"/>
      <c r="P504" s="358"/>
      <c r="Q504" s="358"/>
      <c r="R504" s="356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663</v>
      </c>
      <c r="B505" s="54" t="s">
        <v>664</v>
      </c>
      <c r="C505" s="31">
        <v>4301031203</v>
      </c>
      <c r="D505" s="355">
        <v>4640242180908</v>
      </c>
      <c r="E505" s="356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23" t="s">
        <v>665</v>
      </c>
      <c r="O505" s="358"/>
      <c r="P505" s="358"/>
      <c r="Q505" s="358"/>
      <c r="R505" s="356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customHeight="1" x14ac:dyDescent="0.25">
      <c r="A506" s="54" t="s">
        <v>666</v>
      </c>
      <c r="B506" s="54" t="s">
        <v>667</v>
      </c>
      <c r="C506" s="31">
        <v>4301031200</v>
      </c>
      <c r="D506" s="355">
        <v>4640242180489</v>
      </c>
      <c r="E506" s="356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12" t="s">
        <v>668</v>
      </c>
      <c r="O506" s="358"/>
      <c r="P506" s="358"/>
      <c r="Q506" s="358"/>
      <c r="R506" s="356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x14ac:dyDescent="0.2">
      <c r="A507" s="372"/>
      <c r="B507" s="354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7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x14ac:dyDescent="0.2">
      <c r="A508" s="354"/>
      <c r="B508" s="354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7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customHeight="1" x14ac:dyDescent="0.25">
      <c r="A509" s="353" t="s">
        <v>68</v>
      </c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44"/>
      <c r="Z509" s="344"/>
    </row>
    <row r="510" spans="1:53" ht="27" customHeight="1" x14ac:dyDescent="0.25">
      <c r="A510" s="54" t="s">
        <v>669</v>
      </c>
      <c r="B510" s="54" t="s">
        <v>670</v>
      </c>
      <c r="C510" s="31">
        <v>4301051310</v>
      </c>
      <c r="D510" s="355">
        <v>4680115880870</v>
      </c>
      <c r="E510" s="356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8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8"/>
      <c r="P510" s="358"/>
      <c r="Q510" s="358"/>
      <c r="R510" s="356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671</v>
      </c>
      <c r="B511" s="54" t="s">
        <v>672</v>
      </c>
      <c r="C511" s="31">
        <v>4301051510</v>
      </c>
      <c r="D511" s="355">
        <v>4640242180540</v>
      </c>
      <c r="E511" s="356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27" t="s">
        <v>673</v>
      </c>
      <c r="O511" s="358"/>
      <c r="P511" s="358"/>
      <c r="Q511" s="358"/>
      <c r="R511" s="356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674</v>
      </c>
      <c r="B512" s="54" t="s">
        <v>675</v>
      </c>
      <c r="C512" s="31">
        <v>4301051390</v>
      </c>
      <c r="D512" s="355">
        <v>4640242181233</v>
      </c>
      <c r="E512" s="356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54" t="s">
        <v>676</v>
      </c>
      <c r="O512" s="358"/>
      <c r="P512" s="358"/>
      <c r="Q512" s="358"/>
      <c r="R512" s="356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677</v>
      </c>
      <c r="B513" s="54" t="s">
        <v>678</v>
      </c>
      <c r="C513" s="31">
        <v>4301051508</v>
      </c>
      <c r="D513" s="355">
        <v>4640242180557</v>
      </c>
      <c r="E513" s="356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8"/>
      <c r="P513" s="358"/>
      <c r="Q513" s="358"/>
      <c r="R513" s="356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680</v>
      </c>
      <c r="B514" s="54" t="s">
        <v>681</v>
      </c>
      <c r="C514" s="31">
        <v>4301051448</v>
      </c>
      <c r="D514" s="355">
        <v>4640242181226</v>
      </c>
      <c r="E514" s="356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58" t="s">
        <v>682</v>
      </c>
      <c r="O514" s="358"/>
      <c r="P514" s="358"/>
      <c r="Q514" s="358"/>
      <c r="R514" s="356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x14ac:dyDescent="0.2">
      <c r="A515" s="372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7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7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37"/>
      <c r="B517" s="354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415"/>
      <c r="N517" s="433" t="s">
        <v>683</v>
      </c>
      <c r="O517" s="434"/>
      <c r="P517" s="434"/>
      <c r="Q517" s="434"/>
      <c r="R517" s="434"/>
      <c r="S517" s="434"/>
      <c r="T517" s="435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11100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11142.320000000002</v>
      </c>
      <c r="X517" s="37"/>
      <c r="Y517" s="352"/>
      <c r="Z517" s="352"/>
    </row>
    <row r="518" spans="1:53" x14ac:dyDescent="0.2">
      <c r="A518" s="354"/>
      <c r="B518" s="354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415"/>
      <c r="N518" s="433" t="s">
        <v>684</v>
      </c>
      <c r="O518" s="434"/>
      <c r="P518" s="434"/>
      <c r="Q518" s="434"/>
      <c r="R518" s="434"/>
      <c r="S518" s="434"/>
      <c r="T518" s="435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11641.411590708141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11685.74</v>
      </c>
      <c r="X518" s="37"/>
      <c r="Y518" s="352"/>
      <c r="Z518" s="352"/>
    </row>
    <row r="519" spans="1:53" x14ac:dyDescent="0.2">
      <c r="A519" s="354"/>
      <c r="B519" s="354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415"/>
      <c r="N519" s="433" t="s">
        <v>685</v>
      </c>
      <c r="O519" s="434"/>
      <c r="P519" s="434"/>
      <c r="Q519" s="434"/>
      <c r="R519" s="434"/>
      <c r="S519" s="434"/>
      <c r="T519" s="435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19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19</v>
      </c>
      <c r="X519" s="37"/>
      <c r="Y519" s="352"/>
      <c r="Z519" s="352"/>
    </row>
    <row r="520" spans="1:53" x14ac:dyDescent="0.2">
      <c r="A520" s="354"/>
      <c r="B520" s="354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415"/>
      <c r="N520" s="433" t="s">
        <v>687</v>
      </c>
      <c r="O520" s="434"/>
      <c r="P520" s="434"/>
      <c r="Q520" s="434"/>
      <c r="R520" s="434"/>
      <c r="S520" s="434"/>
      <c r="T520" s="435"/>
      <c r="U520" s="37" t="s">
        <v>65</v>
      </c>
      <c r="V520" s="351">
        <f>GrossWeightTotal+PalletQtyTotal*25</f>
        <v>12116.411590708141</v>
      </c>
      <c r="W520" s="351">
        <f>GrossWeightTotalR+PalletQtyTotalR*25</f>
        <v>12160.74</v>
      </c>
      <c r="X520" s="37"/>
      <c r="Y520" s="352"/>
      <c r="Z520" s="352"/>
    </row>
    <row r="521" spans="1:53" x14ac:dyDescent="0.2">
      <c r="A521" s="354"/>
      <c r="B521" s="354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415"/>
      <c r="N521" s="433" t="s">
        <v>688</v>
      </c>
      <c r="O521" s="434"/>
      <c r="P521" s="434"/>
      <c r="Q521" s="434"/>
      <c r="R521" s="434"/>
      <c r="S521" s="434"/>
      <c r="T521" s="435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1272.4435334780164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1277</v>
      </c>
      <c r="X521" s="37"/>
      <c r="Y521" s="352"/>
      <c r="Z521" s="352"/>
    </row>
    <row r="522" spans="1:53" ht="14.25" customHeight="1" x14ac:dyDescent="0.2">
      <c r="A522" s="354"/>
      <c r="B522" s="354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415"/>
      <c r="N522" s="433" t="s">
        <v>689</v>
      </c>
      <c r="O522" s="434"/>
      <c r="P522" s="434"/>
      <c r="Q522" s="434"/>
      <c r="R522" s="434"/>
      <c r="S522" s="434"/>
      <c r="T522" s="435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21.00976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66" t="s">
        <v>95</v>
      </c>
      <c r="D524" s="453"/>
      <c r="E524" s="453"/>
      <c r="F524" s="454"/>
      <c r="G524" s="366" t="s">
        <v>225</v>
      </c>
      <c r="H524" s="453"/>
      <c r="I524" s="453"/>
      <c r="J524" s="453"/>
      <c r="K524" s="453"/>
      <c r="L524" s="453"/>
      <c r="M524" s="453"/>
      <c r="N524" s="453"/>
      <c r="O524" s="454"/>
      <c r="P524" s="366" t="s">
        <v>455</v>
      </c>
      <c r="Q524" s="454"/>
      <c r="R524" s="366" t="s">
        <v>507</v>
      </c>
      <c r="S524" s="454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66" t="s">
        <v>59</v>
      </c>
      <c r="C525" s="366" t="s">
        <v>96</v>
      </c>
      <c r="D525" s="366" t="s">
        <v>104</v>
      </c>
      <c r="E525" s="366" t="s">
        <v>95</v>
      </c>
      <c r="F525" s="366" t="s">
        <v>214</v>
      </c>
      <c r="G525" s="366" t="s">
        <v>226</v>
      </c>
      <c r="H525" s="366" t="s">
        <v>233</v>
      </c>
      <c r="I525" s="366" t="s">
        <v>252</v>
      </c>
      <c r="J525" s="366" t="s">
        <v>311</v>
      </c>
      <c r="K525" s="343"/>
      <c r="L525" s="366" t="s">
        <v>328</v>
      </c>
      <c r="M525" s="366" t="s">
        <v>341</v>
      </c>
      <c r="N525" s="366" t="s">
        <v>424</v>
      </c>
      <c r="O525" s="366" t="s">
        <v>442</v>
      </c>
      <c r="P525" s="366" t="s">
        <v>456</v>
      </c>
      <c r="Q525" s="366" t="s">
        <v>482</v>
      </c>
      <c r="R525" s="366" t="s">
        <v>508</v>
      </c>
      <c r="S525" s="366" t="s">
        <v>555</v>
      </c>
      <c r="T525" s="366" t="s">
        <v>583</v>
      </c>
      <c r="U525" s="366" t="s">
        <v>632</v>
      </c>
      <c r="Z525" s="52"/>
      <c r="AC525" s="343"/>
    </row>
    <row r="526" spans="1:53" ht="13.5" customHeight="1" thickBot="1" x14ac:dyDescent="0.25">
      <c r="A526" s="609"/>
      <c r="B526" s="367"/>
      <c r="C526" s="367"/>
      <c r="D526" s="367"/>
      <c r="E526" s="367"/>
      <c r="F526" s="367"/>
      <c r="G526" s="367"/>
      <c r="H526" s="367"/>
      <c r="I526" s="367"/>
      <c r="J526" s="367"/>
      <c r="K526" s="343"/>
      <c r="L526" s="367"/>
      <c r="M526" s="367"/>
      <c r="N526" s="367"/>
      <c r="O526" s="367"/>
      <c r="P526" s="367"/>
      <c r="Q526" s="367"/>
      <c r="R526" s="367"/>
      <c r="S526" s="367"/>
      <c r="T526" s="367"/>
      <c r="U526" s="367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0</v>
      </c>
      <c r="D527" s="46">
        <f>IFERROR(W56*1,"0")+IFERROR(W57*1,"0")+IFERROR(W58*1,"0")+IFERROR(W59*1,"0")</f>
        <v>0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7" s="46">
        <f>IFERROR(W130*1,"0")+IFERROR(W131*1,"0")+IFERROR(W132*1,"0")+IFERROR(W133*1,"0")+IFERROR(W134*1,"0")</f>
        <v>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0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201.6</v>
      </c>
      <c r="J527" s="46">
        <f>IFERROR(W205*1,"0")+IFERROR(W206*1,"0")+IFERROR(W207*1,"0")+IFERROR(W208*1,"0")+IFERROR(W209*1,"0")+IFERROR(W210*1,"0")+IFERROR(W214*1,"0")+IFERROR(W215*1,"0")</f>
        <v>58</v>
      </c>
      <c r="K527" s="343"/>
      <c r="L527" s="46">
        <f>IFERROR(W220*1,"0")+IFERROR(W221*1,"0")+IFERROR(W222*1,"0")+IFERROR(W223*1,"0")+IFERROR(W224*1,"0")+IFERROR(W225*1,"0")</f>
        <v>58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0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0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6315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1505.3999999999999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0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0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3004.32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N361:T361"/>
    <mergeCell ref="A269:M270"/>
    <mergeCell ref="J9:L9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A48:X48"/>
    <mergeCell ref="N194:T194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A43:X43"/>
    <mergeCell ref="N182:R182"/>
    <mergeCell ref="D184:E184"/>
    <mergeCell ref="N474:T474"/>
    <mergeCell ref="A63:X63"/>
    <mergeCell ref="N274:R274"/>
    <mergeCell ref="N84:R84"/>
    <mergeCell ref="A156:M157"/>
    <mergeCell ref="N249:R249"/>
    <mergeCell ref="D121:E121"/>
    <mergeCell ref="A143:M144"/>
    <mergeCell ref="D192:E192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A164:X164"/>
    <mergeCell ref="N439:R439"/>
    <mergeCell ref="N233:R233"/>
    <mergeCell ref="D249:E249"/>
    <mergeCell ref="N469:R469"/>
    <mergeCell ref="D170:E170"/>
    <mergeCell ref="D341:E341"/>
    <mergeCell ref="N72:R72"/>
    <mergeCell ref="D468:E468"/>
    <mergeCell ref="N384:T384"/>
    <mergeCell ref="N435:R435"/>
    <mergeCell ref="D435:E435"/>
    <mergeCell ref="A12:L12"/>
    <mergeCell ref="N291:R291"/>
    <mergeCell ref="D503:E503"/>
    <mergeCell ref="A487:X487"/>
    <mergeCell ref="D101:E101"/>
    <mergeCell ref="N209:R209"/>
    <mergeCell ref="D76:E7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D6:L6"/>
    <mergeCell ref="N103:T103"/>
    <mergeCell ref="N352:T352"/>
    <mergeCell ref="O13:P13"/>
    <mergeCell ref="A304:M305"/>
    <mergeCell ref="N419:R419"/>
    <mergeCell ref="A480:M481"/>
    <mergeCell ref="D318:E318"/>
    <mergeCell ref="D389:E389"/>
    <mergeCell ref="N237:R237"/>
    <mergeCell ref="A319:M320"/>
    <mergeCell ref="A246:M247"/>
    <mergeCell ref="D84:E84"/>
    <mergeCell ref="D22:E22"/>
    <mergeCell ref="D155:E155"/>
    <mergeCell ref="D149:E149"/>
    <mergeCell ref="N51:R51"/>
    <mergeCell ref="N226:T226"/>
    <mergeCell ref="N122:R122"/>
    <mergeCell ref="N239:R239"/>
    <mergeCell ref="A326:X326"/>
    <mergeCell ref="N217:T217"/>
    <mergeCell ref="N214:R214"/>
    <mergeCell ref="A301:X301"/>
    <mergeCell ref="A9:C9"/>
    <mergeCell ref="D58:E58"/>
    <mergeCell ref="A116:M117"/>
    <mergeCell ref="A309:M310"/>
    <mergeCell ref="D294:E294"/>
    <mergeCell ref="O12:P12"/>
    <mergeCell ref="N444:T444"/>
    <mergeCell ref="A229:X229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H17:H18"/>
    <mergeCell ref="N161:R161"/>
    <mergeCell ref="N332:R332"/>
    <mergeCell ref="N503:R503"/>
    <mergeCell ref="N459:R459"/>
    <mergeCell ref="A213:X213"/>
    <mergeCell ref="D198:E198"/>
    <mergeCell ref="N104:T104"/>
    <mergeCell ref="N275:T275"/>
    <mergeCell ref="N175:T175"/>
    <mergeCell ref="D296:E296"/>
    <mergeCell ref="D489:E489"/>
    <mergeCell ref="A376:M377"/>
    <mergeCell ref="N98:R98"/>
    <mergeCell ref="D427:E427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N108:R108"/>
    <mergeCell ref="N95:R95"/>
    <mergeCell ref="N70:R70"/>
    <mergeCell ref="N266:R266"/>
    <mergeCell ref="N393:R393"/>
    <mergeCell ref="N331:R331"/>
    <mergeCell ref="D7:L7"/>
    <mergeCell ref="A281:M282"/>
    <mergeCell ref="A378:X378"/>
    <mergeCell ref="N269:T269"/>
    <mergeCell ref="A55:X55"/>
    <mergeCell ref="N171:R171"/>
    <mergeCell ref="N121:R121"/>
    <mergeCell ref="N315:T315"/>
    <mergeCell ref="A351:M352"/>
    <mergeCell ref="N115:R115"/>
    <mergeCell ref="N238:R238"/>
    <mergeCell ref="D254:E254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D51:E51"/>
    <mergeCell ref="A275:M276"/>
    <mergeCell ref="N32:R32"/>
    <mergeCell ref="N330:R330"/>
    <mergeCell ref="N26:R26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97:R97"/>
    <mergeCell ref="N268:R268"/>
    <mergeCell ref="D140:E140"/>
    <mergeCell ref="A41:M42"/>
    <mergeCell ref="N395:R395"/>
    <mergeCell ref="D267:E267"/>
    <mergeCell ref="A447:X447"/>
    <mergeCell ref="A385:X385"/>
    <mergeCell ref="D425:E425"/>
    <mergeCell ref="N96:R96"/>
    <mergeCell ref="D359:E359"/>
    <mergeCell ref="N409:T409"/>
    <mergeCell ref="J525:J526"/>
    <mergeCell ref="L525:L526"/>
    <mergeCell ref="N265:R265"/>
    <mergeCell ref="N387:R387"/>
    <mergeCell ref="N458:R458"/>
    <mergeCell ref="N514:R514"/>
    <mergeCell ref="N31:R31"/>
    <mergeCell ref="D74:E74"/>
    <mergeCell ref="D130:E130"/>
    <mergeCell ref="N329:R329"/>
    <mergeCell ref="D68:E68"/>
    <mergeCell ref="N245:R245"/>
    <mergeCell ref="D335:E335"/>
    <mergeCell ref="N451:R451"/>
    <mergeCell ref="N167:T167"/>
    <mergeCell ref="D188:E188"/>
    <mergeCell ref="D424:E424"/>
    <mergeCell ref="D286:E286"/>
    <mergeCell ref="A49:X49"/>
    <mergeCell ref="N247:T247"/>
    <mergeCell ref="N89:R89"/>
    <mergeCell ref="N260:R260"/>
    <mergeCell ref="D132:E132"/>
    <mergeCell ref="N38:T38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D469:E469"/>
    <mergeCell ref="N140:R140"/>
    <mergeCell ref="D183:E183"/>
    <mergeCell ref="A21:X21"/>
    <mergeCell ref="N232:R232"/>
    <mergeCell ref="D419:E419"/>
    <mergeCell ref="T6:U9"/>
    <mergeCell ref="N77:R77"/>
    <mergeCell ref="D340:E340"/>
    <mergeCell ref="A129:X129"/>
    <mergeCell ref="D185:E185"/>
    <mergeCell ref="N85:T85"/>
    <mergeCell ref="N156:T156"/>
    <mergeCell ref="N263:R263"/>
    <mergeCell ref="D371:E371"/>
    <mergeCell ref="N29:R29"/>
    <mergeCell ref="A39:X39"/>
    <mergeCell ref="N136:T136"/>
    <mergeCell ref="D328:E328"/>
    <mergeCell ref="N299:T299"/>
    <mergeCell ref="N99:R99"/>
    <mergeCell ref="A500:M501"/>
    <mergeCell ref="N397:R397"/>
    <mergeCell ref="N468:R468"/>
    <mergeCell ref="N74:R74"/>
    <mergeCell ref="N443:R443"/>
    <mergeCell ref="D182:E182"/>
    <mergeCell ref="N101:R101"/>
    <mergeCell ref="D109:E109"/>
    <mergeCell ref="D280:E280"/>
    <mergeCell ref="N324:T324"/>
    <mergeCell ref="D345:E345"/>
    <mergeCell ref="N76:R76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M525:M526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2:R242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D115:E115"/>
    <mergeCell ref="D90:E90"/>
    <mergeCell ref="D261:E261"/>
    <mergeCell ref="A25:X25"/>
    <mergeCell ref="D388:E388"/>
    <mergeCell ref="D230:E230"/>
    <mergeCell ref="D339:E339"/>
    <mergeCell ref="N308:R308"/>
    <mergeCell ref="D180:E180"/>
    <mergeCell ref="N251:T251"/>
    <mergeCell ref="A60:M61"/>
    <mergeCell ref="N150:R150"/>
    <mergeCell ref="D96:E96"/>
    <mergeCell ref="D27:E27"/>
    <mergeCell ref="N152:R152"/>
    <mergeCell ref="D396:E396"/>
    <mergeCell ref="O11:P11"/>
    <mergeCell ref="N149:R149"/>
    <mergeCell ref="N205:R205"/>
    <mergeCell ref="N314:R314"/>
    <mergeCell ref="D322:E322"/>
    <mergeCell ref="D260:E260"/>
    <mergeCell ref="N241:R241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264:E264"/>
    <mergeCell ref="N143:T143"/>
    <mergeCell ref="D220:E220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A342:M343"/>
    <mergeCell ref="A289:X289"/>
    <mergeCell ref="D255:E255"/>
    <mergeCell ref="O6:P6"/>
    <mergeCell ref="N134:R134"/>
    <mergeCell ref="N243:R243"/>
    <mergeCell ref="N50:R50"/>
    <mergeCell ref="N221:R221"/>
    <mergeCell ref="N292:R292"/>
    <mergeCell ref="N492:R492"/>
    <mergeCell ref="D50:E50"/>
    <mergeCell ref="D31:E31"/>
    <mergeCell ref="A103:M104"/>
    <mergeCell ref="N286:R286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N223:R223"/>
    <mergeCell ref="D369:E369"/>
    <mergeCell ref="T12:U12"/>
    <mergeCell ref="N522:T522"/>
    <mergeCell ref="N416:T416"/>
    <mergeCell ref="D224:E224"/>
    <mergeCell ref="A33:M34"/>
    <mergeCell ref="N339:R339"/>
    <mergeCell ref="D382:E382"/>
    <mergeCell ref="N46:T4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511:E511"/>
    <mergeCell ref="N497:R497"/>
    <mergeCell ref="D334:E334"/>
    <mergeCell ref="N65:R65"/>
    <mergeCell ref="N363:R363"/>
    <mergeCell ref="N192:R192"/>
    <mergeCell ref="N434:R434"/>
    <mergeCell ref="D5:E5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D443:E443"/>
    <mergeCell ref="D210:E210"/>
    <mergeCell ref="D381:E381"/>
    <mergeCell ref="D8:L8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N506:R506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D100:E100"/>
    <mergeCell ref="N355:R355"/>
    <mergeCell ref="A23:M24"/>
    <mergeCell ref="D451:E451"/>
    <mergeCell ref="D124:E124"/>
    <mergeCell ref="A204:X204"/>
    <mergeCell ref="D189:E189"/>
    <mergeCell ref="A444:M445"/>
    <mergeCell ref="D493:E493"/>
    <mergeCell ref="D66:E66"/>
    <mergeCell ref="N381:R381"/>
    <mergeCell ref="N181:R181"/>
    <mergeCell ref="D197:E197"/>
    <mergeCell ref="D253:E253"/>
    <mergeCell ref="N479:R479"/>
    <mergeCell ref="A433:X433"/>
    <mergeCell ref="N78:R78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A344:X344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500:T500"/>
    <mergeCell ref="N494:T494"/>
    <mergeCell ref="N481:T481"/>
    <mergeCell ref="N168:T168"/>
    <mergeCell ref="N195:T195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A338:X338"/>
    <mergeCell ref="A488:X488"/>
    <mergeCell ref="D473:E473"/>
    <mergeCell ref="D187:E187"/>
    <mergeCell ref="A196:X196"/>
    <mergeCell ref="N302:R302"/>
    <mergeCell ref="A367:X367"/>
    <mergeCell ref="N202:T202"/>
    <mergeCell ref="N258:T258"/>
    <mergeCell ref="A354:X354"/>
    <mergeCell ref="D472:E472"/>
    <mergeCell ref="D391:E391"/>
    <mergeCell ref="N441:T441"/>
    <mergeCell ref="A436:M437"/>
    <mergeCell ref="A362:X362"/>
    <mergeCell ref="N285:R285"/>
    <mergeCell ref="N456:R456"/>
    <mergeCell ref="N471:R471"/>
    <mergeCell ref="D477:E477"/>
    <mergeCell ref="D478:E478"/>
    <mergeCell ref="N470:R470"/>
    <mergeCell ref="A482:X482"/>
    <mergeCell ref="N484:T4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