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8,04,24 ПОКОМ ЗПФ филиалы\1 машина Бердянск_Донецк\"/>
    </mc:Choice>
  </mc:AlternateContent>
  <xr:revisionPtr revIDLastSave="0" documentId="13_ncr:1_{8BBCBE37-A28D-45B6-B35C-8139FBB46A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7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8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8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3" i="1" s="1"/>
  <c r="O221" i="1"/>
  <c r="W218" i="1"/>
  <c r="Y217" i="1"/>
  <c r="W217" i="1"/>
  <c r="Y216" i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Y204" i="1" s="1"/>
  <c r="X198" i="1"/>
  <c r="X204" i="1" s="1"/>
  <c r="O198" i="1"/>
  <c r="W195" i="1"/>
  <c r="W194" i="1"/>
  <c r="Y193" i="1"/>
  <c r="X193" i="1"/>
  <c r="O193" i="1"/>
  <c r="Y192" i="1"/>
  <c r="Y194" i="1" s="1"/>
  <c r="X192" i="1"/>
  <c r="O192" i="1"/>
  <c r="Y191" i="1"/>
  <c r="X191" i="1"/>
  <c r="X195" i="1" s="1"/>
  <c r="O191" i="1"/>
  <c r="W188" i="1"/>
  <c r="W187" i="1"/>
  <c r="Y186" i="1"/>
  <c r="X186" i="1"/>
  <c r="X188" i="1" s="1"/>
  <c r="O186" i="1"/>
  <c r="Y185" i="1"/>
  <c r="Y187" i="1" s="1"/>
  <c r="X185" i="1"/>
  <c r="X187" i="1" s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Y158" i="1" s="1"/>
  <c r="X156" i="1"/>
  <c r="X158" i="1" s="1"/>
  <c r="O156" i="1"/>
  <c r="W154" i="1"/>
  <c r="W153" i="1"/>
  <c r="Y152" i="1"/>
  <c r="X152" i="1"/>
  <c r="Y151" i="1"/>
  <c r="X151" i="1"/>
  <c r="X154" i="1" s="1"/>
  <c r="O151" i="1"/>
  <c r="Y150" i="1"/>
  <c r="X150" i="1"/>
  <c r="Y149" i="1"/>
  <c r="Y153" i="1" s="1"/>
  <c r="X149" i="1"/>
  <c r="X153" i="1" s="1"/>
  <c r="W146" i="1"/>
  <c r="Y145" i="1"/>
  <c r="W145" i="1"/>
  <c r="Y144" i="1"/>
  <c r="X144" i="1"/>
  <c r="X146" i="1" s="1"/>
  <c r="O144" i="1"/>
  <c r="W141" i="1"/>
  <c r="Y140" i="1"/>
  <c r="W140" i="1"/>
  <c r="Y139" i="1"/>
  <c r="X139" i="1"/>
  <c r="X141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29" i="1" s="1"/>
  <c r="O127" i="1"/>
  <c r="W124" i="1"/>
  <c r="Y123" i="1"/>
  <c r="W123" i="1"/>
  <c r="Y122" i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5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X99" i="1" s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Y84" i="1" s="1"/>
  <c r="X78" i="1"/>
  <c r="X84" i="1" s="1"/>
  <c r="O78" i="1"/>
  <c r="W75" i="1"/>
  <c r="W74" i="1"/>
  <c r="Y73" i="1"/>
  <c r="X73" i="1"/>
  <c r="X75" i="1" s="1"/>
  <c r="O73" i="1"/>
  <c r="Y72" i="1"/>
  <c r="Y74" i="1" s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X57" i="1" s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X48" i="1" s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8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3" i="1" s="1"/>
  <c r="Y22" i="1"/>
  <c r="X22" i="1"/>
  <c r="X24" i="1" s="1"/>
  <c r="O22" i="1"/>
  <c r="H10" i="1"/>
  <c r="A9" i="1"/>
  <c r="A10" i="1" s="1"/>
  <c r="D7" i="1"/>
  <c r="P6" i="1"/>
  <c r="O2" i="1"/>
  <c r="Y294" i="1" l="1"/>
  <c r="F9" i="1"/>
  <c r="J9" i="1"/>
  <c r="F10" i="1"/>
  <c r="X23" i="1"/>
  <c r="X33" i="1"/>
  <c r="X289" i="1" s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X293" i="1" l="1"/>
  <c r="B302" i="1"/>
  <c r="X292" i="1"/>
  <c r="C302" i="1" s="1"/>
  <c r="A302" i="1" l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<sst xmlns="http://schemas.openxmlformats.org/spreadsheetml/2006/main" count="1100" uniqueCount="423">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</sst>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82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0</v>
      </c>
      <c r="X28" s="188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0</v>
      </c>
      <c r="X29" s="188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0</v>
      </c>
      <c r="X30" s="188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25</v>
      </c>
      <c r="X31" s="188">
        <f>IFERROR(IF(W31="","",W31),"")</f>
        <v>25</v>
      </c>
      <c r="Y31" s="36">
        <f>IFERROR(IF(W31="","",W31*0.00936),"")</f>
        <v>0.23400000000000001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25</v>
      </c>
      <c r="X32" s="189">
        <f>IFERROR(SUM(X28:X31),"0")</f>
        <v>25</v>
      </c>
      <c r="Y32" s="189">
        <f>IFERROR(IF(Y28="",0,Y28),"0")+IFERROR(IF(Y29="",0,Y29),"0")+IFERROR(IF(Y30="",0,Y30),"0")+IFERROR(IF(Y31="",0,Y31),"0")</f>
        <v>0.23400000000000001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37.5</v>
      </c>
      <c r="X33" s="189">
        <f>IFERROR(SUMPRODUCT(X28:X31*H28:H31),"0")</f>
        <v>37.5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94</v>
      </c>
      <c r="X39" s="188">
        <f>IFERROR(IF(W39="","",W39),"")</f>
        <v>94</v>
      </c>
      <c r="Y39" s="36">
        <f>IFERROR(IF(W39="","",W39*0.0155),"")</f>
        <v>1.4570000000000001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94</v>
      </c>
      <c r="X40" s="189">
        <f>IFERROR(SUM(X36:X39),"0")</f>
        <v>94</v>
      </c>
      <c r="Y40" s="189">
        <f>IFERROR(IF(Y36="",0,Y36),"0")+IFERROR(IF(Y37="",0,Y37),"0")+IFERROR(IF(Y38="",0,Y38),"0")+IFERROR(IF(Y39="",0,Y39),"0")</f>
        <v>1.4570000000000001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564</v>
      </c>
      <c r="X41" s="189">
        <f>IFERROR(SUMPRODUCT(X36:X39*H36:H39),"0")</f>
        <v>564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20</v>
      </c>
      <c r="X46" s="188">
        <f>IFERROR(IF(W46="","",W46),"")</f>
        <v>20</v>
      </c>
      <c r="Y46" s="36">
        <f>IFERROR(IF(W46="","",W46*0.0095),"")</f>
        <v>0.19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20</v>
      </c>
      <c r="X47" s="189">
        <f>IFERROR(SUM(X44:X46),"0")</f>
        <v>20</v>
      </c>
      <c r="Y47" s="189">
        <f>IFERROR(IF(Y44="",0,Y44),"0")+IFERROR(IF(Y45="",0,Y45),"0")+IFERROR(IF(Y46="",0,Y46),"0")</f>
        <v>0.19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24</v>
      </c>
      <c r="X48" s="189">
        <f>IFERROR(SUMPRODUCT(X44:X46*H44:H46),"0")</f>
        <v>24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94</v>
      </c>
      <c r="X54" s="188">
        <f t="shared" si="0"/>
        <v>94</v>
      </c>
      <c r="Y54" s="36">
        <f t="shared" si="1"/>
        <v>1.4570000000000001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94</v>
      </c>
      <c r="X56" s="188">
        <f t="shared" si="0"/>
        <v>94</v>
      </c>
      <c r="Y56" s="36">
        <f t="shared" si="1"/>
        <v>1.4570000000000001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188</v>
      </c>
      <c r="X57" s="189">
        <f>IFERROR(SUM(X51:X56),"0")</f>
        <v>188</v>
      </c>
      <c r="Y57" s="189">
        <f>IFERROR(IF(Y51="",0,Y51),"0")+IFERROR(IF(Y52="",0,Y52),"0")+IFERROR(IF(Y53="",0,Y53),"0")+IFERROR(IF(Y54="",0,Y54),"0")+IFERROR(IF(Y55="",0,Y55),"0")+IFERROR(IF(Y56="",0,Y56),"0")</f>
        <v>2.9140000000000001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1353.6000000000001</v>
      </c>
      <c r="X58" s="189">
        <f>IFERROR(SUMPRODUCT(X51:X56*H51:H56),"0")</f>
        <v>1353.6000000000001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0</v>
      </c>
      <c r="X62" s="188">
        <f>IFERROR(IF(W62="","",W62),"")</f>
        <v>0</v>
      </c>
      <c r="Y62" s="36">
        <f>IFERROR(IF(W62="","",W62*0.00866),"")</f>
        <v>0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0</v>
      </c>
      <c r="X63" s="189">
        <f>IFERROR(SUM(X61:X62),"0")</f>
        <v>0</v>
      </c>
      <c r="Y63" s="189">
        <f>IFERROR(IF(Y61="",0,Y61),"0")+IFERROR(IF(Y62="",0,Y62),"0")</f>
        <v>0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0</v>
      </c>
      <c r="X64" s="189">
        <f>IFERROR(SUMPRODUCT(X61:X62*H61:H62),"0")</f>
        <v>0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79</v>
      </c>
      <c r="X72" s="188">
        <f>IFERROR(IF(W72="","",W72),"")</f>
        <v>79</v>
      </c>
      <c r="Y72" s="36">
        <f>IFERROR(IF(W72="","",W72*0.01788),"")</f>
        <v>1.41252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79</v>
      </c>
      <c r="X73" s="188">
        <f>IFERROR(IF(W73="","",W73),"")</f>
        <v>79</v>
      </c>
      <c r="Y73" s="36">
        <f>IFERROR(IF(W73="","",W73*0.01788),"")</f>
        <v>1.41252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158</v>
      </c>
      <c r="X74" s="189">
        <f>IFERROR(SUM(X72:X73),"0")</f>
        <v>158</v>
      </c>
      <c r="Y74" s="189">
        <f>IFERROR(IF(Y72="",0,Y72),"0")+IFERROR(IF(Y73="",0,Y73),"0")</f>
        <v>2.82504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568.80000000000007</v>
      </c>
      <c r="X75" s="189">
        <f>IFERROR(SUMPRODUCT(X72:X73*H72:H73),"0")</f>
        <v>568.80000000000007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5</v>
      </c>
      <c r="X78" s="188">
        <f t="shared" ref="X78:X83" si="2">IFERROR(IF(W78="","",W78),"")</f>
        <v>5</v>
      </c>
      <c r="Y78" s="36">
        <f t="shared" ref="Y78:Y83" si="3">IFERROR(IF(W78="","",W78*0.01788),"")</f>
        <v>8.9400000000000007E-2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79</v>
      </c>
      <c r="X80" s="188">
        <f t="shared" si="2"/>
        <v>79</v>
      </c>
      <c r="Y80" s="36">
        <f t="shared" si="3"/>
        <v>1.41252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79</v>
      </c>
      <c r="X81" s="188">
        <f t="shared" si="2"/>
        <v>79</v>
      </c>
      <c r="Y81" s="36">
        <f t="shared" si="3"/>
        <v>1.41252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6</v>
      </c>
      <c r="X83" s="188">
        <f t="shared" si="2"/>
        <v>6</v>
      </c>
      <c r="Y83" s="36">
        <f t="shared" si="3"/>
        <v>0.10728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169</v>
      </c>
      <c r="X84" s="189">
        <f>IFERROR(SUM(X78:X83),"0")</f>
        <v>169</v>
      </c>
      <c r="Y84" s="189">
        <f>IFERROR(IF(Y78="",0,Y78),"0")+IFERROR(IF(Y79="",0,Y79),"0")+IFERROR(IF(Y80="",0,Y80),"0")+IFERROR(IF(Y81="",0,Y81),"0")+IFERROR(IF(Y82="",0,Y82),"0")+IFERROR(IF(Y83="",0,Y83),"0")</f>
        <v>3.0217199999999997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611.40000000000009</v>
      </c>
      <c r="X85" s="189">
        <f>IFERROR(SUMPRODUCT(X78:X83*H78:H83),"0")</f>
        <v>611.40000000000009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100</v>
      </c>
      <c r="X90" s="188">
        <f>IFERROR(IF(W90="","",W90),"")</f>
        <v>100</v>
      </c>
      <c r="Y90" s="36">
        <f>IFERROR(IF(W90="","",W90*0.0155),"")</f>
        <v>1.55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100</v>
      </c>
      <c r="X91" s="189">
        <f>IFERROR(SUM(X88:X90),"0")</f>
        <v>100</v>
      </c>
      <c r="Y91" s="189">
        <f>IFERROR(IF(Y88="",0,Y88),"0")+IFERROR(IF(Y89="",0,Y89),"0")+IFERROR(IF(Y90="",0,Y90),"0")</f>
        <v>1.55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308</v>
      </c>
      <c r="X92" s="189">
        <f>IFERROR(SUMPRODUCT(X88:X90*H88:H90),"0")</f>
        <v>308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6</v>
      </c>
      <c r="X95" s="188">
        <f>IFERROR(IF(W95="","",W95),"")</f>
        <v>6</v>
      </c>
      <c r="Y95" s="36">
        <f>IFERROR(IF(W95="","",W95*0.0155),"")</f>
        <v>9.2999999999999999E-2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94</v>
      </c>
      <c r="X96" s="188">
        <f>IFERROR(IF(W96="","",W96),"")</f>
        <v>94</v>
      </c>
      <c r="Y96" s="36">
        <f>IFERROR(IF(W96="","",W96*0.0155),"")</f>
        <v>1.4570000000000001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94</v>
      </c>
      <c r="X98" s="188">
        <f>IFERROR(IF(W98="","",W98),"")</f>
        <v>94</v>
      </c>
      <c r="Y98" s="36">
        <f>IFERROR(IF(W98="","",W98*0.0155),"")</f>
        <v>1.4570000000000001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194</v>
      </c>
      <c r="X99" s="189">
        <f>IFERROR(SUM(X95:X98),"0")</f>
        <v>194</v>
      </c>
      <c r="Y99" s="189">
        <f>IFERROR(IF(Y95="",0,Y95),"0")+IFERROR(IF(Y96="",0,Y96),"0")+IFERROR(IF(Y97="",0,Y97),"0")+IFERROR(IF(Y98="",0,Y98),"0")</f>
        <v>3.0070000000000001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1394.88</v>
      </c>
      <c r="X100" s="189">
        <f>IFERROR(SUMPRODUCT(X95:X98*H95:H98),"0")</f>
        <v>1394.88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79</v>
      </c>
      <c r="X103" s="188">
        <f>IFERROR(IF(W103="","",W103),"")</f>
        <v>79</v>
      </c>
      <c r="Y103" s="36">
        <f>IFERROR(IF(W103="","",W103*0.01788),"")</f>
        <v>1.41252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79</v>
      </c>
      <c r="X104" s="188">
        <f>IFERROR(IF(W104="","",W104),"")</f>
        <v>79</v>
      </c>
      <c r="Y104" s="36">
        <f>IFERROR(IF(W104="","",W104*0.01788),"")</f>
        <v>1.41252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158</v>
      </c>
      <c r="X105" s="189">
        <f>IFERROR(SUM(X103:X104),"0")</f>
        <v>158</v>
      </c>
      <c r="Y105" s="189">
        <f>IFERROR(IF(Y103="",0,Y103),"0")+IFERROR(IF(Y104="",0,Y104),"0")</f>
        <v>2.82504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474</v>
      </c>
      <c r="X106" s="189">
        <f>IFERROR(SUMPRODUCT(X103:X104*H103:H104),"0")</f>
        <v>474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79</v>
      </c>
      <c r="X109" s="188">
        <f>IFERROR(IF(W109="","",W109),"")</f>
        <v>79</v>
      </c>
      <c r="Y109" s="36">
        <f>IFERROR(IF(W109="","",W109*0.01788),"")</f>
        <v>1.41252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79</v>
      </c>
      <c r="X110" s="189">
        <f>IFERROR(SUM(X109:X109),"0")</f>
        <v>79</v>
      </c>
      <c r="Y110" s="189">
        <f>IFERROR(IF(Y109="",0,Y109),"0")</f>
        <v>1.41252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237</v>
      </c>
      <c r="X111" s="189">
        <f>IFERROR(SUMPRODUCT(X109:X109*H109:H109),"0")</f>
        <v>237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6</v>
      </c>
      <c r="X116" s="188">
        <f>IFERROR(IF(W116="","",W116),"")</f>
        <v>6</v>
      </c>
      <c r="Y116" s="36">
        <f>IFERROR(IF(W116="","",W116*0.01788),"")</f>
        <v>0.10728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7</v>
      </c>
      <c r="X117" s="188">
        <f>IFERROR(IF(W117="","",W117),"")</f>
        <v>7</v>
      </c>
      <c r="Y117" s="36">
        <f>IFERROR(IF(W117="","",W117*0.01788),"")</f>
        <v>0.12515999999999999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13</v>
      </c>
      <c r="X118" s="189">
        <f>IFERROR(SUM(X114:X117),"0")</f>
        <v>13</v>
      </c>
      <c r="Y118" s="189">
        <f>IFERROR(IF(Y114="",0,Y114),"0")+IFERROR(IF(Y115="",0,Y115),"0")+IFERROR(IF(Y116="",0,Y116),"0")+IFERROR(IF(Y117="",0,Y117),"0")</f>
        <v>0.23243999999999998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39</v>
      </c>
      <c r="X119" s="189">
        <f>IFERROR(SUMPRODUCT(X114:X117*H114:H117),"0")</f>
        <v>39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3</v>
      </c>
      <c r="X122" s="188">
        <f>IFERROR(IF(W122="","",W122),"")</f>
        <v>3</v>
      </c>
      <c r="Y122" s="36">
        <f>IFERROR(IF(W122="","",W122*0.01788),"")</f>
        <v>5.364E-2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3</v>
      </c>
      <c r="X123" s="189">
        <f>IFERROR(SUM(X122:X122),"0")</f>
        <v>3</v>
      </c>
      <c r="Y123" s="189">
        <f>IFERROR(IF(Y122="",0,Y122),"0")</f>
        <v>5.364E-2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9</v>
      </c>
      <c r="X124" s="189">
        <f>IFERROR(SUMPRODUCT(X122:X122*H122:H122),"0")</f>
        <v>9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200</v>
      </c>
      <c r="X151" s="188">
        <f>IFERROR(IF(W151="","",W151),"")</f>
        <v>200</v>
      </c>
      <c r="Y151" s="36">
        <f>IFERROR(IF(W151="","",W151*0.00866),"")</f>
        <v>1.7319999999999998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200</v>
      </c>
      <c r="X153" s="189">
        <f>IFERROR(SUM(X149:X152),"0")</f>
        <v>200</v>
      </c>
      <c r="Y153" s="189">
        <f>IFERROR(IF(Y149="",0,Y149),"0")+IFERROR(IF(Y150="",0,Y150),"0")+IFERROR(IF(Y151="",0,Y151),"0")+IFERROR(IF(Y152="",0,Y152),"0")</f>
        <v>1.7319999999999998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1000</v>
      </c>
      <c r="X154" s="189">
        <f>IFERROR(SUMPRODUCT(X149:X152*H149:H152),"0")</f>
        <v>1000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79</v>
      </c>
      <c r="X163" s="188">
        <f>IFERROR(IF(W163="","",W163),"")</f>
        <v>79</v>
      </c>
      <c r="Y163" s="36">
        <f>IFERROR(IF(W163="","",W163*0.01788),"")</f>
        <v>1.41252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79</v>
      </c>
      <c r="X164" s="188">
        <f>IFERROR(IF(W164="","",W164),"")</f>
        <v>79</v>
      </c>
      <c r="Y164" s="36">
        <f>IFERROR(IF(W164="","",W164*0.01788),"")</f>
        <v>1.41252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158</v>
      </c>
      <c r="X165" s="189">
        <f>IFERROR(SUM(X163:X164),"0")</f>
        <v>158</v>
      </c>
      <c r="Y165" s="189">
        <f>IFERROR(IF(Y163="",0,Y163),"0")+IFERROR(IF(Y164="",0,Y164),"0")</f>
        <v>2.82504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474</v>
      </c>
      <c r="X166" s="189">
        <f>IFERROR(SUMPRODUCT(X163:X164*H163:H164),"0")</f>
        <v>474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0</v>
      </c>
      <c r="X191" s="188">
        <f>IFERROR(IF(W191="","",W191),"")</f>
        <v>0</v>
      </c>
      <c r="Y191" s="36">
        <f>IFERROR(IF(W191="","",W191*0.0155),"")</f>
        <v>0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0</v>
      </c>
      <c r="X194" s="189">
        <f>IFERROR(SUM(X191:X193),"0")</f>
        <v>0</v>
      </c>
      <c r="Y194" s="189">
        <f>IFERROR(IF(Y191="",0,Y191),"0")+IFERROR(IF(Y192="",0,Y192),"0")+IFERROR(IF(Y193="",0,Y193),"0")</f>
        <v>0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0</v>
      </c>
      <c r="X195" s="189">
        <f>IFERROR(SUMPRODUCT(X191:X193*H191:H193),"0")</f>
        <v>0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56</v>
      </c>
      <c r="X251" s="188">
        <f>IFERROR(IF(W251="","",W251),"")</f>
        <v>56</v>
      </c>
      <c r="Y251" s="36">
        <f>IFERROR(IF(W251="","",W251*0.00502),"")</f>
        <v>0.28112000000000004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56</v>
      </c>
      <c r="X252" s="189">
        <f>IFERROR(SUM(X251:X251),"0")</f>
        <v>56</v>
      </c>
      <c r="Y252" s="189">
        <f>IFERROR(IF(Y251="",0,Y251),"0")</f>
        <v>0.28112000000000004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100.8</v>
      </c>
      <c r="X253" s="189">
        <f>IFERROR(SUMPRODUCT(X251:X251*H251:H251),"0")</f>
        <v>100.8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83</v>
      </c>
      <c r="X255" s="188">
        <f>IFERROR(IF(W255="","",W255),"")</f>
        <v>83</v>
      </c>
      <c r="Y255" s="36">
        <f>IFERROR(IF(W255="","",W255*0.0155),"")</f>
        <v>1.2865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83</v>
      </c>
      <c r="X257" s="189">
        <f>IFERROR(SUM(X255:X256),"0")</f>
        <v>83</v>
      </c>
      <c r="Y257" s="189">
        <f>IFERROR(IF(Y255="",0,Y255),"0")+IFERROR(IF(Y256="",0,Y256),"0")</f>
        <v>1.2865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498</v>
      </c>
      <c r="X258" s="189">
        <f>IFERROR(SUMPRODUCT(X255:X256*H255:H256),"0")</f>
        <v>498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37</v>
      </c>
      <c r="X260" s="188">
        <f>IFERROR(IF(W260="","",W260),"")</f>
        <v>37</v>
      </c>
      <c r="Y260" s="36">
        <f>IFERROR(IF(W260="","",W260*0.00936),"")</f>
        <v>0.34632000000000002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37</v>
      </c>
      <c r="X264" s="189">
        <f>IFERROR(SUM(X260:X263),"0")</f>
        <v>37</v>
      </c>
      <c r="Y264" s="189">
        <f>IFERROR(IF(Y260="",0,Y260),"0")+IFERROR(IF(Y261="",0,Y261),"0")+IFERROR(IF(Y262="",0,Y262),"0")+IFERROR(IF(Y263="",0,Y263),"0")</f>
        <v>0.34632000000000002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99.9</v>
      </c>
      <c r="X265" s="189">
        <f>IFERROR(SUMPRODUCT(X260:X263*H260:H263),"0")</f>
        <v>99.9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67</v>
      </c>
      <c r="X272" s="188">
        <f t="shared" si="6"/>
        <v>67</v>
      </c>
      <c r="Y272" s="36">
        <f t="shared" ref="Y272:Y277" si="7">IFERROR(IF(W272="","",W272*0.00936),"")</f>
        <v>0.62712000000000001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15</v>
      </c>
      <c r="X278" s="188">
        <f t="shared" si="6"/>
        <v>15</v>
      </c>
      <c r="Y278" s="36">
        <f>IFERROR(IF(W278="","",W278*0.0155),"")</f>
        <v>0.23249999999999998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0</v>
      </c>
      <c r="X280" s="188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25</v>
      </c>
      <c r="X281" s="188">
        <f t="shared" si="6"/>
        <v>25</v>
      </c>
      <c r="Y281" s="36">
        <f>IFERROR(IF(W281="","",W281*0.00936),"")</f>
        <v>0.23400000000000001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107</v>
      </c>
      <c r="X287" s="189">
        <f>IFERROR(SUM(X267:X286),"0")</f>
        <v>107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1.09362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358.5</v>
      </c>
      <c r="X288" s="189">
        <f>IFERROR(SUMPRODUCT(X267:X286*H267:H286),"0")</f>
        <v>358.5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8152.38</v>
      </c>
      <c r="X289" s="189">
        <f>IFERROR(X24+X33+X41+X48+X58+X64+X69+X75+X85+X92+X100+X106+X111+X119+X124+X130+X135+X141+X146+X154+X159+X166+X171+X176+X181+X188+X195+X205+X213+X218+X224+X230+X236+X241+X248+X253+X258+X265+X288,"0")</f>
        <v>8152.38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8910.2049999999981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8910.2049999999981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22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22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9460.2049999999981</v>
      </c>
      <c r="X292" s="189">
        <f>GrossWeightTotalR+PalletQtyTotalR*25</f>
        <v>9460.2049999999981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1842</v>
      </c>
      <c r="X293" s="189">
        <f>IFERROR(X23+X32+X40+X47+X57+X63+X68+X74+X84+X91+X99+X105+X110+X118+X123+X129+X134+X140+X145+X153+X158+X165+X170+X175+X180+X187+X194+X204+X212+X217+X223+X229+X235+X240+X247+X252+X257+X264+X287,"0")</f>
        <v>1842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27.287000000000006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37.5</v>
      </c>
      <c r="D299" s="46">
        <f>IFERROR(W36*H36,"0")+IFERROR(W37*H37,"0")+IFERROR(W38*H38,"0")+IFERROR(W39*H39,"0")</f>
        <v>564</v>
      </c>
      <c r="E299" s="46">
        <f>IFERROR(W44*H44,"0")+IFERROR(W45*H45,"0")+IFERROR(W46*H46,"0")</f>
        <v>24</v>
      </c>
      <c r="F299" s="46">
        <f>IFERROR(W51*H51,"0")+IFERROR(W52*H52,"0")+IFERROR(W53*H53,"0")+IFERROR(W54*H54,"0")+IFERROR(W55*H55,"0")+IFERROR(W56*H56,"0")</f>
        <v>1353.6000000000001</v>
      </c>
      <c r="G299" s="46">
        <f>IFERROR(W61*H61,"0")+IFERROR(W62*H62,"0")</f>
        <v>0</v>
      </c>
      <c r="H299" s="46">
        <f>IFERROR(W67*H67,"0")</f>
        <v>0</v>
      </c>
      <c r="I299" s="46">
        <f>IFERROR(W72*H72,"0")+IFERROR(W73*H73,"0")</f>
        <v>568.80000000000007</v>
      </c>
      <c r="J299" s="46">
        <f>IFERROR(W78*H78,"0")+IFERROR(W79*H79,"0")+IFERROR(W80*H80,"0")+IFERROR(W81*H81,"0")+IFERROR(W82*H82,"0")+IFERROR(W83*H83,"0")</f>
        <v>611.40000000000009</v>
      </c>
      <c r="K299" s="46">
        <f>IFERROR(W88*H88,"0")+IFERROR(W89*H89,"0")+IFERROR(W90*H90,"0")</f>
        <v>308</v>
      </c>
      <c r="L299" s="46">
        <f>IFERROR(W95*H95,"0")+IFERROR(W96*H96,"0")+IFERROR(W97*H97,"0")+IFERROR(W98*H98,"0")</f>
        <v>1394.88</v>
      </c>
      <c r="M299" s="179"/>
      <c r="N299" s="46">
        <f>IFERROR(W103*H103,"0")+IFERROR(W104*H104,"0")</f>
        <v>474</v>
      </c>
      <c r="O299" s="46">
        <f>IFERROR(W109*H109,"0")</f>
        <v>237</v>
      </c>
      <c r="P299" s="46">
        <f>IFERROR(W114*H114,"0")+IFERROR(W115*H115,"0")+IFERROR(W116*H116,"0")+IFERROR(W117*H117,"0")</f>
        <v>39</v>
      </c>
      <c r="Q299" s="46">
        <f>IFERROR(W122*H122,"0")</f>
        <v>9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1000</v>
      </c>
      <c r="W299" s="46">
        <f>IFERROR(W163*H163,"0")+IFERROR(W164*H164,"0")</f>
        <v>474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0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1057.1999999999998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4312.4800000000005</v>
      </c>
      <c r="B302" s="60">
        <f>SUMPRODUCT(--(BB:BB="ПГП"),--(V:V="кор"),H:H,X:X)+SUMPRODUCT(--(BB:BB="ПГП"),--(V:V="кг"),X:X)</f>
        <v>3839.9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