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F5F6595-4937-41C3-909F-3AEDAF5323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X367" i="1" s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Y338" i="1" s="1"/>
  <c r="X330" i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X317" i="1"/>
  <c r="W317" i="1"/>
  <c r="Y316" i="1"/>
  <c r="X316" i="1"/>
  <c r="O316" i="1"/>
  <c r="X315" i="1"/>
  <c r="Y315" i="1" s="1"/>
  <c r="O315" i="1"/>
  <c r="Y314" i="1"/>
  <c r="X314" i="1"/>
  <c r="X318" i="1" s="1"/>
  <c r="O314" i="1"/>
  <c r="W312" i="1"/>
  <c r="X311" i="1"/>
  <c r="W311" i="1"/>
  <c r="Y310" i="1"/>
  <c r="Y311" i="1" s="1"/>
  <c r="X310" i="1"/>
  <c r="O310" i="1"/>
  <c r="W307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Y301" i="1" s="1"/>
  <c r="X295" i="1"/>
  <c r="O295" i="1"/>
  <c r="X294" i="1"/>
  <c r="Y294" i="1" s="1"/>
  <c r="O294" i="1"/>
  <c r="Y293" i="1"/>
  <c r="X293" i="1"/>
  <c r="O535" i="1" s="1"/>
  <c r="O293" i="1"/>
  <c r="W290" i="1"/>
  <c r="W289" i="1"/>
  <c r="Y288" i="1"/>
  <c r="X288" i="1"/>
  <c r="O288" i="1"/>
  <c r="X287" i="1"/>
  <c r="Y287" i="1" s="1"/>
  <c r="O287" i="1"/>
  <c r="Y286" i="1"/>
  <c r="Y289" i="1" s="1"/>
  <c r="X286" i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X262" i="1"/>
  <c r="X272" i="1" s="1"/>
  <c r="O262" i="1"/>
  <c r="W260" i="1"/>
  <c r="W259" i="1"/>
  <c r="X258" i="1"/>
  <c r="Y258" i="1" s="1"/>
  <c r="O258" i="1"/>
  <c r="Y257" i="1"/>
  <c r="X257" i="1"/>
  <c r="O257" i="1"/>
  <c r="X256" i="1"/>
  <c r="Y256" i="1" s="1"/>
  <c r="O256" i="1"/>
  <c r="Y255" i="1"/>
  <c r="Y259" i="1" s="1"/>
  <c r="X255" i="1"/>
  <c r="X259" i="1" s="1"/>
  <c r="O255" i="1"/>
  <c r="W253" i="1"/>
  <c r="X252" i="1"/>
  <c r="W252" i="1"/>
  <c r="Y251" i="1"/>
  <c r="Y252" i="1" s="1"/>
  <c r="X251" i="1"/>
  <c r="X253" i="1" s="1"/>
  <c r="O251" i="1"/>
  <c r="W249" i="1"/>
  <c r="W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O232" i="1"/>
  <c r="W229" i="1"/>
  <c r="W228" i="1"/>
  <c r="X227" i="1"/>
  <c r="Y227" i="1" s="1"/>
  <c r="O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X228" i="1" s="1"/>
  <c r="O222" i="1"/>
  <c r="W219" i="1"/>
  <c r="W218" i="1"/>
  <c r="Y217" i="1"/>
  <c r="X217" i="1"/>
  <c r="O217" i="1"/>
  <c r="X216" i="1"/>
  <c r="X219" i="1" s="1"/>
  <c r="O216" i="1"/>
  <c r="W214" i="1"/>
  <c r="W213" i="1"/>
  <c r="X212" i="1"/>
  <c r="Y212" i="1" s="1"/>
  <c r="O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W204" i="1"/>
  <c r="W203" i="1"/>
  <c r="Y202" i="1"/>
  <c r="X202" i="1"/>
  <c r="O202" i="1"/>
  <c r="X201" i="1"/>
  <c r="Y201" i="1" s="1"/>
  <c r="O201" i="1"/>
  <c r="Y200" i="1"/>
  <c r="X200" i="1"/>
  <c r="O200" i="1"/>
  <c r="X199" i="1"/>
  <c r="X204" i="1" s="1"/>
  <c r="O199" i="1"/>
  <c r="W197" i="1"/>
  <c r="W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X196" i="1" s="1"/>
  <c r="O179" i="1"/>
  <c r="W177" i="1"/>
  <c r="W176" i="1"/>
  <c r="X175" i="1"/>
  <c r="Y175" i="1" s="1"/>
  <c r="O175" i="1"/>
  <c r="Y174" i="1"/>
  <c r="X174" i="1"/>
  <c r="O174" i="1"/>
  <c r="X173" i="1"/>
  <c r="Y173" i="1" s="1"/>
  <c r="O173" i="1"/>
  <c r="Y172" i="1"/>
  <c r="X172" i="1"/>
  <c r="X176" i="1" s="1"/>
  <c r="O172" i="1"/>
  <c r="W170" i="1"/>
  <c r="W169" i="1"/>
  <c r="Y168" i="1"/>
  <c r="X168" i="1"/>
  <c r="O168" i="1"/>
  <c r="X167" i="1"/>
  <c r="X170" i="1" s="1"/>
  <c r="O167" i="1"/>
  <c r="W165" i="1"/>
  <c r="W164" i="1"/>
  <c r="X163" i="1"/>
  <c r="Y163" i="1" s="1"/>
  <c r="O163" i="1"/>
  <c r="Y162" i="1"/>
  <c r="Y164" i="1" s="1"/>
  <c r="X162" i="1"/>
  <c r="O162" i="1"/>
  <c r="W159" i="1"/>
  <c r="W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Y158" i="1" s="1"/>
  <c r="X149" i="1"/>
  <c r="O149" i="1"/>
  <c r="W146" i="1"/>
  <c r="W145" i="1"/>
  <c r="Y144" i="1"/>
  <c r="X144" i="1"/>
  <c r="O144" i="1"/>
  <c r="X143" i="1"/>
  <c r="Y143" i="1" s="1"/>
  <c r="O143" i="1"/>
  <c r="Y142" i="1"/>
  <c r="Y145" i="1" s="1"/>
  <c r="X142" i="1"/>
  <c r="O142" i="1"/>
  <c r="W138" i="1"/>
  <c r="W137" i="1"/>
  <c r="Y136" i="1"/>
  <c r="X136" i="1"/>
  <c r="O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W129" i="1"/>
  <c r="W128" i="1"/>
  <c r="Y127" i="1"/>
  <c r="X127" i="1"/>
  <c r="O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X129" i="1" s="1"/>
  <c r="O121" i="1"/>
  <c r="W119" i="1"/>
  <c r="W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Y106" i="1"/>
  <c r="X106" i="1"/>
  <c r="X119" i="1" s="1"/>
  <c r="W104" i="1"/>
  <c r="W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3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E535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5" i="1" s="1"/>
  <c r="O56" i="1"/>
  <c r="W53" i="1"/>
  <c r="W52" i="1"/>
  <c r="X51" i="1"/>
  <c r="Y51" i="1" s="1"/>
  <c r="O51" i="1"/>
  <c r="Y50" i="1"/>
  <c r="Y52" i="1" s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X26" i="1"/>
  <c r="X34" i="1" s="1"/>
  <c r="O26" i="1"/>
  <c r="W24" i="1"/>
  <c r="W525" i="1" s="1"/>
  <c r="X23" i="1"/>
  <c r="W23" i="1"/>
  <c r="Y22" i="1"/>
  <c r="Y23" i="1" s="1"/>
  <c r="X22" i="1"/>
  <c r="O22" i="1"/>
  <c r="H10" i="1"/>
  <c r="A9" i="1"/>
  <c r="A10" i="1" s="1"/>
  <c r="D7" i="1"/>
  <c r="P6" i="1"/>
  <c r="O2" i="1"/>
  <c r="Y33" i="1" l="1"/>
  <c r="Y530" i="1" s="1"/>
  <c r="Y118" i="1"/>
  <c r="Y128" i="1"/>
  <c r="Y137" i="1"/>
  <c r="Y176" i="1"/>
  <c r="Y213" i="1"/>
  <c r="Y228" i="1"/>
  <c r="F9" i="1"/>
  <c r="J9" i="1"/>
  <c r="F10" i="1"/>
  <c r="X33" i="1"/>
  <c r="X529" i="1" s="1"/>
  <c r="X53" i="1"/>
  <c r="X61" i="1"/>
  <c r="X86" i="1"/>
  <c r="X92" i="1"/>
  <c r="X104" i="1"/>
  <c r="X118" i="1"/>
  <c r="X128" i="1"/>
  <c r="X137" i="1"/>
  <c r="X145" i="1"/>
  <c r="X158" i="1"/>
  <c r="X165" i="1"/>
  <c r="X169" i="1"/>
  <c r="X177" i="1"/>
  <c r="X197" i="1"/>
  <c r="X203" i="1"/>
  <c r="X214" i="1"/>
  <c r="X218" i="1"/>
  <c r="X229" i="1"/>
  <c r="N535" i="1"/>
  <c r="L535" i="1"/>
  <c r="X248" i="1"/>
  <c r="X260" i="1"/>
  <c r="X284" i="1"/>
  <c r="Y280" i="1"/>
  <c r="Y283" i="1" s="1"/>
  <c r="X283" i="1"/>
  <c r="X302" i="1"/>
  <c r="X307" i="1"/>
  <c r="Y304" i="1"/>
  <c r="Y306" i="1" s="1"/>
  <c r="X345" i="1"/>
  <c r="X350" i="1"/>
  <c r="Y347" i="1"/>
  <c r="Y349" i="1" s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U535" i="1"/>
  <c r="X463" i="1"/>
  <c r="X477" i="1"/>
  <c r="X482" i="1"/>
  <c r="Y479" i="1"/>
  <c r="Y482" i="1" s="1"/>
  <c r="X483" i="1"/>
  <c r="X511" i="1"/>
  <c r="X518" i="1"/>
  <c r="Y513" i="1"/>
  <c r="Y518" i="1" s="1"/>
  <c r="X519" i="1"/>
  <c r="H9" i="1"/>
  <c r="B535" i="1"/>
  <c r="X527" i="1"/>
  <c r="X526" i="1"/>
  <c r="W529" i="1"/>
  <c r="X24" i="1"/>
  <c r="C535" i="1"/>
  <c r="X52" i="1"/>
  <c r="Y56" i="1"/>
  <c r="Y60" i="1" s="1"/>
  <c r="X60" i="1"/>
  <c r="Y64" i="1"/>
  <c r="Y85" i="1" s="1"/>
  <c r="X85" i="1"/>
  <c r="Y88" i="1"/>
  <c r="Y92" i="1" s="1"/>
  <c r="F535" i="1"/>
  <c r="X138" i="1"/>
  <c r="G535" i="1"/>
  <c r="X146" i="1"/>
  <c r="H535" i="1"/>
  <c r="X159" i="1"/>
  <c r="I535" i="1"/>
  <c r="X164" i="1"/>
  <c r="Y167" i="1"/>
  <c r="Y169" i="1" s="1"/>
  <c r="Y179" i="1"/>
  <c r="Y196" i="1" s="1"/>
  <c r="Y199" i="1"/>
  <c r="Y203" i="1" s="1"/>
  <c r="J535" i="1"/>
  <c r="X213" i="1"/>
  <c r="Y216" i="1"/>
  <c r="Y218" i="1" s="1"/>
  <c r="Y232" i="1"/>
  <c r="Y248" i="1" s="1"/>
  <c r="X249" i="1"/>
  <c r="Y262" i="1"/>
  <c r="Y271" i="1" s="1"/>
  <c r="X271" i="1"/>
  <c r="Y277" i="1"/>
  <c r="X290" i="1"/>
  <c r="X289" i="1"/>
  <c r="X306" i="1"/>
  <c r="Y317" i="1"/>
  <c r="Q535" i="1"/>
  <c r="X339" i="1"/>
  <c r="X344" i="1"/>
  <c r="Y341" i="1"/>
  <c r="Y344" i="1" s="1"/>
  <c r="X349" i="1"/>
  <c r="Y362" i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X301" i="1"/>
  <c r="P535" i="1"/>
  <c r="X312" i="1"/>
  <c r="X338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<sst xmlns="http://schemas.openxmlformats.org/spreadsheetml/2006/main" count="2243" uniqueCount="735">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</sst>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09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5.85546875" style="3" hidden="1" customWidth="1"/>
    <col min="14" max="14" width="10.42578125" style="2" customWidth="1"/>
    <col min="15" max="15" width="7.42578125" style="1" customWidth="1"/>
    <col min="16" max="16" width="15.5703125" style="1" customWidth="1"/>
    <col min="17" max="17" width="8.140625" style="353" customWidth="1"/>
    <col min="18" max="18" width="6.140625" style="353" customWidth="1"/>
    <col min="19" max="19" width="10.85546875" style="357" customWidth="1"/>
    <col min="20" max="20" width="10.42578125" style="357" customWidth="1"/>
    <col min="21" max="21" width="9.42578125" style="357" customWidth="1"/>
    <col min="22" max="22" width="8.42578125" style="357" customWidth="1"/>
    <col min="23" max="23" width="10" style="353" customWidth="1"/>
    <col min="24" max="24" width="11" style="353" customWidth="1"/>
    <col min="25" max="25" width="10" style="353" customWidth="1"/>
    <col min="26" max="26" width="11.5703125" style="353" customWidth="1"/>
    <col min="27" max="27" width="10.42578125" style="353" customWidth="1"/>
    <col min="28" max="28" width="11.42578125" style="51" bestFit="1" customWidth="1"/>
    <col min="29" max="29" width="9.140625" style="51" customWidth="1"/>
    <col min="30" max="30" width="8.85546875" style="51" customWidth="1"/>
    <col min="31" max="31" width="13.5703125" style="353" customWidth="1"/>
    <col min="32" max="33" width="9.140625" style="353" customWidth="1"/>
    <col min="34" max="16384" width="9.140625" style="353"/>
  </cols>
  <sheetData>
    <row r="1" spans="1:30" s="358" customFormat="1" ht="45" customHeight="1" x14ac:dyDescent="0.2">
      <c r="A1" s="40"/>
      <c r="B1" s="40"/>
      <c r="C1" s="40"/>
      <c r="D1" s="489" t="s">
        <v>0</v>
      </c>
      <c r="E1" s="490"/>
      <c r="F1" s="490"/>
      <c r="G1" s="11" t="s">
        <v>1</v>
      </c>
      <c r="H1" s="489" t="s">
        <v>2</v>
      </c>
      <c r="I1" s="490"/>
      <c r="J1" s="490"/>
      <c r="K1" s="490"/>
      <c r="L1" s="490"/>
      <c r="M1" s="490"/>
      <c r="N1" s="490"/>
      <c r="O1" s="490"/>
      <c r="P1" s="490"/>
      <c r="Q1" s="732" t="s">
        <v>3</v>
      </c>
      <c r="R1" s="490"/>
      <c r="S1" s="490"/>
      <c r="T1" s="12"/>
      <c r="U1" s="12"/>
      <c r="V1" s="12"/>
      <c r="W1" s="12"/>
      <c r="X1" s="12"/>
      <c r="Y1" s="12"/>
      <c r="Z1" s="12"/>
      <c r="AA1" s="52"/>
      <c r="AB1" s="52"/>
      <c r="AC1" s="52"/>
      <c r="AD1" s="52"/>
    </row>
    <row r="2" spans="1:30" s="358" customFormat="1" ht="16.5" customHeight="1" x14ac:dyDescent="0.2">
      <c r="A2" s="28" t="s">
        <v>4</v>
      </c>
      <c r="B2" s="29" t="s">
        <v>3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5"/>
      <c r="X2" s="15"/>
      <c r="Y2" s="15"/>
      <c r="Z2" s="15"/>
      <c r="AA2" s="50"/>
      <c r="AB2" s="50"/>
      <c r="AC2" s="50"/>
    </row>
    <row r="3" spans="1:30" s="358" customFormat="1" ht="11.25" customHeight="1" x14ac:dyDescent="0.2">
      <c r="A3" s="26"/>
      <c r="B3" s="9" t="s">
        <v>5</v>
      </c>
      <c r="C3" s="13"/>
      <c r="D3" s="13"/>
      <c r="E3" s="16"/>
      <c r="F3" s="17" t="s">
        <v>6</v>
      </c>
      <c r="G3" s="14"/>
      <c r="H3" s="14"/>
      <c r="I3" s="14"/>
      <c r="J3" s="17"/>
      <c r="K3" s="17"/>
      <c r="L3" s="14"/>
      <c r="M3" s="14"/>
      <c r="N3" s="14"/>
      <c r="O3" s="374"/>
      <c r="P3" s="374"/>
      <c r="Q3" s="374"/>
      <c r="R3" s="374"/>
      <c r="S3" s="374"/>
      <c r="T3" s="374"/>
      <c r="U3" s="374"/>
      <c r="V3" s="374"/>
      <c r="W3" s="15"/>
      <c r="X3" s="15"/>
      <c r="Y3" s="15"/>
      <c r="Z3" s="15"/>
      <c r="AA3" s="50"/>
      <c r="AB3" s="50"/>
      <c r="AC3" s="50"/>
    </row>
    <row r="4" spans="1:30" s="358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19"/>
      <c r="R4" s="19"/>
      <c r="S4" s="19"/>
      <c r="T4" s="19"/>
      <c r="U4" s="20"/>
      <c r="V4" s="21"/>
      <c r="W4" s="21"/>
      <c r="X4" s="21"/>
      <c r="Y4" s="21"/>
      <c r="Z4" s="21"/>
      <c r="AA4" s="50"/>
      <c r="AB4" s="50"/>
      <c r="AC4" s="50"/>
    </row>
    <row r="5" spans="1:30" s="358" customFormat="1" ht="23.45" customHeight="1" x14ac:dyDescent="0.2">
      <c r="A5" s="521" t="s">
        <v>7</v>
      </c>
      <c r="B5" s="486"/>
      <c r="C5" s="487"/>
      <c r="D5" s="412"/>
      <c r="E5" s="414"/>
      <c r="F5" s="698" t="s">
        <v>8</v>
      </c>
      <c r="G5" s="487"/>
      <c r="H5" s="412"/>
      <c r="I5" s="413"/>
      <c r="J5" s="413"/>
      <c r="K5" s="413"/>
      <c r="L5" s="414"/>
      <c r="M5" s="58"/>
      <c r="O5" s="23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0"/>
      <c r="AB5" s="50"/>
      <c r="AC5" s="50"/>
    </row>
    <row r="6" spans="1:30" s="358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59"/>
      <c r="O6" s="23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5"/>
      <c r="AA6" s="50"/>
      <c r="AB6" s="50"/>
      <c r="AC6" s="50"/>
    </row>
    <row r="7" spans="1:30" s="358" customFormat="1" ht="21.75" hidden="1" customHeight="1" x14ac:dyDescent="0.2">
      <c r="A7" s="54"/>
      <c r="B7" s="54"/>
      <c r="C7" s="54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0"/>
      <c r="O7" s="23"/>
      <c r="P7" s="41"/>
      <c r="Q7" s="41"/>
      <c r="S7" s="374"/>
      <c r="T7" s="426"/>
      <c r="U7" s="664"/>
      <c r="V7" s="665"/>
      <c r="AA7" s="50"/>
      <c r="AB7" s="50"/>
      <c r="AC7" s="50"/>
    </row>
    <row r="8" spans="1:30" s="358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1"/>
      <c r="O8" s="23" t="s">
        <v>18</v>
      </c>
      <c r="P8" s="558">
        <v>0.41666666666666669</v>
      </c>
      <c r="Q8" s="559"/>
      <c r="S8" s="374"/>
      <c r="T8" s="426"/>
      <c r="U8" s="664"/>
      <c r="V8" s="665"/>
      <c r="AA8" s="50"/>
      <c r="AB8" s="50"/>
      <c r="AC8" s="50"/>
    </row>
    <row r="9" spans="1:30" s="358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4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56"/>
      <c r="O9" s="25" t="s">
        <v>19</v>
      </c>
      <c r="P9" s="527"/>
      <c r="Q9" s="528"/>
      <c r="S9" s="374"/>
      <c r="T9" s="426"/>
      <c r="U9" s="666"/>
      <c r="V9" s="667"/>
      <c r="W9" s="42"/>
      <c r="X9" s="42"/>
      <c r="Y9" s="42"/>
      <c r="Z9" s="42"/>
      <c r="AA9" s="50"/>
      <c r="AB9" s="50"/>
      <c r="AC9" s="50"/>
    </row>
    <row r="10" spans="1:30" s="358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4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9"/>
      <c r="O10" s="25" t="s">
        <v>20</v>
      </c>
      <c r="P10" s="614"/>
      <c r="Q10" s="615"/>
      <c r="T10" s="23" t="s">
        <v>21</v>
      </c>
      <c r="U10" s="444" t="s">
        <v>22</v>
      </c>
      <c r="V10" s="445"/>
      <c r="W10" s="43"/>
      <c r="X10" s="43"/>
      <c r="Y10" s="43"/>
      <c r="Z10" s="43"/>
      <c r="AA10" s="50"/>
      <c r="AB10" s="50"/>
      <c r="AC10" s="50"/>
    </row>
    <row r="11" spans="1:30" s="358" customFormat="1" ht="15.95" customHeight="1" x14ac:dyDescent="0.2">
      <c r="A11" s="27" t="s">
        <v>23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O11" s="25" t="s">
        <v>24</v>
      </c>
      <c r="P11" s="529"/>
      <c r="Q11" s="530"/>
      <c r="T11" s="23" t="s">
        <v>25</v>
      </c>
      <c r="U11" s="603" t="s">
        <v>26</v>
      </c>
      <c r="V11" s="528"/>
      <c r="W11" s="44"/>
      <c r="X11" s="44"/>
      <c r="Y11" s="44"/>
      <c r="Z11" s="44"/>
      <c r="AA11" s="50"/>
      <c r="AB11" s="50"/>
      <c r="AC11" s="50"/>
    </row>
    <row r="12" spans="1:30" s="358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2"/>
      <c r="O12" s="23" t="s">
        <v>28</v>
      </c>
      <c r="P12" s="558"/>
      <c r="Q12" s="559"/>
      <c r="R12" s="22"/>
      <c r="T12" s="23"/>
      <c r="U12" s="490"/>
      <c r="V12" s="374"/>
      <c r="AA12" s="50"/>
      <c r="AB12" s="50"/>
      <c r="AC12" s="50"/>
    </row>
    <row r="13" spans="1:30" s="358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2"/>
      <c r="N13" s="25"/>
      <c r="O13" s="25" t="s">
        <v>30</v>
      </c>
      <c r="P13" s="603"/>
      <c r="Q13" s="528"/>
      <c r="R13" s="22"/>
      <c r="W13" s="48"/>
      <c r="X13" s="48"/>
      <c r="Y13" s="48"/>
      <c r="Z13" s="48"/>
      <c r="AA13" s="50"/>
      <c r="AB13" s="50"/>
      <c r="AC13" s="50"/>
    </row>
    <row r="14" spans="1:30" s="358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2"/>
      <c r="W14" s="49"/>
      <c r="X14" s="49"/>
      <c r="Y14" s="49"/>
      <c r="Z14" s="49"/>
      <c r="AA14" s="50"/>
      <c r="AB14" s="50"/>
      <c r="AC14" s="50"/>
    </row>
    <row r="15" spans="1:30" s="358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3"/>
      <c r="O15" s="517" t="s">
        <v>33</v>
      </c>
      <c r="P15" s="490"/>
      <c r="Q15" s="490"/>
      <c r="R15" s="490"/>
      <c r="S15" s="490"/>
      <c r="AA15" s="50"/>
      <c r="AB15" s="50"/>
      <c r="AC15" s="50"/>
    </row>
    <row r="16" spans="1:30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518"/>
      <c r="P16" s="518"/>
      <c r="Q16" s="518"/>
      <c r="R16" s="518"/>
      <c r="S16" s="518"/>
      <c r="T16" s="6"/>
      <c r="U16" s="6"/>
      <c r="V16" s="7"/>
      <c r="W16" s="8"/>
      <c r="X16" s="8"/>
      <c r="Y16" s="8"/>
      <c r="Z16" s="8"/>
      <c r="AA16" s="8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5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4"/>
      <c r="Q17" s="454"/>
      <c r="R17" s="454"/>
      <c r="S17" s="455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6"/>
      <c r="E18" s="458"/>
      <c r="F18" s="421"/>
      <c r="G18" s="421"/>
      <c r="H18" s="421"/>
      <c r="I18" s="421"/>
      <c r="J18" s="421"/>
      <c r="K18" s="421"/>
      <c r="L18" s="421"/>
      <c r="M18" s="421"/>
      <c r="N18" s="421"/>
      <c r="O18" s="456"/>
      <c r="P18" s="457"/>
      <c r="Q18" s="457"/>
      <c r="R18" s="457"/>
      <c r="S18" s="458"/>
      <c r="T18" s="360" t="s">
        <v>57</v>
      </c>
      <c r="U18" s="360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7"/>
      <c r="AA19" s="47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5"/>
      <c r="AA20" s="355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4"/>
      <c r="AA21" s="354"/>
    </row>
    <row r="22" spans="1:54" ht="27" customHeight="1" x14ac:dyDescent="0.25">
      <c r="A22" s="53" t="s">
        <v>61</v>
      </c>
      <c r="B22" s="53" t="s">
        <v>62</v>
      </c>
      <c r="C22" s="30">
        <v>4301031106</v>
      </c>
      <c r="D22" s="369">
        <v>4607091389258</v>
      </c>
      <c r="E22" s="368"/>
      <c r="F22" s="361">
        <v>0.3</v>
      </c>
      <c r="G22" s="31">
        <v>6</v>
      </c>
      <c r="H22" s="361">
        <v>1.8</v>
      </c>
      <c r="I22" s="361">
        <v>2</v>
      </c>
      <c r="J22" s="31">
        <v>156</v>
      </c>
      <c r="K22" s="31" t="s">
        <v>63</v>
      </c>
      <c r="L22" s="32" t="s">
        <v>64</v>
      </c>
      <c r="M22" s="32"/>
      <c r="N22" s="31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3"/>
      <c r="U22" s="33"/>
      <c r="V22" s="34" t="s">
        <v>65</v>
      </c>
      <c r="W22" s="362">
        <v>0</v>
      </c>
      <c r="X22" s="363">
        <f>IFERROR(IF(W22="",0,CEILING((W22/$H22),1)*$H22),"")</f>
        <v>0</v>
      </c>
      <c r="Y22" s="35" t="str">
        <f>IFERROR(IF(X22=0,"",ROUNDUP(X22/H22,0)*0.00753),"")</f>
        <v/>
      </c>
      <c r="Z22" s="55"/>
      <c r="AA22" s="56"/>
      <c r="AE22" s="57"/>
      <c r="BB22" s="64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6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6" t="s">
        <v>65</v>
      </c>
      <c r="W24" s="364">
        <f>IFERROR(SUM(W22:W22),"0")</f>
        <v>0</v>
      </c>
      <c r="X24" s="364">
        <f>IFERROR(SUM(X22:X22),"0")</f>
        <v>0</v>
      </c>
      <c r="Y24" s="36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4"/>
      <c r="AA25" s="354"/>
    </row>
    <row r="26" spans="1:54" ht="27" customHeight="1" x14ac:dyDescent="0.25">
      <c r="A26" s="53" t="s">
        <v>69</v>
      </c>
      <c r="B26" s="53" t="s">
        <v>70</v>
      </c>
      <c r="C26" s="30">
        <v>4301051551</v>
      </c>
      <c r="D26" s="369">
        <v>4607091383881</v>
      </c>
      <c r="E26" s="368"/>
      <c r="F26" s="361">
        <v>0.33</v>
      </c>
      <c r="G26" s="31">
        <v>6</v>
      </c>
      <c r="H26" s="361">
        <v>1.98</v>
      </c>
      <c r="I26" s="361">
        <v>2.246</v>
      </c>
      <c r="J26" s="31">
        <v>156</v>
      </c>
      <c r="K26" s="31" t="s">
        <v>63</v>
      </c>
      <c r="L26" s="32" t="s">
        <v>64</v>
      </c>
      <c r="M26" s="32"/>
      <c r="N26" s="31">
        <v>40</v>
      </c>
      <c r="O26" s="57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3"/>
      <c r="U26" s="33"/>
      <c r="V26" s="34" t="s">
        <v>65</v>
      </c>
      <c r="W26" s="362">
        <v>0</v>
      </c>
      <c r="X26" s="363">
        <f t="shared" ref="X26:X32" si="0">IFERROR(IF(W26="",0,CEILING((W26/$H26),1)*$H26),"")</f>
        <v>0</v>
      </c>
      <c r="Y26" s="35" t="str">
        <f t="shared" ref="Y26:Y32" si="1">IFERROR(IF(X26=0,"",ROUNDUP(X26/H26,0)*0.00753),"")</f>
        <v/>
      </c>
      <c r="Z26" s="55"/>
      <c r="AA26" s="56"/>
      <c r="AE26" s="57"/>
      <c r="BB26" s="65" t="s">
        <v>1</v>
      </c>
    </row>
    <row r="27" spans="1:54" ht="27" customHeight="1" x14ac:dyDescent="0.25">
      <c r="A27" s="53" t="s">
        <v>71</v>
      </c>
      <c r="B27" s="53" t="s">
        <v>72</v>
      </c>
      <c r="C27" s="30">
        <v>4301051552</v>
      </c>
      <c r="D27" s="369">
        <v>4607091388237</v>
      </c>
      <c r="E27" s="368"/>
      <c r="F27" s="361">
        <v>0.42</v>
      </c>
      <c r="G27" s="31">
        <v>6</v>
      </c>
      <c r="H27" s="361">
        <v>2.52</v>
      </c>
      <c r="I27" s="361">
        <v>2.786</v>
      </c>
      <c r="J27" s="31">
        <v>156</v>
      </c>
      <c r="K27" s="31" t="s">
        <v>63</v>
      </c>
      <c r="L27" s="32" t="s">
        <v>64</v>
      </c>
      <c r="M27" s="32"/>
      <c r="N27" s="31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3"/>
      <c r="U27" s="33"/>
      <c r="V27" s="34" t="s">
        <v>65</v>
      </c>
      <c r="W27" s="362">
        <v>0</v>
      </c>
      <c r="X27" s="363">
        <f t="shared" si="0"/>
        <v>0</v>
      </c>
      <c r="Y27" s="35" t="str">
        <f t="shared" si="1"/>
        <v/>
      </c>
      <c r="Z27" s="55"/>
      <c r="AA27" s="56"/>
      <c r="AE27" s="57"/>
      <c r="BB27" s="66" t="s">
        <v>1</v>
      </c>
    </row>
    <row r="28" spans="1:54" ht="27" customHeight="1" x14ac:dyDescent="0.25">
      <c r="A28" s="53" t="s">
        <v>73</v>
      </c>
      <c r="B28" s="53" t="s">
        <v>74</v>
      </c>
      <c r="C28" s="30">
        <v>4301051180</v>
      </c>
      <c r="D28" s="369">
        <v>4607091383935</v>
      </c>
      <c r="E28" s="368"/>
      <c r="F28" s="361">
        <v>0.33</v>
      </c>
      <c r="G28" s="31">
        <v>6</v>
      </c>
      <c r="H28" s="361">
        <v>1.98</v>
      </c>
      <c r="I28" s="361">
        <v>2.246</v>
      </c>
      <c r="J28" s="31">
        <v>156</v>
      </c>
      <c r="K28" s="31" t="s">
        <v>63</v>
      </c>
      <c r="L28" s="32" t="s">
        <v>64</v>
      </c>
      <c r="M28" s="32"/>
      <c r="N28" s="31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3"/>
      <c r="U28" s="33"/>
      <c r="V28" s="34" t="s">
        <v>65</v>
      </c>
      <c r="W28" s="362">
        <v>0</v>
      </c>
      <c r="X28" s="363">
        <f t="shared" si="0"/>
        <v>0</v>
      </c>
      <c r="Y28" s="35" t="str">
        <f t="shared" si="1"/>
        <v/>
      </c>
      <c r="Z28" s="55"/>
      <c r="AA28" s="56"/>
      <c r="AE28" s="57"/>
      <c r="BB28" s="67" t="s">
        <v>1</v>
      </c>
    </row>
    <row r="29" spans="1:54" ht="27" customHeight="1" x14ac:dyDescent="0.25">
      <c r="A29" s="53" t="s">
        <v>73</v>
      </c>
      <c r="B29" s="53" t="s">
        <v>75</v>
      </c>
      <c r="C29" s="30">
        <v>4301051692</v>
      </c>
      <c r="D29" s="369">
        <v>4607091383935</v>
      </c>
      <c r="E29" s="368"/>
      <c r="F29" s="361">
        <v>0.33</v>
      </c>
      <c r="G29" s="31">
        <v>6</v>
      </c>
      <c r="H29" s="361">
        <v>1.98</v>
      </c>
      <c r="I29" s="361">
        <v>2.246</v>
      </c>
      <c r="J29" s="31">
        <v>156</v>
      </c>
      <c r="K29" s="31" t="s">
        <v>63</v>
      </c>
      <c r="L29" s="32" t="s">
        <v>64</v>
      </c>
      <c r="M29" s="32"/>
      <c r="N29" s="31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3"/>
      <c r="U29" s="33"/>
      <c r="V29" s="34" t="s">
        <v>65</v>
      </c>
      <c r="W29" s="362">
        <v>0</v>
      </c>
      <c r="X29" s="363">
        <f t="shared" si="0"/>
        <v>0</v>
      </c>
      <c r="Y29" s="35" t="str">
        <f t="shared" si="1"/>
        <v/>
      </c>
      <c r="Z29" s="55"/>
      <c r="AA29" s="56"/>
      <c r="AE29" s="57"/>
      <c r="BB29" s="68" t="s">
        <v>1</v>
      </c>
    </row>
    <row r="30" spans="1:54" ht="27" customHeight="1" x14ac:dyDescent="0.25">
      <c r="A30" s="53" t="s">
        <v>76</v>
      </c>
      <c r="B30" s="53" t="s">
        <v>77</v>
      </c>
      <c r="C30" s="30">
        <v>4301051426</v>
      </c>
      <c r="D30" s="369">
        <v>4680115881853</v>
      </c>
      <c r="E30" s="368"/>
      <c r="F30" s="361">
        <v>0.33</v>
      </c>
      <c r="G30" s="31">
        <v>6</v>
      </c>
      <c r="H30" s="361">
        <v>1.98</v>
      </c>
      <c r="I30" s="361">
        <v>2.246</v>
      </c>
      <c r="J30" s="31">
        <v>156</v>
      </c>
      <c r="K30" s="31" t="s">
        <v>63</v>
      </c>
      <c r="L30" s="32" t="s">
        <v>64</v>
      </c>
      <c r="M30" s="32"/>
      <c r="N30" s="31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3"/>
      <c r="U30" s="33"/>
      <c r="V30" s="34" t="s">
        <v>65</v>
      </c>
      <c r="W30" s="362">
        <v>0</v>
      </c>
      <c r="X30" s="363">
        <f t="shared" si="0"/>
        <v>0</v>
      </c>
      <c r="Y30" s="35" t="str">
        <f t="shared" si="1"/>
        <v/>
      </c>
      <c r="Z30" s="55"/>
      <c r="AA30" s="56"/>
      <c r="AE30" s="57"/>
      <c r="BB30" s="69" t="s">
        <v>1</v>
      </c>
    </row>
    <row r="31" spans="1:54" ht="27" customHeight="1" x14ac:dyDescent="0.25">
      <c r="A31" s="53" t="s">
        <v>78</v>
      </c>
      <c r="B31" s="53" t="s">
        <v>79</v>
      </c>
      <c r="C31" s="30">
        <v>4301051593</v>
      </c>
      <c r="D31" s="369">
        <v>4607091383911</v>
      </c>
      <c r="E31" s="368"/>
      <c r="F31" s="361">
        <v>0.33</v>
      </c>
      <c r="G31" s="31">
        <v>6</v>
      </c>
      <c r="H31" s="361">
        <v>1.98</v>
      </c>
      <c r="I31" s="361">
        <v>2.246</v>
      </c>
      <c r="J31" s="31">
        <v>156</v>
      </c>
      <c r="K31" s="31" t="s">
        <v>63</v>
      </c>
      <c r="L31" s="32" t="s">
        <v>64</v>
      </c>
      <c r="M31" s="32"/>
      <c r="N31" s="31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3"/>
      <c r="U31" s="33"/>
      <c r="V31" s="34" t="s">
        <v>65</v>
      </c>
      <c r="W31" s="362">
        <v>0</v>
      </c>
      <c r="X31" s="363">
        <f t="shared" si="0"/>
        <v>0</v>
      </c>
      <c r="Y31" s="35" t="str">
        <f t="shared" si="1"/>
        <v/>
      </c>
      <c r="Z31" s="55"/>
      <c r="AA31" s="56"/>
      <c r="AE31" s="57"/>
      <c r="BB31" s="70" t="s">
        <v>1</v>
      </c>
    </row>
    <row r="32" spans="1:54" ht="27" customHeight="1" x14ac:dyDescent="0.25">
      <c r="A32" s="53" t="s">
        <v>80</v>
      </c>
      <c r="B32" s="53" t="s">
        <v>81</v>
      </c>
      <c r="C32" s="30">
        <v>4301051592</v>
      </c>
      <c r="D32" s="369">
        <v>4607091388244</v>
      </c>
      <c r="E32" s="368"/>
      <c r="F32" s="361">
        <v>0.42</v>
      </c>
      <c r="G32" s="31">
        <v>6</v>
      </c>
      <c r="H32" s="361">
        <v>2.52</v>
      </c>
      <c r="I32" s="361">
        <v>2.786</v>
      </c>
      <c r="J32" s="31">
        <v>156</v>
      </c>
      <c r="K32" s="31" t="s">
        <v>63</v>
      </c>
      <c r="L32" s="32" t="s">
        <v>64</v>
      </c>
      <c r="M32" s="32"/>
      <c r="N32" s="31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3"/>
      <c r="U32" s="33"/>
      <c r="V32" s="34" t="s">
        <v>65</v>
      </c>
      <c r="W32" s="362">
        <v>0</v>
      </c>
      <c r="X32" s="363">
        <f t="shared" si="0"/>
        <v>0</v>
      </c>
      <c r="Y32" s="35" t="str">
        <f t="shared" si="1"/>
        <v/>
      </c>
      <c r="Z32" s="55"/>
      <c r="AA32" s="56"/>
      <c r="AE32" s="57"/>
      <c r="BB32" s="71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6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6" t="s">
        <v>65</v>
      </c>
      <c r="W34" s="364">
        <f>IFERROR(SUM(W26:W32),"0")</f>
        <v>0</v>
      </c>
      <c r="X34" s="364">
        <f>IFERROR(SUM(X26:X32),"0")</f>
        <v>0</v>
      </c>
      <c r="Y34" s="36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4"/>
      <c r="AA35" s="354"/>
    </row>
    <row r="36" spans="1:54" ht="27" customHeight="1" x14ac:dyDescent="0.25">
      <c r="A36" s="53" t="s">
        <v>83</v>
      </c>
      <c r="B36" s="53" t="s">
        <v>84</v>
      </c>
      <c r="C36" s="30">
        <v>4301032013</v>
      </c>
      <c r="D36" s="369">
        <v>4607091388503</v>
      </c>
      <c r="E36" s="368"/>
      <c r="F36" s="361">
        <v>0.05</v>
      </c>
      <c r="G36" s="31">
        <v>12</v>
      </c>
      <c r="H36" s="361">
        <v>0.6</v>
      </c>
      <c r="I36" s="361">
        <v>0.84199999999999997</v>
      </c>
      <c r="J36" s="31">
        <v>156</v>
      </c>
      <c r="K36" s="31" t="s">
        <v>63</v>
      </c>
      <c r="L36" s="32" t="s">
        <v>85</v>
      </c>
      <c r="M36" s="32"/>
      <c r="N36" s="31">
        <v>120</v>
      </c>
      <c r="O36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3"/>
      <c r="U36" s="33"/>
      <c r="V36" s="34" t="s">
        <v>65</v>
      </c>
      <c r="W36" s="362">
        <v>0</v>
      </c>
      <c r="X36" s="363">
        <f>IFERROR(IF(W36="",0,CEILING((W36/$H36),1)*$H36),"")</f>
        <v>0</v>
      </c>
      <c r="Y36" s="35" t="str">
        <f>IFERROR(IF(X36=0,"",ROUNDUP(X36/H36,0)*0.00753),"")</f>
        <v/>
      </c>
      <c r="Z36" s="55"/>
      <c r="AA36" s="56"/>
      <c r="AE36" s="57"/>
      <c r="BB36" s="72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6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6" t="s">
        <v>65</v>
      </c>
      <c r="W38" s="364">
        <f>IFERROR(SUM(W36:W36),"0")</f>
        <v>0</v>
      </c>
      <c r="X38" s="364">
        <f>IFERROR(SUM(X36:X36),"0")</f>
        <v>0</v>
      </c>
      <c r="Y38" s="36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4"/>
      <c r="AA39" s="354"/>
    </row>
    <row r="40" spans="1:54" ht="80.25" customHeight="1" x14ac:dyDescent="0.25">
      <c r="A40" s="53" t="s">
        <v>88</v>
      </c>
      <c r="B40" s="53" t="s">
        <v>89</v>
      </c>
      <c r="C40" s="30">
        <v>4301160001</v>
      </c>
      <c r="D40" s="369">
        <v>4607091388282</v>
      </c>
      <c r="E40" s="368"/>
      <c r="F40" s="361">
        <v>0.3</v>
      </c>
      <c r="G40" s="31">
        <v>6</v>
      </c>
      <c r="H40" s="361">
        <v>1.8</v>
      </c>
      <c r="I40" s="361">
        <v>2.0840000000000001</v>
      </c>
      <c r="J40" s="31">
        <v>156</v>
      </c>
      <c r="K40" s="31" t="s">
        <v>63</v>
      </c>
      <c r="L40" s="32" t="s">
        <v>85</v>
      </c>
      <c r="M40" s="32"/>
      <c r="N40" s="31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3"/>
      <c r="U40" s="33"/>
      <c r="V40" s="34" t="s">
        <v>65</v>
      </c>
      <c r="W40" s="362">
        <v>0</v>
      </c>
      <c r="X40" s="363">
        <f>IFERROR(IF(W40="",0,CEILING((W40/$H40),1)*$H40),"")</f>
        <v>0</v>
      </c>
      <c r="Y40" s="35" t="str">
        <f>IFERROR(IF(X40=0,"",ROUNDUP(X40/H40,0)*0.00753),"")</f>
        <v/>
      </c>
      <c r="Z40" s="55" t="s">
        <v>90</v>
      </c>
      <c r="AA40" s="56"/>
      <c r="AE40" s="57"/>
      <c r="BB40" s="73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6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6" t="s">
        <v>65</v>
      </c>
      <c r="W42" s="364">
        <f>IFERROR(SUM(W40:W40),"0")</f>
        <v>0</v>
      </c>
      <c r="X42" s="364">
        <f>IFERROR(SUM(X40:X40),"0")</f>
        <v>0</v>
      </c>
      <c r="Y42" s="36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4"/>
      <c r="AA43" s="354"/>
    </row>
    <row r="44" spans="1:54" ht="27" customHeight="1" x14ac:dyDescent="0.25">
      <c r="A44" s="53" t="s">
        <v>92</v>
      </c>
      <c r="B44" s="53" t="s">
        <v>93</v>
      </c>
      <c r="C44" s="30">
        <v>4301170002</v>
      </c>
      <c r="D44" s="369">
        <v>4607091389111</v>
      </c>
      <c r="E44" s="368"/>
      <c r="F44" s="361">
        <v>2.5000000000000001E-2</v>
      </c>
      <c r="G44" s="31">
        <v>10</v>
      </c>
      <c r="H44" s="361">
        <v>0.25</v>
      </c>
      <c r="I44" s="361">
        <v>0.49199999999999999</v>
      </c>
      <c r="J44" s="31">
        <v>156</v>
      </c>
      <c r="K44" s="31" t="s">
        <v>63</v>
      </c>
      <c r="L44" s="32" t="s">
        <v>85</v>
      </c>
      <c r="M44" s="32"/>
      <c r="N44" s="31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3"/>
      <c r="U44" s="33"/>
      <c r="V44" s="34" t="s">
        <v>65</v>
      </c>
      <c r="W44" s="362">
        <v>0</v>
      </c>
      <c r="X44" s="363">
        <f>IFERROR(IF(W44="",0,CEILING((W44/$H44),1)*$H44),"")</f>
        <v>0</v>
      </c>
      <c r="Y44" s="35" t="str">
        <f>IFERROR(IF(X44=0,"",ROUNDUP(X44/H44,0)*0.00753),"")</f>
        <v/>
      </c>
      <c r="Z44" s="55"/>
      <c r="AA44" s="56"/>
      <c r="AE44" s="57"/>
      <c r="BB44" s="74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6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6" t="s">
        <v>65</v>
      </c>
      <c r="W46" s="364">
        <f>IFERROR(SUM(W44:W44),"0")</f>
        <v>0</v>
      </c>
      <c r="X46" s="364">
        <f>IFERROR(SUM(X44:X44),"0")</f>
        <v>0</v>
      </c>
      <c r="Y46" s="36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7"/>
      <c r="AA47" s="47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5"/>
      <c r="AA48" s="355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4"/>
      <c r="AA49" s="354"/>
    </row>
    <row r="50" spans="1:54" ht="27" customHeight="1" x14ac:dyDescent="0.25">
      <c r="A50" s="53" t="s">
        <v>97</v>
      </c>
      <c r="B50" s="53" t="s">
        <v>98</v>
      </c>
      <c r="C50" s="30">
        <v>4301020234</v>
      </c>
      <c r="D50" s="369">
        <v>4680115881440</v>
      </c>
      <c r="E50" s="368"/>
      <c r="F50" s="361">
        <v>1.35</v>
      </c>
      <c r="G50" s="31">
        <v>8</v>
      </c>
      <c r="H50" s="361">
        <v>10.8</v>
      </c>
      <c r="I50" s="361">
        <v>11.28</v>
      </c>
      <c r="J50" s="31">
        <v>56</v>
      </c>
      <c r="K50" s="31" t="s">
        <v>99</v>
      </c>
      <c r="L50" s="32" t="s">
        <v>100</v>
      </c>
      <c r="M50" s="32"/>
      <c r="N50" s="31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3"/>
      <c r="U50" s="33"/>
      <c r="V50" s="34" t="s">
        <v>65</v>
      </c>
      <c r="W50" s="362">
        <v>36</v>
      </c>
      <c r="X50" s="363">
        <f>IFERROR(IF(W50="",0,CEILING((W50/$H50),1)*$H50),"")</f>
        <v>43.2</v>
      </c>
      <c r="Y50" s="35">
        <f>IFERROR(IF(X50=0,"",ROUNDUP(X50/H50,0)*0.02175),"")</f>
        <v>8.6999999999999994E-2</v>
      </c>
      <c r="Z50" s="55"/>
      <c r="AA50" s="56"/>
      <c r="AE50" s="57"/>
      <c r="BB50" s="75" t="s">
        <v>1</v>
      </c>
    </row>
    <row r="51" spans="1:54" ht="27" customHeight="1" x14ac:dyDescent="0.25">
      <c r="A51" s="53" t="s">
        <v>101</v>
      </c>
      <c r="B51" s="53" t="s">
        <v>102</v>
      </c>
      <c r="C51" s="30">
        <v>4301020232</v>
      </c>
      <c r="D51" s="369">
        <v>4680115881433</v>
      </c>
      <c r="E51" s="368"/>
      <c r="F51" s="361">
        <v>0.45</v>
      </c>
      <c r="G51" s="31">
        <v>6</v>
      </c>
      <c r="H51" s="361">
        <v>2.7</v>
      </c>
      <c r="I51" s="361">
        <v>2.9</v>
      </c>
      <c r="J51" s="31">
        <v>156</v>
      </c>
      <c r="K51" s="31" t="s">
        <v>63</v>
      </c>
      <c r="L51" s="32" t="s">
        <v>100</v>
      </c>
      <c r="M51" s="32"/>
      <c r="N51" s="31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3"/>
      <c r="U51" s="33"/>
      <c r="V51" s="34" t="s">
        <v>65</v>
      </c>
      <c r="W51" s="362">
        <v>0</v>
      </c>
      <c r="X51" s="363">
        <f>IFERROR(IF(W51="",0,CEILING((W51/$H51),1)*$H51),"")</f>
        <v>0</v>
      </c>
      <c r="Y51" s="35" t="str">
        <f>IFERROR(IF(X51=0,"",ROUNDUP(X51/H51,0)*0.00753),"")</f>
        <v/>
      </c>
      <c r="Z51" s="55"/>
      <c r="AA51" s="56"/>
      <c r="AE51" s="57"/>
      <c r="BB51" s="76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6" t="s">
        <v>67</v>
      </c>
      <c r="W52" s="364">
        <f>IFERROR(W50/H50,"0")+IFERROR(W51/H51,"0")</f>
        <v>3.333333333333333</v>
      </c>
      <c r="X52" s="364">
        <f>IFERROR(X50/H50,"0")+IFERROR(X51/H51,"0")</f>
        <v>4</v>
      </c>
      <c r="Y52" s="364">
        <f>IFERROR(IF(Y50="",0,Y50),"0")+IFERROR(IF(Y51="",0,Y51),"0")</f>
        <v>8.6999999999999994E-2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6" t="s">
        <v>65</v>
      </c>
      <c r="W53" s="364">
        <f>IFERROR(SUM(W50:W51),"0")</f>
        <v>36</v>
      </c>
      <c r="X53" s="364">
        <f>IFERROR(SUM(X50:X51),"0")</f>
        <v>43.2</v>
      </c>
      <c r="Y53" s="36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5"/>
      <c r="AA54" s="355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4"/>
      <c r="AA55" s="354"/>
    </row>
    <row r="56" spans="1:54" ht="27" customHeight="1" x14ac:dyDescent="0.25">
      <c r="A56" s="53" t="s">
        <v>105</v>
      </c>
      <c r="B56" s="53" t="s">
        <v>106</v>
      </c>
      <c r="C56" s="30">
        <v>4301011452</v>
      </c>
      <c r="D56" s="369">
        <v>4680115881426</v>
      </c>
      <c r="E56" s="368"/>
      <c r="F56" s="361">
        <v>1.35</v>
      </c>
      <c r="G56" s="31">
        <v>8</v>
      </c>
      <c r="H56" s="361">
        <v>10.8</v>
      </c>
      <c r="I56" s="361">
        <v>11.28</v>
      </c>
      <c r="J56" s="31">
        <v>56</v>
      </c>
      <c r="K56" s="31" t="s">
        <v>99</v>
      </c>
      <c r="L56" s="32" t="s">
        <v>100</v>
      </c>
      <c r="M56" s="32"/>
      <c r="N56" s="31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3"/>
      <c r="U56" s="33"/>
      <c r="V56" s="34" t="s">
        <v>65</v>
      </c>
      <c r="W56" s="362">
        <v>0</v>
      </c>
      <c r="X56" s="363">
        <f>IFERROR(IF(W56="",0,CEILING((W56/$H56),1)*$H56),"")</f>
        <v>0</v>
      </c>
      <c r="Y56" s="35" t="str">
        <f>IFERROR(IF(X56=0,"",ROUNDUP(X56/H56,0)*0.02175),"")</f>
        <v/>
      </c>
      <c r="Z56" s="55"/>
      <c r="AA56" s="56"/>
      <c r="AE56" s="57"/>
      <c r="BB56" s="77" t="s">
        <v>1</v>
      </c>
    </row>
    <row r="57" spans="1:54" ht="27" customHeight="1" x14ac:dyDescent="0.25">
      <c r="A57" s="53" t="s">
        <v>105</v>
      </c>
      <c r="B57" s="53" t="s">
        <v>107</v>
      </c>
      <c r="C57" s="30">
        <v>4301011481</v>
      </c>
      <c r="D57" s="369">
        <v>4680115881426</v>
      </c>
      <c r="E57" s="368"/>
      <c r="F57" s="361">
        <v>1.35</v>
      </c>
      <c r="G57" s="31">
        <v>8</v>
      </c>
      <c r="H57" s="361">
        <v>10.8</v>
      </c>
      <c r="I57" s="361">
        <v>11.28</v>
      </c>
      <c r="J57" s="31">
        <v>48</v>
      </c>
      <c r="K57" s="31" t="s">
        <v>99</v>
      </c>
      <c r="L57" s="32" t="s">
        <v>108</v>
      </c>
      <c r="M57" s="32"/>
      <c r="N57" s="31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3"/>
      <c r="U57" s="33"/>
      <c r="V57" s="34" t="s">
        <v>65</v>
      </c>
      <c r="W57" s="362">
        <v>0</v>
      </c>
      <c r="X57" s="363">
        <f>IFERROR(IF(W57="",0,CEILING((W57/$H57),1)*$H57),"")</f>
        <v>0</v>
      </c>
      <c r="Y57" s="35" t="str">
        <f>IFERROR(IF(X57=0,"",ROUNDUP(X57/H57,0)*0.02039),"")</f>
        <v/>
      </c>
      <c r="Z57" s="55"/>
      <c r="AA57" s="56"/>
      <c r="AE57" s="57"/>
      <c r="BB57" s="78" t="s">
        <v>1</v>
      </c>
    </row>
    <row r="58" spans="1:54" ht="27" customHeight="1" x14ac:dyDescent="0.25">
      <c r="A58" s="53" t="s">
        <v>109</v>
      </c>
      <c r="B58" s="53" t="s">
        <v>110</v>
      </c>
      <c r="C58" s="30">
        <v>4301011437</v>
      </c>
      <c r="D58" s="369">
        <v>4680115881419</v>
      </c>
      <c r="E58" s="368"/>
      <c r="F58" s="361">
        <v>0.45</v>
      </c>
      <c r="G58" s="31">
        <v>10</v>
      </c>
      <c r="H58" s="361">
        <v>4.5</v>
      </c>
      <c r="I58" s="361">
        <v>4.74</v>
      </c>
      <c r="J58" s="31">
        <v>120</v>
      </c>
      <c r="K58" s="31" t="s">
        <v>63</v>
      </c>
      <c r="L58" s="32" t="s">
        <v>100</v>
      </c>
      <c r="M58" s="32"/>
      <c r="N58" s="31">
        <v>50</v>
      </c>
      <c r="O58" s="4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3"/>
      <c r="U58" s="33"/>
      <c r="V58" s="34" t="s">
        <v>65</v>
      </c>
      <c r="W58" s="362">
        <v>0</v>
      </c>
      <c r="X58" s="363">
        <f>IFERROR(IF(W58="",0,CEILING((W58/$H58),1)*$H58),"")</f>
        <v>0</v>
      </c>
      <c r="Y58" s="35" t="str">
        <f>IFERROR(IF(X58=0,"",ROUNDUP(X58/H58,0)*0.00937),"")</f>
        <v/>
      </c>
      <c r="Z58" s="55"/>
      <c r="AA58" s="56"/>
      <c r="AE58" s="57"/>
      <c r="BB58" s="79" t="s">
        <v>1</v>
      </c>
    </row>
    <row r="59" spans="1:54" ht="27" customHeight="1" x14ac:dyDescent="0.25">
      <c r="A59" s="53" t="s">
        <v>111</v>
      </c>
      <c r="B59" s="53" t="s">
        <v>112</v>
      </c>
      <c r="C59" s="30">
        <v>4301011458</v>
      </c>
      <c r="D59" s="369">
        <v>4680115881525</v>
      </c>
      <c r="E59" s="368"/>
      <c r="F59" s="361">
        <v>0.4</v>
      </c>
      <c r="G59" s="31">
        <v>10</v>
      </c>
      <c r="H59" s="361">
        <v>4</v>
      </c>
      <c r="I59" s="361">
        <v>4.24</v>
      </c>
      <c r="J59" s="31">
        <v>120</v>
      </c>
      <c r="K59" s="31" t="s">
        <v>63</v>
      </c>
      <c r="L59" s="32" t="s">
        <v>100</v>
      </c>
      <c r="M59" s="32"/>
      <c r="N59" s="31">
        <v>50</v>
      </c>
      <c r="O59" s="621" t="s">
        <v>113</v>
      </c>
      <c r="P59" s="367"/>
      <c r="Q59" s="367"/>
      <c r="R59" s="367"/>
      <c r="S59" s="368"/>
      <c r="T59" s="33"/>
      <c r="U59" s="33"/>
      <c r="V59" s="34" t="s">
        <v>65</v>
      </c>
      <c r="W59" s="362">
        <v>0</v>
      </c>
      <c r="X59" s="363">
        <f>IFERROR(IF(W59="",0,CEILING((W59/$H59),1)*$H59),"")</f>
        <v>0</v>
      </c>
      <c r="Y59" s="35" t="str">
        <f>IFERROR(IF(X59=0,"",ROUNDUP(X59/H59,0)*0.00937),"")</f>
        <v/>
      </c>
      <c r="Z59" s="55"/>
      <c r="AA59" s="56"/>
      <c r="AE59" s="57"/>
      <c r="BB59" s="80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6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6" t="s">
        <v>65</v>
      </c>
      <c r="W61" s="364">
        <f>IFERROR(SUM(W56:W59),"0")</f>
        <v>0</v>
      </c>
      <c r="X61" s="364">
        <f>IFERROR(SUM(X56:X59),"0")</f>
        <v>0</v>
      </c>
      <c r="Y61" s="36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5"/>
      <c r="AA62" s="355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4"/>
      <c r="AA63" s="354"/>
    </row>
    <row r="64" spans="1:54" ht="27" customHeight="1" x14ac:dyDescent="0.25">
      <c r="A64" s="53" t="s">
        <v>114</v>
      </c>
      <c r="B64" s="53" t="s">
        <v>115</v>
      </c>
      <c r="C64" s="30">
        <v>4301011623</v>
      </c>
      <c r="D64" s="369">
        <v>4607091382945</v>
      </c>
      <c r="E64" s="368"/>
      <c r="F64" s="361">
        <v>1.4</v>
      </c>
      <c r="G64" s="31">
        <v>8</v>
      </c>
      <c r="H64" s="361">
        <v>11.2</v>
      </c>
      <c r="I64" s="361">
        <v>11.68</v>
      </c>
      <c r="J64" s="31">
        <v>56</v>
      </c>
      <c r="K64" s="31" t="s">
        <v>99</v>
      </c>
      <c r="L64" s="32" t="s">
        <v>100</v>
      </c>
      <c r="M64" s="32"/>
      <c r="N64" s="31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3"/>
      <c r="U64" s="33"/>
      <c r="V64" s="34" t="s">
        <v>65</v>
      </c>
      <c r="W64" s="362">
        <v>0</v>
      </c>
      <c r="X64" s="363">
        <f t="shared" ref="X64:X84" si="2">IFERROR(IF(W64="",0,CEILING((W64/$H64),1)*$H64),"")</f>
        <v>0</v>
      </c>
      <c r="Y64" s="35" t="str">
        <f t="shared" ref="Y64:Y70" si="3">IFERROR(IF(X64=0,"",ROUNDUP(X64/H64,0)*0.02175),"")</f>
        <v/>
      </c>
      <c r="Z64" s="55"/>
      <c r="AA64" s="56"/>
      <c r="AE64" s="57"/>
      <c r="BB64" s="81" t="s">
        <v>1</v>
      </c>
    </row>
    <row r="65" spans="1:54" ht="27" customHeight="1" x14ac:dyDescent="0.25">
      <c r="A65" s="53" t="s">
        <v>116</v>
      </c>
      <c r="B65" s="53" t="s">
        <v>117</v>
      </c>
      <c r="C65" s="30">
        <v>4301011540</v>
      </c>
      <c r="D65" s="369">
        <v>4607091385670</v>
      </c>
      <c r="E65" s="368"/>
      <c r="F65" s="361">
        <v>1.4</v>
      </c>
      <c r="G65" s="31">
        <v>8</v>
      </c>
      <c r="H65" s="361">
        <v>11.2</v>
      </c>
      <c r="I65" s="361">
        <v>11.68</v>
      </c>
      <c r="J65" s="31">
        <v>56</v>
      </c>
      <c r="K65" s="31" t="s">
        <v>99</v>
      </c>
      <c r="L65" s="32" t="s">
        <v>118</v>
      </c>
      <c r="M65" s="32"/>
      <c r="N65" s="31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3"/>
      <c r="U65" s="33"/>
      <c r="V65" s="34" t="s">
        <v>65</v>
      </c>
      <c r="W65" s="362">
        <v>65</v>
      </c>
      <c r="X65" s="363">
        <f t="shared" si="2"/>
        <v>67.199999999999989</v>
      </c>
      <c r="Y65" s="35">
        <f t="shared" si="3"/>
        <v>0.1305</v>
      </c>
      <c r="Z65" s="55"/>
      <c r="AA65" s="56"/>
      <c r="AE65" s="57"/>
      <c r="BB65" s="82" t="s">
        <v>1</v>
      </c>
    </row>
    <row r="66" spans="1:54" ht="27" customHeight="1" x14ac:dyDescent="0.25">
      <c r="A66" s="53" t="s">
        <v>116</v>
      </c>
      <c r="B66" s="53" t="s">
        <v>119</v>
      </c>
      <c r="C66" s="30">
        <v>4301011380</v>
      </c>
      <c r="D66" s="369">
        <v>4607091385670</v>
      </c>
      <c r="E66" s="368"/>
      <c r="F66" s="361">
        <v>1.35</v>
      </c>
      <c r="G66" s="31">
        <v>8</v>
      </c>
      <c r="H66" s="361">
        <v>10.8</v>
      </c>
      <c r="I66" s="361">
        <v>11.28</v>
      </c>
      <c r="J66" s="31">
        <v>56</v>
      </c>
      <c r="K66" s="31" t="s">
        <v>99</v>
      </c>
      <c r="L66" s="32" t="s">
        <v>100</v>
      </c>
      <c r="M66" s="32"/>
      <c r="N66" s="31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3"/>
      <c r="U66" s="33"/>
      <c r="V66" s="34" t="s">
        <v>65</v>
      </c>
      <c r="W66" s="362">
        <v>0</v>
      </c>
      <c r="X66" s="363">
        <f t="shared" si="2"/>
        <v>0</v>
      </c>
      <c r="Y66" s="35" t="str">
        <f t="shared" si="3"/>
        <v/>
      </c>
      <c r="Z66" s="55"/>
      <c r="AA66" s="56"/>
      <c r="AE66" s="57"/>
      <c r="BB66" s="83" t="s">
        <v>1</v>
      </c>
    </row>
    <row r="67" spans="1:54" ht="27" customHeight="1" x14ac:dyDescent="0.25">
      <c r="A67" s="53" t="s">
        <v>120</v>
      </c>
      <c r="B67" s="53" t="s">
        <v>121</v>
      </c>
      <c r="C67" s="30">
        <v>4301011625</v>
      </c>
      <c r="D67" s="369">
        <v>4680115883956</v>
      </c>
      <c r="E67" s="368"/>
      <c r="F67" s="361">
        <v>1.4</v>
      </c>
      <c r="G67" s="31">
        <v>8</v>
      </c>
      <c r="H67" s="361">
        <v>11.2</v>
      </c>
      <c r="I67" s="361">
        <v>11.68</v>
      </c>
      <c r="J67" s="31">
        <v>56</v>
      </c>
      <c r="K67" s="31" t="s">
        <v>99</v>
      </c>
      <c r="L67" s="32" t="s">
        <v>100</v>
      </c>
      <c r="M67" s="32"/>
      <c r="N67" s="31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3"/>
      <c r="U67" s="33"/>
      <c r="V67" s="34" t="s">
        <v>65</v>
      </c>
      <c r="W67" s="362">
        <v>21</v>
      </c>
      <c r="X67" s="363">
        <f t="shared" si="2"/>
        <v>22.4</v>
      </c>
      <c r="Y67" s="35">
        <f t="shared" si="3"/>
        <v>4.3499999999999997E-2</v>
      </c>
      <c r="Z67" s="55"/>
      <c r="AA67" s="56"/>
      <c r="AE67" s="57"/>
      <c r="BB67" s="84" t="s">
        <v>1</v>
      </c>
    </row>
    <row r="68" spans="1:54" ht="27" customHeight="1" x14ac:dyDescent="0.25">
      <c r="A68" s="53" t="s">
        <v>122</v>
      </c>
      <c r="B68" s="53" t="s">
        <v>123</v>
      </c>
      <c r="C68" s="30">
        <v>4301011468</v>
      </c>
      <c r="D68" s="369">
        <v>4680115881327</v>
      </c>
      <c r="E68" s="368"/>
      <c r="F68" s="361">
        <v>1.35</v>
      </c>
      <c r="G68" s="31">
        <v>8</v>
      </c>
      <c r="H68" s="361">
        <v>10.8</v>
      </c>
      <c r="I68" s="361">
        <v>11.28</v>
      </c>
      <c r="J68" s="31">
        <v>56</v>
      </c>
      <c r="K68" s="31" t="s">
        <v>99</v>
      </c>
      <c r="L68" s="32" t="s">
        <v>124</v>
      </c>
      <c r="M68" s="32"/>
      <c r="N68" s="31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3"/>
      <c r="U68" s="33"/>
      <c r="V68" s="34" t="s">
        <v>65</v>
      </c>
      <c r="W68" s="362">
        <v>35</v>
      </c>
      <c r="X68" s="363">
        <f t="shared" si="2"/>
        <v>43.2</v>
      </c>
      <c r="Y68" s="35">
        <f t="shared" si="3"/>
        <v>8.6999999999999994E-2</v>
      </c>
      <c r="Z68" s="55"/>
      <c r="AA68" s="56"/>
      <c r="AE68" s="57"/>
      <c r="BB68" s="85" t="s">
        <v>1</v>
      </c>
    </row>
    <row r="69" spans="1:54" ht="16.5" customHeight="1" x14ac:dyDescent="0.25">
      <c r="A69" s="53" t="s">
        <v>125</v>
      </c>
      <c r="B69" s="53" t="s">
        <v>126</v>
      </c>
      <c r="C69" s="30">
        <v>4301011514</v>
      </c>
      <c r="D69" s="369">
        <v>4680115882133</v>
      </c>
      <c r="E69" s="368"/>
      <c r="F69" s="361">
        <v>1.35</v>
      </c>
      <c r="G69" s="31">
        <v>8</v>
      </c>
      <c r="H69" s="361">
        <v>10.8</v>
      </c>
      <c r="I69" s="361">
        <v>11.28</v>
      </c>
      <c r="J69" s="31">
        <v>56</v>
      </c>
      <c r="K69" s="31" t="s">
        <v>99</v>
      </c>
      <c r="L69" s="32" t="s">
        <v>100</v>
      </c>
      <c r="M69" s="32"/>
      <c r="N69" s="31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3"/>
      <c r="U69" s="33"/>
      <c r="V69" s="34" t="s">
        <v>65</v>
      </c>
      <c r="W69" s="362">
        <v>0</v>
      </c>
      <c r="X69" s="363">
        <f t="shared" si="2"/>
        <v>0</v>
      </c>
      <c r="Y69" s="35" t="str">
        <f t="shared" si="3"/>
        <v/>
      </c>
      <c r="Z69" s="55"/>
      <c r="AA69" s="56"/>
      <c r="AE69" s="57"/>
      <c r="BB69" s="86" t="s">
        <v>1</v>
      </c>
    </row>
    <row r="70" spans="1:54" ht="16.5" customHeight="1" x14ac:dyDescent="0.25">
      <c r="A70" s="53" t="s">
        <v>125</v>
      </c>
      <c r="B70" s="53" t="s">
        <v>127</v>
      </c>
      <c r="C70" s="30">
        <v>4301011703</v>
      </c>
      <c r="D70" s="369">
        <v>4680115882133</v>
      </c>
      <c r="E70" s="368"/>
      <c r="F70" s="361">
        <v>1.4</v>
      </c>
      <c r="G70" s="31">
        <v>8</v>
      </c>
      <c r="H70" s="361">
        <v>11.2</v>
      </c>
      <c r="I70" s="361">
        <v>11.68</v>
      </c>
      <c r="J70" s="31">
        <v>56</v>
      </c>
      <c r="K70" s="31" t="s">
        <v>99</v>
      </c>
      <c r="L70" s="32" t="s">
        <v>100</v>
      </c>
      <c r="M70" s="32"/>
      <c r="N70" s="31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3"/>
      <c r="U70" s="33"/>
      <c r="V70" s="34" t="s">
        <v>65</v>
      </c>
      <c r="W70" s="362">
        <v>58</v>
      </c>
      <c r="X70" s="363">
        <f t="shared" si="2"/>
        <v>67.199999999999989</v>
      </c>
      <c r="Y70" s="35">
        <f t="shared" si="3"/>
        <v>0.1305</v>
      </c>
      <c r="Z70" s="55"/>
      <c r="AA70" s="56"/>
      <c r="AE70" s="57"/>
      <c r="BB70" s="87" t="s">
        <v>1</v>
      </c>
    </row>
    <row r="71" spans="1:54" ht="27" customHeight="1" x14ac:dyDescent="0.25">
      <c r="A71" s="53" t="s">
        <v>128</v>
      </c>
      <c r="B71" s="53" t="s">
        <v>129</v>
      </c>
      <c r="C71" s="30">
        <v>4301011192</v>
      </c>
      <c r="D71" s="369">
        <v>4607091382952</v>
      </c>
      <c r="E71" s="368"/>
      <c r="F71" s="361">
        <v>0.5</v>
      </c>
      <c r="G71" s="31">
        <v>6</v>
      </c>
      <c r="H71" s="361">
        <v>3</v>
      </c>
      <c r="I71" s="361">
        <v>3.2</v>
      </c>
      <c r="J71" s="31">
        <v>156</v>
      </c>
      <c r="K71" s="31" t="s">
        <v>63</v>
      </c>
      <c r="L71" s="32" t="s">
        <v>100</v>
      </c>
      <c r="M71" s="32"/>
      <c r="N71" s="31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3"/>
      <c r="U71" s="33"/>
      <c r="V71" s="34" t="s">
        <v>65</v>
      </c>
      <c r="W71" s="362">
        <v>0</v>
      </c>
      <c r="X71" s="363">
        <f t="shared" si="2"/>
        <v>0</v>
      </c>
      <c r="Y71" s="35" t="str">
        <f>IFERROR(IF(X71=0,"",ROUNDUP(X71/H71,0)*0.00753),"")</f>
        <v/>
      </c>
      <c r="Z71" s="55"/>
      <c r="AA71" s="56"/>
      <c r="AE71" s="57"/>
      <c r="BB71" s="88" t="s">
        <v>1</v>
      </c>
    </row>
    <row r="72" spans="1:54" ht="27" customHeight="1" x14ac:dyDescent="0.25">
      <c r="A72" s="53" t="s">
        <v>130</v>
      </c>
      <c r="B72" s="53" t="s">
        <v>131</v>
      </c>
      <c r="C72" s="30">
        <v>4301011565</v>
      </c>
      <c r="D72" s="369">
        <v>4680115882539</v>
      </c>
      <c r="E72" s="368"/>
      <c r="F72" s="361">
        <v>0.37</v>
      </c>
      <c r="G72" s="31">
        <v>10</v>
      </c>
      <c r="H72" s="361">
        <v>3.7</v>
      </c>
      <c r="I72" s="361">
        <v>3.94</v>
      </c>
      <c r="J72" s="31">
        <v>120</v>
      </c>
      <c r="K72" s="31" t="s">
        <v>63</v>
      </c>
      <c r="L72" s="32" t="s">
        <v>118</v>
      </c>
      <c r="M72" s="32"/>
      <c r="N72" s="31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3"/>
      <c r="U72" s="33"/>
      <c r="V72" s="34" t="s">
        <v>65</v>
      </c>
      <c r="W72" s="362">
        <v>0</v>
      </c>
      <c r="X72" s="363">
        <f t="shared" si="2"/>
        <v>0</v>
      </c>
      <c r="Y72" s="35" t="str">
        <f t="shared" ref="Y72:Y78" si="4">IFERROR(IF(X72=0,"",ROUNDUP(X72/H72,0)*0.00937),"")</f>
        <v/>
      </c>
      <c r="Z72" s="55"/>
      <c r="AA72" s="56"/>
      <c r="AE72" s="57"/>
      <c r="BB72" s="89" t="s">
        <v>1</v>
      </c>
    </row>
    <row r="73" spans="1:54" ht="27" customHeight="1" x14ac:dyDescent="0.25">
      <c r="A73" s="53" t="s">
        <v>132</v>
      </c>
      <c r="B73" s="53" t="s">
        <v>133</v>
      </c>
      <c r="C73" s="30">
        <v>4301011382</v>
      </c>
      <c r="D73" s="369">
        <v>4607091385687</v>
      </c>
      <c r="E73" s="368"/>
      <c r="F73" s="361">
        <v>0.4</v>
      </c>
      <c r="G73" s="31">
        <v>10</v>
      </c>
      <c r="H73" s="361">
        <v>4</v>
      </c>
      <c r="I73" s="361">
        <v>4.24</v>
      </c>
      <c r="J73" s="31">
        <v>120</v>
      </c>
      <c r="K73" s="31" t="s">
        <v>63</v>
      </c>
      <c r="L73" s="32" t="s">
        <v>118</v>
      </c>
      <c r="M73" s="32"/>
      <c r="N73" s="31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3"/>
      <c r="U73" s="33"/>
      <c r="V73" s="34" t="s">
        <v>65</v>
      </c>
      <c r="W73" s="362">
        <v>0</v>
      </c>
      <c r="X73" s="363">
        <f t="shared" si="2"/>
        <v>0</v>
      </c>
      <c r="Y73" s="35" t="str">
        <f t="shared" si="4"/>
        <v/>
      </c>
      <c r="Z73" s="55"/>
      <c r="AA73" s="56"/>
      <c r="AE73" s="57"/>
      <c r="BB73" s="90" t="s">
        <v>1</v>
      </c>
    </row>
    <row r="74" spans="1:54" ht="27" customHeight="1" x14ac:dyDescent="0.25">
      <c r="A74" s="53" t="s">
        <v>134</v>
      </c>
      <c r="B74" s="53" t="s">
        <v>135</v>
      </c>
      <c r="C74" s="30">
        <v>4301011344</v>
      </c>
      <c r="D74" s="369">
        <v>4607091384604</v>
      </c>
      <c r="E74" s="368"/>
      <c r="F74" s="361">
        <v>0.4</v>
      </c>
      <c r="G74" s="31">
        <v>10</v>
      </c>
      <c r="H74" s="361">
        <v>4</v>
      </c>
      <c r="I74" s="361">
        <v>4.24</v>
      </c>
      <c r="J74" s="31">
        <v>120</v>
      </c>
      <c r="K74" s="31" t="s">
        <v>63</v>
      </c>
      <c r="L74" s="32" t="s">
        <v>100</v>
      </c>
      <c r="M74" s="32"/>
      <c r="N74" s="31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3"/>
      <c r="U74" s="33"/>
      <c r="V74" s="34" t="s">
        <v>65</v>
      </c>
      <c r="W74" s="362">
        <v>0</v>
      </c>
      <c r="X74" s="363">
        <f t="shared" si="2"/>
        <v>0</v>
      </c>
      <c r="Y74" s="35" t="str">
        <f t="shared" si="4"/>
        <v/>
      </c>
      <c r="Z74" s="55"/>
      <c r="AA74" s="56"/>
      <c r="AE74" s="57"/>
      <c r="BB74" s="91" t="s">
        <v>1</v>
      </c>
    </row>
    <row r="75" spans="1:54" ht="27" customHeight="1" x14ac:dyDescent="0.25">
      <c r="A75" s="53" t="s">
        <v>134</v>
      </c>
      <c r="B75" s="53" t="s">
        <v>136</v>
      </c>
      <c r="C75" s="30">
        <v>4301011705</v>
      </c>
      <c r="D75" s="369">
        <v>4607091384604</v>
      </c>
      <c r="E75" s="368"/>
      <c r="F75" s="361">
        <v>0.4</v>
      </c>
      <c r="G75" s="31">
        <v>10</v>
      </c>
      <c r="H75" s="361">
        <v>4</v>
      </c>
      <c r="I75" s="361">
        <v>4.24</v>
      </c>
      <c r="J75" s="31">
        <v>120</v>
      </c>
      <c r="K75" s="31" t="s">
        <v>63</v>
      </c>
      <c r="L75" s="32" t="s">
        <v>100</v>
      </c>
      <c r="M75" s="32"/>
      <c r="N75" s="31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3"/>
      <c r="U75" s="33"/>
      <c r="V75" s="34" t="s">
        <v>65</v>
      </c>
      <c r="W75" s="362">
        <v>0</v>
      </c>
      <c r="X75" s="363">
        <f t="shared" si="2"/>
        <v>0</v>
      </c>
      <c r="Y75" s="35" t="str">
        <f t="shared" si="4"/>
        <v/>
      </c>
      <c r="Z75" s="55"/>
      <c r="AA75" s="56"/>
      <c r="AE75" s="57"/>
      <c r="BB75" s="92" t="s">
        <v>1</v>
      </c>
    </row>
    <row r="76" spans="1:54" ht="27" customHeight="1" x14ac:dyDescent="0.25">
      <c r="A76" s="53" t="s">
        <v>137</v>
      </c>
      <c r="B76" s="53" t="s">
        <v>138</v>
      </c>
      <c r="C76" s="30">
        <v>4301011386</v>
      </c>
      <c r="D76" s="369">
        <v>4680115880283</v>
      </c>
      <c r="E76" s="368"/>
      <c r="F76" s="361">
        <v>0.6</v>
      </c>
      <c r="G76" s="31">
        <v>8</v>
      </c>
      <c r="H76" s="361">
        <v>4.8</v>
      </c>
      <c r="I76" s="361">
        <v>5.04</v>
      </c>
      <c r="J76" s="31">
        <v>120</v>
      </c>
      <c r="K76" s="31" t="s">
        <v>63</v>
      </c>
      <c r="L76" s="32" t="s">
        <v>100</v>
      </c>
      <c r="M76" s="32"/>
      <c r="N76" s="31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3"/>
      <c r="U76" s="33"/>
      <c r="V76" s="34" t="s">
        <v>65</v>
      </c>
      <c r="W76" s="362">
        <v>0</v>
      </c>
      <c r="X76" s="363">
        <f t="shared" si="2"/>
        <v>0</v>
      </c>
      <c r="Y76" s="35" t="str">
        <f t="shared" si="4"/>
        <v/>
      </c>
      <c r="Z76" s="55"/>
      <c r="AA76" s="56"/>
      <c r="AE76" s="57"/>
      <c r="BB76" s="93" t="s">
        <v>1</v>
      </c>
    </row>
    <row r="77" spans="1:54" ht="27" customHeight="1" x14ac:dyDescent="0.25">
      <c r="A77" s="53" t="s">
        <v>139</v>
      </c>
      <c r="B77" s="53" t="s">
        <v>140</v>
      </c>
      <c r="C77" s="30">
        <v>4301011624</v>
      </c>
      <c r="D77" s="369">
        <v>4680115883949</v>
      </c>
      <c r="E77" s="368"/>
      <c r="F77" s="361">
        <v>0.37</v>
      </c>
      <c r="G77" s="31">
        <v>10</v>
      </c>
      <c r="H77" s="361">
        <v>3.7</v>
      </c>
      <c r="I77" s="361">
        <v>3.94</v>
      </c>
      <c r="J77" s="31">
        <v>120</v>
      </c>
      <c r="K77" s="31" t="s">
        <v>63</v>
      </c>
      <c r="L77" s="32" t="s">
        <v>100</v>
      </c>
      <c r="M77" s="32"/>
      <c r="N77" s="31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3"/>
      <c r="U77" s="33"/>
      <c r="V77" s="34" t="s">
        <v>65</v>
      </c>
      <c r="W77" s="362">
        <v>0</v>
      </c>
      <c r="X77" s="363">
        <f t="shared" si="2"/>
        <v>0</v>
      </c>
      <c r="Y77" s="35" t="str">
        <f t="shared" si="4"/>
        <v/>
      </c>
      <c r="Z77" s="55"/>
      <c r="AA77" s="56"/>
      <c r="AE77" s="57"/>
      <c r="BB77" s="94" t="s">
        <v>1</v>
      </c>
    </row>
    <row r="78" spans="1:54" ht="27" customHeight="1" x14ac:dyDescent="0.25">
      <c r="A78" s="53" t="s">
        <v>141</v>
      </c>
      <c r="B78" s="53" t="s">
        <v>142</v>
      </c>
      <c r="C78" s="30">
        <v>4301011443</v>
      </c>
      <c r="D78" s="369">
        <v>4680115881303</v>
      </c>
      <c r="E78" s="368"/>
      <c r="F78" s="361">
        <v>0.45</v>
      </c>
      <c r="G78" s="31">
        <v>10</v>
      </c>
      <c r="H78" s="361">
        <v>4.5</v>
      </c>
      <c r="I78" s="361">
        <v>4.71</v>
      </c>
      <c r="J78" s="31">
        <v>120</v>
      </c>
      <c r="K78" s="31" t="s">
        <v>63</v>
      </c>
      <c r="L78" s="32" t="s">
        <v>124</v>
      </c>
      <c r="M78" s="32"/>
      <c r="N78" s="31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3"/>
      <c r="U78" s="33"/>
      <c r="V78" s="34" t="s">
        <v>65</v>
      </c>
      <c r="W78" s="362">
        <v>6</v>
      </c>
      <c r="X78" s="363">
        <f t="shared" si="2"/>
        <v>9</v>
      </c>
      <c r="Y78" s="35">
        <f t="shared" si="4"/>
        <v>1.874E-2</v>
      </c>
      <c r="Z78" s="55"/>
      <c r="AA78" s="56"/>
      <c r="AE78" s="57"/>
      <c r="BB78" s="95" t="s">
        <v>1</v>
      </c>
    </row>
    <row r="79" spans="1:54" ht="27" customHeight="1" x14ac:dyDescent="0.25">
      <c r="A79" s="53" t="s">
        <v>143</v>
      </c>
      <c r="B79" s="53" t="s">
        <v>144</v>
      </c>
      <c r="C79" s="30">
        <v>4301011562</v>
      </c>
      <c r="D79" s="369">
        <v>4680115882577</v>
      </c>
      <c r="E79" s="368"/>
      <c r="F79" s="361">
        <v>0.4</v>
      </c>
      <c r="G79" s="31">
        <v>8</v>
      </c>
      <c r="H79" s="361">
        <v>3.2</v>
      </c>
      <c r="I79" s="361">
        <v>3.4</v>
      </c>
      <c r="J79" s="31">
        <v>156</v>
      </c>
      <c r="K79" s="31" t="s">
        <v>63</v>
      </c>
      <c r="L79" s="32" t="s">
        <v>85</v>
      </c>
      <c r="M79" s="32"/>
      <c r="N79" s="31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3"/>
      <c r="U79" s="33"/>
      <c r="V79" s="34" t="s">
        <v>65</v>
      </c>
      <c r="W79" s="362">
        <v>0</v>
      </c>
      <c r="X79" s="363">
        <f t="shared" si="2"/>
        <v>0</v>
      </c>
      <c r="Y79" s="35" t="str">
        <f>IFERROR(IF(X79=0,"",ROUNDUP(X79/H79,0)*0.00753),"")</f>
        <v/>
      </c>
      <c r="Z79" s="55"/>
      <c r="AA79" s="56"/>
      <c r="AE79" s="57"/>
      <c r="BB79" s="96" t="s">
        <v>1</v>
      </c>
    </row>
    <row r="80" spans="1:54" ht="27" customHeight="1" x14ac:dyDescent="0.25">
      <c r="A80" s="53" t="s">
        <v>143</v>
      </c>
      <c r="B80" s="53" t="s">
        <v>145</v>
      </c>
      <c r="C80" s="30">
        <v>4301011564</v>
      </c>
      <c r="D80" s="369">
        <v>4680115882577</v>
      </c>
      <c r="E80" s="368"/>
      <c r="F80" s="361">
        <v>0.4</v>
      </c>
      <c r="G80" s="31">
        <v>8</v>
      </c>
      <c r="H80" s="361">
        <v>3.2</v>
      </c>
      <c r="I80" s="361">
        <v>3.4</v>
      </c>
      <c r="J80" s="31">
        <v>156</v>
      </c>
      <c r="K80" s="31" t="s">
        <v>63</v>
      </c>
      <c r="L80" s="32" t="s">
        <v>85</v>
      </c>
      <c r="M80" s="32"/>
      <c r="N80" s="31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3"/>
      <c r="U80" s="33"/>
      <c r="V80" s="34" t="s">
        <v>65</v>
      </c>
      <c r="W80" s="362">
        <v>0</v>
      </c>
      <c r="X80" s="363">
        <f t="shared" si="2"/>
        <v>0</v>
      </c>
      <c r="Y80" s="35" t="str">
        <f>IFERROR(IF(X80=0,"",ROUNDUP(X80/H80,0)*0.00753),"")</f>
        <v/>
      </c>
      <c r="Z80" s="55"/>
      <c r="AA80" s="56"/>
      <c r="AE80" s="57"/>
      <c r="BB80" s="97" t="s">
        <v>1</v>
      </c>
    </row>
    <row r="81" spans="1:54" ht="27" customHeight="1" x14ac:dyDescent="0.25">
      <c r="A81" s="53" t="s">
        <v>146</v>
      </c>
      <c r="B81" s="53" t="s">
        <v>147</v>
      </c>
      <c r="C81" s="30">
        <v>4301011432</v>
      </c>
      <c r="D81" s="369">
        <v>4680115882720</v>
      </c>
      <c r="E81" s="368"/>
      <c r="F81" s="361">
        <v>0.45</v>
      </c>
      <c r="G81" s="31">
        <v>10</v>
      </c>
      <c r="H81" s="361">
        <v>4.5</v>
      </c>
      <c r="I81" s="361">
        <v>4.74</v>
      </c>
      <c r="J81" s="31">
        <v>120</v>
      </c>
      <c r="K81" s="31" t="s">
        <v>63</v>
      </c>
      <c r="L81" s="32" t="s">
        <v>100</v>
      </c>
      <c r="M81" s="32"/>
      <c r="N81" s="31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3"/>
      <c r="U81" s="33"/>
      <c r="V81" s="34" t="s">
        <v>65</v>
      </c>
      <c r="W81" s="362">
        <v>0</v>
      </c>
      <c r="X81" s="363">
        <f t="shared" si="2"/>
        <v>0</v>
      </c>
      <c r="Y81" s="35" t="str">
        <f>IFERROR(IF(X81=0,"",ROUNDUP(X81/H81,0)*0.00937),"")</f>
        <v/>
      </c>
      <c r="Z81" s="55"/>
      <c r="AA81" s="56"/>
      <c r="AE81" s="57"/>
      <c r="BB81" s="98" t="s">
        <v>1</v>
      </c>
    </row>
    <row r="82" spans="1:54" ht="27" customHeight="1" x14ac:dyDescent="0.25">
      <c r="A82" s="53" t="s">
        <v>148</v>
      </c>
      <c r="B82" s="53" t="s">
        <v>149</v>
      </c>
      <c r="C82" s="30">
        <v>4301011417</v>
      </c>
      <c r="D82" s="369">
        <v>4680115880269</v>
      </c>
      <c r="E82" s="368"/>
      <c r="F82" s="361">
        <v>0.375</v>
      </c>
      <c r="G82" s="31">
        <v>10</v>
      </c>
      <c r="H82" s="361">
        <v>3.75</v>
      </c>
      <c r="I82" s="361">
        <v>3.99</v>
      </c>
      <c r="J82" s="31">
        <v>120</v>
      </c>
      <c r="K82" s="31" t="s">
        <v>63</v>
      </c>
      <c r="L82" s="32" t="s">
        <v>118</v>
      </c>
      <c r="M82" s="32"/>
      <c r="N82" s="31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3"/>
      <c r="U82" s="33"/>
      <c r="V82" s="34" t="s">
        <v>65</v>
      </c>
      <c r="W82" s="362">
        <v>0</v>
      </c>
      <c r="X82" s="363">
        <f t="shared" si="2"/>
        <v>0</v>
      </c>
      <c r="Y82" s="35" t="str">
        <f>IFERROR(IF(X82=0,"",ROUNDUP(X82/H82,0)*0.00937),"")</f>
        <v/>
      </c>
      <c r="Z82" s="55"/>
      <c r="AA82" s="56"/>
      <c r="AE82" s="57"/>
      <c r="BB82" s="99" t="s">
        <v>1</v>
      </c>
    </row>
    <row r="83" spans="1:54" ht="16.5" customHeight="1" x14ac:dyDescent="0.25">
      <c r="A83" s="53" t="s">
        <v>150</v>
      </c>
      <c r="B83" s="53" t="s">
        <v>151</v>
      </c>
      <c r="C83" s="30">
        <v>4301011415</v>
      </c>
      <c r="D83" s="369">
        <v>4680115880429</v>
      </c>
      <c r="E83" s="368"/>
      <c r="F83" s="361">
        <v>0.45</v>
      </c>
      <c r="G83" s="31">
        <v>10</v>
      </c>
      <c r="H83" s="361">
        <v>4.5</v>
      </c>
      <c r="I83" s="361">
        <v>4.74</v>
      </c>
      <c r="J83" s="31">
        <v>120</v>
      </c>
      <c r="K83" s="31" t="s">
        <v>63</v>
      </c>
      <c r="L83" s="32" t="s">
        <v>118</v>
      </c>
      <c r="M83" s="32"/>
      <c r="N83" s="31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3"/>
      <c r="U83" s="33"/>
      <c r="V83" s="34" t="s">
        <v>65</v>
      </c>
      <c r="W83" s="362">
        <v>0</v>
      </c>
      <c r="X83" s="363">
        <f t="shared" si="2"/>
        <v>0</v>
      </c>
      <c r="Y83" s="35" t="str">
        <f>IFERROR(IF(X83=0,"",ROUNDUP(X83/H83,0)*0.00937),"")</f>
        <v/>
      </c>
      <c r="Z83" s="55"/>
      <c r="AA83" s="56"/>
      <c r="AE83" s="57"/>
      <c r="BB83" s="100" t="s">
        <v>1</v>
      </c>
    </row>
    <row r="84" spans="1:54" ht="16.5" customHeight="1" x14ac:dyDescent="0.25">
      <c r="A84" s="53" t="s">
        <v>152</v>
      </c>
      <c r="B84" s="53" t="s">
        <v>153</v>
      </c>
      <c r="C84" s="30">
        <v>4301011462</v>
      </c>
      <c r="D84" s="369">
        <v>4680115881457</v>
      </c>
      <c r="E84" s="368"/>
      <c r="F84" s="361">
        <v>0.75</v>
      </c>
      <c r="G84" s="31">
        <v>6</v>
      </c>
      <c r="H84" s="361">
        <v>4.5</v>
      </c>
      <c r="I84" s="361">
        <v>4.74</v>
      </c>
      <c r="J84" s="31">
        <v>120</v>
      </c>
      <c r="K84" s="31" t="s">
        <v>63</v>
      </c>
      <c r="L84" s="32" t="s">
        <v>118</v>
      </c>
      <c r="M84" s="32"/>
      <c r="N84" s="31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3"/>
      <c r="U84" s="33"/>
      <c r="V84" s="34" t="s">
        <v>65</v>
      </c>
      <c r="W84" s="362">
        <v>0</v>
      </c>
      <c r="X84" s="363">
        <f t="shared" si="2"/>
        <v>0</v>
      </c>
      <c r="Y84" s="35" t="str">
        <f>IFERROR(IF(X84=0,"",ROUNDUP(X84/H84,0)*0.00937),"")</f>
        <v/>
      </c>
      <c r="Z84" s="55"/>
      <c r="AA84" s="56"/>
      <c r="AE84" s="57"/>
      <c r="BB84" s="101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6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17.43121693121693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0.41023999999999999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6" t="s">
        <v>65</v>
      </c>
      <c r="W86" s="364">
        <f>IFERROR(SUM(W64:W84),"0")</f>
        <v>185</v>
      </c>
      <c r="X86" s="364">
        <f>IFERROR(SUM(X64:X84),"0")</f>
        <v>209</v>
      </c>
      <c r="Y86" s="36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4"/>
      <c r="AA87" s="354"/>
    </row>
    <row r="88" spans="1:54" ht="16.5" customHeight="1" x14ac:dyDescent="0.25">
      <c r="A88" s="53" t="s">
        <v>154</v>
      </c>
      <c r="B88" s="53" t="s">
        <v>155</v>
      </c>
      <c r="C88" s="30">
        <v>4301020235</v>
      </c>
      <c r="D88" s="369">
        <v>4680115881488</v>
      </c>
      <c r="E88" s="368"/>
      <c r="F88" s="361">
        <v>1.35</v>
      </c>
      <c r="G88" s="31">
        <v>8</v>
      </c>
      <c r="H88" s="361">
        <v>10.8</v>
      </c>
      <c r="I88" s="361">
        <v>11.28</v>
      </c>
      <c r="J88" s="31">
        <v>48</v>
      </c>
      <c r="K88" s="31" t="s">
        <v>99</v>
      </c>
      <c r="L88" s="32" t="s">
        <v>100</v>
      </c>
      <c r="M88" s="32"/>
      <c r="N88" s="31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3"/>
      <c r="U88" s="33"/>
      <c r="V88" s="34" t="s">
        <v>65</v>
      </c>
      <c r="W88" s="362">
        <v>0</v>
      </c>
      <c r="X88" s="363">
        <f>IFERROR(IF(W88="",0,CEILING((W88/$H88),1)*$H88),"")</f>
        <v>0</v>
      </c>
      <c r="Y88" s="35" t="str">
        <f>IFERROR(IF(X88=0,"",ROUNDUP(X88/H88,0)*0.02175),"")</f>
        <v/>
      </c>
      <c r="Z88" s="55"/>
      <c r="AA88" s="56"/>
      <c r="AE88" s="57"/>
      <c r="BB88" s="102" t="s">
        <v>1</v>
      </c>
    </row>
    <row r="89" spans="1:54" ht="27" customHeight="1" x14ac:dyDescent="0.25">
      <c r="A89" s="53" t="s">
        <v>156</v>
      </c>
      <c r="B89" s="53" t="s">
        <v>157</v>
      </c>
      <c r="C89" s="30">
        <v>4301020228</v>
      </c>
      <c r="D89" s="369">
        <v>4680115882751</v>
      </c>
      <c r="E89" s="368"/>
      <c r="F89" s="361">
        <v>0.45</v>
      </c>
      <c r="G89" s="31">
        <v>10</v>
      </c>
      <c r="H89" s="361">
        <v>4.5</v>
      </c>
      <c r="I89" s="361">
        <v>4.74</v>
      </c>
      <c r="J89" s="31">
        <v>120</v>
      </c>
      <c r="K89" s="31" t="s">
        <v>63</v>
      </c>
      <c r="L89" s="32" t="s">
        <v>100</v>
      </c>
      <c r="M89" s="32"/>
      <c r="N89" s="31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3"/>
      <c r="U89" s="33"/>
      <c r="V89" s="34" t="s">
        <v>65</v>
      </c>
      <c r="W89" s="362">
        <v>0</v>
      </c>
      <c r="X89" s="363">
        <f>IFERROR(IF(W89="",0,CEILING((W89/$H89),1)*$H89),"")</f>
        <v>0</v>
      </c>
      <c r="Y89" s="35" t="str">
        <f>IFERROR(IF(X89=0,"",ROUNDUP(X89/H89,0)*0.00937),"")</f>
        <v/>
      </c>
      <c r="Z89" s="55"/>
      <c r="AA89" s="56"/>
      <c r="AE89" s="57"/>
      <c r="BB89" s="103" t="s">
        <v>1</v>
      </c>
    </row>
    <row r="90" spans="1:54" ht="27" customHeight="1" x14ac:dyDescent="0.25">
      <c r="A90" s="53" t="s">
        <v>158</v>
      </c>
      <c r="B90" s="53" t="s">
        <v>159</v>
      </c>
      <c r="C90" s="30">
        <v>4301020258</v>
      </c>
      <c r="D90" s="369">
        <v>4680115882775</v>
      </c>
      <c r="E90" s="368"/>
      <c r="F90" s="361">
        <v>0.3</v>
      </c>
      <c r="G90" s="31">
        <v>8</v>
      </c>
      <c r="H90" s="361">
        <v>2.4</v>
      </c>
      <c r="I90" s="361">
        <v>2.5</v>
      </c>
      <c r="J90" s="31">
        <v>234</v>
      </c>
      <c r="K90" s="31" t="s">
        <v>160</v>
      </c>
      <c r="L90" s="32" t="s">
        <v>118</v>
      </c>
      <c r="M90" s="32"/>
      <c r="N90" s="31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3"/>
      <c r="U90" s="33"/>
      <c r="V90" s="34" t="s">
        <v>65</v>
      </c>
      <c r="W90" s="362">
        <v>0</v>
      </c>
      <c r="X90" s="363">
        <f>IFERROR(IF(W90="",0,CEILING((W90/$H90),1)*$H90),"")</f>
        <v>0</v>
      </c>
      <c r="Y90" s="35" t="str">
        <f>IFERROR(IF(X90=0,"",ROUNDUP(X90/H90,0)*0.00502),"")</f>
        <v/>
      </c>
      <c r="Z90" s="55"/>
      <c r="AA90" s="56"/>
      <c r="AE90" s="57"/>
      <c r="BB90" s="104" t="s">
        <v>1</v>
      </c>
    </row>
    <row r="91" spans="1:54" ht="27" customHeight="1" x14ac:dyDescent="0.25">
      <c r="A91" s="53" t="s">
        <v>161</v>
      </c>
      <c r="B91" s="53" t="s">
        <v>162</v>
      </c>
      <c r="C91" s="30">
        <v>4301020217</v>
      </c>
      <c r="D91" s="369">
        <v>4680115880658</v>
      </c>
      <c r="E91" s="368"/>
      <c r="F91" s="361">
        <v>0.4</v>
      </c>
      <c r="G91" s="31">
        <v>6</v>
      </c>
      <c r="H91" s="361">
        <v>2.4</v>
      </c>
      <c r="I91" s="361">
        <v>2.6</v>
      </c>
      <c r="J91" s="31">
        <v>156</v>
      </c>
      <c r="K91" s="31" t="s">
        <v>63</v>
      </c>
      <c r="L91" s="32" t="s">
        <v>100</v>
      </c>
      <c r="M91" s="32"/>
      <c r="N91" s="31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3"/>
      <c r="U91" s="33"/>
      <c r="V91" s="34" t="s">
        <v>65</v>
      </c>
      <c r="W91" s="362">
        <v>0</v>
      </c>
      <c r="X91" s="363">
        <f>IFERROR(IF(W91="",0,CEILING((W91/$H91),1)*$H91),"")</f>
        <v>0</v>
      </c>
      <c r="Y91" s="35" t="str">
        <f>IFERROR(IF(X91=0,"",ROUNDUP(X91/H91,0)*0.00753),"")</f>
        <v/>
      </c>
      <c r="Z91" s="55"/>
      <c r="AA91" s="56"/>
      <c r="AE91" s="57"/>
      <c r="BB91" s="105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6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6" t="s">
        <v>65</v>
      </c>
      <c r="W93" s="364">
        <f>IFERROR(SUM(W88:W91),"0")</f>
        <v>0</v>
      </c>
      <c r="X93" s="364">
        <f>IFERROR(SUM(X88:X91),"0")</f>
        <v>0</v>
      </c>
      <c r="Y93" s="36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4"/>
      <c r="AA94" s="354"/>
    </row>
    <row r="95" spans="1:54" ht="16.5" customHeight="1" x14ac:dyDescent="0.25">
      <c r="A95" s="53" t="s">
        <v>163</v>
      </c>
      <c r="B95" s="53" t="s">
        <v>164</v>
      </c>
      <c r="C95" s="30">
        <v>4301030895</v>
      </c>
      <c r="D95" s="369">
        <v>4607091387667</v>
      </c>
      <c r="E95" s="368"/>
      <c r="F95" s="361">
        <v>0.9</v>
      </c>
      <c r="G95" s="31">
        <v>10</v>
      </c>
      <c r="H95" s="361">
        <v>9</v>
      </c>
      <c r="I95" s="361">
        <v>9.6300000000000008</v>
      </c>
      <c r="J95" s="31">
        <v>56</v>
      </c>
      <c r="K95" s="31" t="s">
        <v>99</v>
      </c>
      <c r="L95" s="32" t="s">
        <v>100</v>
      </c>
      <c r="M95" s="32"/>
      <c r="N95" s="31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3"/>
      <c r="U95" s="33"/>
      <c r="V95" s="34" t="s">
        <v>65</v>
      </c>
      <c r="W95" s="362">
        <v>0</v>
      </c>
      <c r="X95" s="363">
        <f t="shared" ref="X95:X102" si="5">IFERROR(IF(W95="",0,CEILING((W95/$H95),1)*$H95),"")</f>
        <v>0</v>
      </c>
      <c r="Y95" s="35" t="str">
        <f>IFERROR(IF(X95=0,"",ROUNDUP(X95/H95,0)*0.02175),"")</f>
        <v/>
      </c>
      <c r="Z95" s="55"/>
      <c r="AA95" s="56"/>
      <c r="AE95" s="57"/>
      <c r="BB95" s="106" t="s">
        <v>1</v>
      </c>
    </row>
    <row r="96" spans="1:54" ht="27" customHeight="1" x14ac:dyDescent="0.25">
      <c r="A96" s="53" t="s">
        <v>165</v>
      </c>
      <c r="B96" s="53" t="s">
        <v>166</v>
      </c>
      <c r="C96" s="30">
        <v>4301030961</v>
      </c>
      <c r="D96" s="369">
        <v>4607091387636</v>
      </c>
      <c r="E96" s="368"/>
      <c r="F96" s="361">
        <v>0.7</v>
      </c>
      <c r="G96" s="31">
        <v>6</v>
      </c>
      <c r="H96" s="361">
        <v>4.2</v>
      </c>
      <c r="I96" s="361">
        <v>4.5</v>
      </c>
      <c r="J96" s="31">
        <v>120</v>
      </c>
      <c r="K96" s="31" t="s">
        <v>63</v>
      </c>
      <c r="L96" s="32" t="s">
        <v>64</v>
      </c>
      <c r="M96" s="32"/>
      <c r="N96" s="31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3"/>
      <c r="U96" s="33"/>
      <c r="V96" s="34" t="s">
        <v>65</v>
      </c>
      <c r="W96" s="362">
        <v>0</v>
      </c>
      <c r="X96" s="363">
        <f t="shared" si="5"/>
        <v>0</v>
      </c>
      <c r="Y96" s="35" t="str">
        <f>IFERROR(IF(X96=0,"",ROUNDUP(X96/H96,0)*0.00937),"")</f>
        <v/>
      </c>
      <c r="Z96" s="55"/>
      <c r="AA96" s="56"/>
      <c r="AE96" s="57"/>
      <c r="BB96" s="107" t="s">
        <v>1</v>
      </c>
    </row>
    <row r="97" spans="1:54" ht="16.5" customHeight="1" x14ac:dyDescent="0.25">
      <c r="A97" s="53" t="s">
        <v>167</v>
      </c>
      <c r="B97" s="53" t="s">
        <v>168</v>
      </c>
      <c r="C97" s="30">
        <v>4301030963</v>
      </c>
      <c r="D97" s="369">
        <v>4607091382426</v>
      </c>
      <c r="E97" s="368"/>
      <c r="F97" s="361">
        <v>0.9</v>
      </c>
      <c r="G97" s="31">
        <v>10</v>
      </c>
      <c r="H97" s="361">
        <v>9</v>
      </c>
      <c r="I97" s="361">
        <v>9.6300000000000008</v>
      </c>
      <c r="J97" s="31">
        <v>56</v>
      </c>
      <c r="K97" s="31" t="s">
        <v>99</v>
      </c>
      <c r="L97" s="32" t="s">
        <v>64</v>
      </c>
      <c r="M97" s="32"/>
      <c r="N97" s="31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3"/>
      <c r="U97" s="33"/>
      <c r="V97" s="34" t="s">
        <v>65</v>
      </c>
      <c r="W97" s="362">
        <v>0</v>
      </c>
      <c r="X97" s="363">
        <f t="shared" si="5"/>
        <v>0</v>
      </c>
      <c r="Y97" s="35" t="str">
        <f>IFERROR(IF(X97=0,"",ROUNDUP(X97/H97,0)*0.02175),"")</f>
        <v/>
      </c>
      <c r="Z97" s="55"/>
      <c r="AA97" s="56"/>
      <c r="AE97" s="57"/>
      <c r="BB97" s="108" t="s">
        <v>1</v>
      </c>
    </row>
    <row r="98" spans="1:54" ht="27" customHeight="1" x14ac:dyDescent="0.25">
      <c r="A98" s="53" t="s">
        <v>169</v>
      </c>
      <c r="B98" s="53" t="s">
        <v>170</v>
      </c>
      <c r="C98" s="30">
        <v>4301030962</v>
      </c>
      <c r="D98" s="369">
        <v>4607091386547</v>
      </c>
      <c r="E98" s="368"/>
      <c r="F98" s="361">
        <v>0.35</v>
      </c>
      <c r="G98" s="31">
        <v>8</v>
      </c>
      <c r="H98" s="361">
        <v>2.8</v>
      </c>
      <c r="I98" s="361">
        <v>2.94</v>
      </c>
      <c r="J98" s="31">
        <v>234</v>
      </c>
      <c r="K98" s="31" t="s">
        <v>160</v>
      </c>
      <c r="L98" s="32" t="s">
        <v>64</v>
      </c>
      <c r="M98" s="32"/>
      <c r="N98" s="31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3"/>
      <c r="U98" s="33"/>
      <c r="V98" s="34" t="s">
        <v>65</v>
      </c>
      <c r="W98" s="362">
        <v>0</v>
      </c>
      <c r="X98" s="363">
        <f t="shared" si="5"/>
        <v>0</v>
      </c>
      <c r="Y98" s="35" t="str">
        <f>IFERROR(IF(X98=0,"",ROUNDUP(X98/H98,0)*0.00502),"")</f>
        <v/>
      </c>
      <c r="Z98" s="55"/>
      <c r="AA98" s="56"/>
      <c r="AE98" s="57"/>
      <c r="BB98" s="109" t="s">
        <v>1</v>
      </c>
    </row>
    <row r="99" spans="1:54" ht="27" customHeight="1" x14ac:dyDescent="0.25">
      <c r="A99" s="53" t="s">
        <v>171</v>
      </c>
      <c r="B99" s="53" t="s">
        <v>172</v>
      </c>
      <c r="C99" s="30">
        <v>4301031079</v>
      </c>
      <c r="D99" s="369">
        <v>4607091384734</v>
      </c>
      <c r="E99" s="368"/>
      <c r="F99" s="361">
        <v>0.35</v>
      </c>
      <c r="G99" s="31">
        <v>6</v>
      </c>
      <c r="H99" s="361">
        <v>2.1</v>
      </c>
      <c r="I99" s="361">
        <v>2.2000000000000002</v>
      </c>
      <c r="J99" s="31">
        <v>234</v>
      </c>
      <c r="K99" s="31" t="s">
        <v>160</v>
      </c>
      <c r="L99" s="32" t="s">
        <v>64</v>
      </c>
      <c r="M99" s="32"/>
      <c r="N99" s="31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3"/>
      <c r="U99" s="33"/>
      <c r="V99" s="34" t="s">
        <v>65</v>
      </c>
      <c r="W99" s="362">
        <v>0</v>
      </c>
      <c r="X99" s="363">
        <f t="shared" si="5"/>
        <v>0</v>
      </c>
      <c r="Y99" s="35" t="str">
        <f>IFERROR(IF(X99=0,"",ROUNDUP(X99/H99,0)*0.00502),"")</f>
        <v/>
      </c>
      <c r="Z99" s="55"/>
      <c r="AA99" s="56"/>
      <c r="AE99" s="57"/>
      <c r="BB99" s="110" t="s">
        <v>1</v>
      </c>
    </row>
    <row r="100" spans="1:54" ht="27" customHeight="1" x14ac:dyDescent="0.25">
      <c r="A100" s="53" t="s">
        <v>173</v>
      </c>
      <c r="B100" s="53" t="s">
        <v>174</v>
      </c>
      <c r="C100" s="30">
        <v>4301030964</v>
      </c>
      <c r="D100" s="369">
        <v>4607091382464</v>
      </c>
      <c r="E100" s="368"/>
      <c r="F100" s="361">
        <v>0.35</v>
      </c>
      <c r="G100" s="31">
        <v>8</v>
      </c>
      <c r="H100" s="361">
        <v>2.8</v>
      </c>
      <c r="I100" s="361">
        <v>2.964</v>
      </c>
      <c r="J100" s="31">
        <v>234</v>
      </c>
      <c r="K100" s="31" t="s">
        <v>160</v>
      </c>
      <c r="L100" s="32" t="s">
        <v>64</v>
      </c>
      <c r="M100" s="32"/>
      <c r="N100" s="31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3"/>
      <c r="U100" s="33"/>
      <c r="V100" s="34" t="s">
        <v>65</v>
      </c>
      <c r="W100" s="362">
        <v>0</v>
      </c>
      <c r="X100" s="363">
        <f t="shared" si="5"/>
        <v>0</v>
      </c>
      <c r="Y100" s="35" t="str">
        <f>IFERROR(IF(X100=0,"",ROUNDUP(X100/H100,0)*0.00502),"")</f>
        <v/>
      </c>
      <c r="Z100" s="55"/>
      <c r="AA100" s="56"/>
      <c r="AE100" s="57"/>
      <c r="BB100" s="111" t="s">
        <v>1</v>
      </c>
    </row>
    <row r="101" spans="1:54" ht="27" customHeight="1" x14ac:dyDescent="0.25">
      <c r="A101" s="53" t="s">
        <v>175</v>
      </c>
      <c r="B101" s="53" t="s">
        <v>176</v>
      </c>
      <c r="C101" s="30">
        <v>4301031235</v>
      </c>
      <c r="D101" s="369">
        <v>4680115883444</v>
      </c>
      <c r="E101" s="368"/>
      <c r="F101" s="361">
        <v>0.35</v>
      </c>
      <c r="G101" s="31">
        <v>8</v>
      </c>
      <c r="H101" s="361">
        <v>2.8</v>
      </c>
      <c r="I101" s="361">
        <v>3.0880000000000001</v>
      </c>
      <c r="J101" s="31">
        <v>156</v>
      </c>
      <c r="K101" s="31" t="s">
        <v>63</v>
      </c>
      <c r="L101" s="32" t="s">
        <v>85</v>
      </c>
      <c r="M101" s="32"/>
      <c r="N101" s="31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3"/>
      <c r="U101" s="33"/>
      <c r="V101" s="34" t="s">
        <v>65</v>
      </c>
      <c r="W101" s="362">
        <v>0</v>
      </c>
      <c r="X101" s="363">
        <f t="shared" si="5"/>
        <v>0</v>
      </c>
      <c r="Y101" s="35" t="str">
        <f>IFERROR(IF(X101=0,"",ROUNDUP(X101/H101,0)*0.00753),"")</f>
        <v/>
      </c>
      <c r="Z101" s="55"/>
      <c r="AA101" s="56"/>
      <c r="AE101" s="57"/>
      <c r="BB101" s="112" t="s">
        <v>1</v>
      </c>
    </row>
    <row r="102" spans="1:54" ht="27" customHeight="1" x14ac:dyDescent="0.25">
      <c r="A102" s="53" t="s">
        <v>175</v>
      </c>
      <c r="B102" s="53" t="s">
        <v>177</v>
      </c>
      <c r="C102" s="30">
        <v>4301031234</v>
      </c>
      <c r="D102" s="369">
        <v>4680115883444</v>
      </c>
      <c r="E102" s="368"/>
      <c r="F102" s="361">
        <v>0.35</v>
      </c>
      <c r="G102" s="31">
        <v>8</v>
      </c>
      <c r="H102" s="361">
        <v>2.8</v>
      </c>
      <c r="I102" s="361">
        <v>3.0880000000000001</v>
      </c>
      <c r="J102" s="31">
        <v>156</v>
      </c>
      <c r="K102" s="31" t="s">
        <v>63</v>
      </c>
      <c r="L102" s="32" t="s">
        <v>85</v>
      </c>
      <c r="M102" s="32"/>
      <c r="N102" s="31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3"/>
      <c r="U102" s="33"/>
      <c r="V102" s="34" t="s">
        <v>65</v>
      </c>
      <c r="W102" s="362">
        <v>0</v>
      </c>
      <c r="X102" s="363">
        <f t="shared" si="5"/>
        <v>0</v>
      </c>
      <c r="Y102" s="35" t="str">
        <f>IFERROR(IF(X102=0,"",ROUNDUP(X102/H102,0)*0.00753),"")</f>
        <v/>
      </c>
      <c r="Z102" s="55"/>
      <c r="AA102" s="56"/>
      <c r="AE102" s="57"/>
      <c r="BB102" s="113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6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6" t="s">
        <v>65</v>
      </c>
      <c r="W104" s="364">
        <f>IFERROR(SUM(W95:W102),"0")</f>
        <v>0</v>
      </c>
      <c r="X104" s="364">
        <f>IFERROR(SUM(X95:X102),"0")</f>
        <v>0</v>
      </c>
      <c r="Y104" s="36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4"/>
      <c r="AA105" s="354"/>
    </row>
    <row r="106" spans="1:54" ht="16.5" customHeight="1" x14ac:dyDescent="0.25">
      <c r="A106" s="53" t="s">
        <v>178</v>
      </c>
      <c r="B106" s="53" t="s">
        <v>179</v>
      </c>
      <c r="C106" s="30">
        <v>4301051693</v>
      </c>
      <c r="D106" s="369">
        <v>4680115884915</v>
      </c>
      <c r="E106" s="368"/>
      <c r="F106" s="361">
        <v>0.3</v>
      </c>
      <c r="G106" s="31">
        <v>6</v>
      </c>
      <c r="H106" s="361">
        <v>1.8</v>
      </c>
      <c r="I106" s="361">
        <v>2</v>
      </c>
      <c r="J106" s="31">
        <v>156</v>
      </c>
      <c r="K106" s="31" t="s">
        <v>63</v>
      </c>
      <c r="L106" s="32" t="s">
        <v>64</v>
      </c>
      <c r="M106" s="32"/>
      <c r="N106" s="31">
        <v>30</v>
      </c>
      <c r="O106" s="474" t="s">
        <v>180</v>
      </c>
      <c r="P106" s="367"/>
      <c r="Q106" s="367"/>
      <c r="R106" s="367"/>
      <c r="S106" s="368"/>
      <c r="T106" s="33" t="s">
        <v>181</v>
      </c>
      <c r="U106" s="33"/>
      <c r="V106" s="34" t="s">
        <v>65</v>
      </c>
      <c r="W106" s="362">
        <v>0</v>
      </c>
      <c r="X106" s="363">
        <f t="shared" ref="X106:X117" si="6">IFERROR(IF(W106="",0,CEILING((W106/$H106),1)*$H106),"")</f>
        <v>0</v>
      </c>
      <c r="Y106" s="35" t="str">
        <f>IFERROR(IF(X106=0,"",ROUNDUP(X106/H106,0)*0.00753),"")</f>
        <v/>
      </c>
      <c r="Z106" s="55"/>
      <c r="AA106" s="56" t="s">
        <v>182</v>
      </c>
      <c r="AE106" s="57"/>
      <c r="BB106" s="114" t="s">
        <v>1</v>
      </c>
    </row>
    <row r="107" spans="1:54" ht="16.5" customHeight="1" x14ac:dyDescent="0.25">
      <c r="A107" s="53" t="s">
        <v>183</v>
      </c>
      <c r="B107" s="53" t="s">
        <v>184</v>
      </c>
      <c r="C107" s="30">
        <v>4301051395</v>
      </c>
      <c r="D107" s="369">
        <v>4680115884311</v>
      </c>
      <c r="E107" s="368"/>
      <c r="F107" s="361">
        <v>0.3</v>
      </c>
      <c r="G107" s="31">
        <v>6</v>
      </c>
      <c r="H107" s="361">
        <v>1.8</v>
      </c>
      <c r="I107" s="361">
        <v>2.0659999999999998</v>
      </c>
      <c r="J107" s="31">
        <v>156</v>
      </c>
      <c r="K107" s="31" t="s">
        <v>63</v>
      </c>
      <c r="L107" s="32" t="s">
        <v>64</v>
      </c>
      <c r="M107" s="32"/>
      <c r="N107" s="31">
        <v>30</v>
      </c>
      <c r="O107" s="714" t="s">
        <v>185</v>
      </c>
      <c r="P107" s="367"/>
      <c r="Q107" s="367"/>
      <c r="R107" s="367"/>
      <c r="S107" s="368"/>
      <c r="T107" s="33" t="s">
        <v>181</v>
      </c>
      <c r="U107" s="33"/>
      <c r="V107" s="34" t="s">
        <v>65</v>
      </c>
      <c r="W107" s="362">
        <v>0</v>
      </c>
      <c r="X107" s="363">
        <f t="shared" si="6"/>
        <v>0</v>
      </c>
      <c r="Y107" s="35" t="str">
        <f>IFERROR(IF(X107=0,"",ROUNDUP(X107/H107,0)*0.00753),"")</f>
        <v/>
      </c>
      <c r="Z107" s="55"/>
      <c r="AA107" s="56" t="s">
        <v>182</v>
      </c>
      <c r="AE107" s="57"/>
      <c r="BB107" s="115" t="s">
        <v>1</v>
      </c>
    </row>
    <row r="108" spans="1:54" ht="16.5" customHeight="1" x14ac:dyDescent="0.25">
      <c r="A108" s="53" t="s">
        <v>186</v>
      </c>
      <c r="B108" s="53" t="s">
        <v>187</v>
      </c>
      <c r="C108" s="30">
        <v>4301051641</v>
      </c>
      <c r="D108" s="369">
        <v>4680115884403</v>
      </c>
      <c r="E108" s="368"/>
      <c r="F108" s="361">
        <v>0.3</v>
      </c>
      <c r="G108" s="31">
        <v>6</v>
      </c>
      <c r="H108" s="361">
        <v>1.8</v>
      </c>
      <c r="I108" s="361">
        <v>2</v>
      </c>
      <c r="J108" s="31">
        <v>156</v>
      </c>
      <c r="K108" s="31" t="s">
        <v>63</v>
      </c>
      <c r="L108" s="32" t="s">
        <v>64</v>
      </c>
      <c r="M108" s="32"/>
      <c r="N108" s="31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3"/>
      <c r="U108" s="33"/>
      <c r="V108" s="34" t="s">
        <v>65</v>
      </c>
      <c r="W108" s="362">
        <v>0</v>
      </c>
      <c r="X108" s="363">
        <f t="shared" si="6"/>
        <v>0</v>
      </c>
      <c r="Y108" s="35" t="str">
        <f>IFERROR(IF(X108=0,"",ROUNDUP(X108/H108,0)*0.00753),"")</f>
        <v/>
      </c>
      <c r="Z108" s="55"/>
      <c r="AA108" s="56" t="s">
        <v>182</v>
      </c>
      <c r="AE108" s="57"/>
      <c r="BB108" s="116" t="s">
        <v>1</v>
      </c>
    </row>
    <row r="109" spans="1:54" ht="27" customHeight="1" x14ac:dyDescent="0.25">
      <c r="A109" s="53" t="s">
        <v>188</v>
      </c>
      <c r="B109" s="53" t="s">
        <v>189</v>
      </c>
      <c r="C109" s="30">
        <v>4301051437</v>
      </c>
      <c r="D109" s="369">
        <v>4607091386967</v>
      </c>
      <c r="E109" s="368"/>
      <c r="F109" s="361">
        <v>1.35</v>
      </c>
      <c r="G109" s="31">
        <v>6</v>
      </c>
      <c r="H109" s="361">
        <v>8.1</v>
      </c>
      <c r="I109" s="361">
        <v>8.6639999999999997</v>
      </c>
      <c r="J109" s="31">
        <v>56</v>
      </c>
      <c r="K109" s="31" t="s">
        <v>99</v>
      </c>
      <c r="L109" s="32" t="s">
        <v>118</v>
      </c>
      <c r="M109" s="32"/>
      <c r="N109" s="31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3"/>
      <c r="U109" s="33"/>
      <c r="V109" s="34" t="s">
        <v>65</v>
      </c>
      <c r="W109" s="362">
        <v>0</v>
      </c>
      <c r="X109" s="363">
        <f t="shared" si="6"/>
        <v>0</v>
      </c>
      <c r="Y109" s="35" t="str">
        <f>IFERROR(IF(X109=0,"",ROUNDUP(X109/H109,0)*0.02175),"")</f>
        <v/>
      </c>
      <c r="Z109" s="55"/>
      <c r="AA109" s="56"/>
      <c r="AE109" s="57"/>
      <c r="BB109" s="117" t="s">
        <v>1</v>
      </c>
    </row>
    <row r="110" spans="1:54" ht="27" customHeight="1" x14ac:dyDescent="0.25">
      <c r="A110" s="53" t="s">
        <v>188</v>
      </c>
      <c r="B110" s="53" t="s">
        <v>190</v>
      </c>
      <c r="C110" s="30">
        <v>4301051543</v>
      </c>
      <c r="D110" s="369">
        <v>4607091386967</v>
      </c>
      <c r="E110" s="368"/>
      <c r="F110" s="361">
        <v>1.4</v>
      </c>
      <c r="G110" s="31">
        <v>6</v>
      </c>
      <c r="H110" s="361">
        <v>8.4</v>
      </c>
      <c r="I110" s="361">
        <v>8.9640000000000004</v>
      </c>
      <c r="J110" s="31">
        <v>56</v>
      </c>
      <c r="K110" s="31" t="s">
        <v>99</v>
      </c>
      <c r="L110" s="32" t="s">
        <v>64</v>
      </c>
      <c r="M110" s="32"/>
      <c r="N110" s="31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3"/>
      <c r="U110" s="33"/>
      <c r="V110" s="34" t="s">
        <v>65</v>
      </c>
      <c r="W110" s="362">
        <v>50</v>
      </c>
      <c r="X110" s="363">
        <f t="shared" si="6"/>
        <v>50.400000000000006</v>
      </c>
      <c r="Y110" s="35">
        <f>IFERROR(IF(X110=0,"",ROUNDUP(X110/H110,0)*0.02175),"")</f>
        <v>0.1305</v>
      </c>
      <c r="Z110" s="55"/>
      <c r="AA110" s="56"/>
      <c r="AE110" s="57"/>
      <c r="BB110" s="118" t="s">
        <v>1</v>
      </c>
    </row>
    <row r="111" spans="1:54" ht="16.5" customHeight="1" x14ac:dyDescent="0.25">
      <c r="A111" s="53" t="s">
        <v>191</v>
      </c>
      <c r="B111" s="53" t="s">
        <v>192</v>
      </c>
      <c r="C111" s="30">
        <v>4301051611</v>
      </c>
      <c r="D111" s="369">
        <v>4607091385304</v>
      </c>
      <c r="E111" s="368"/>
      <c r="F111" s="361">
        <v>1.4</v>
      </c>
      <c r="G111" s="31">
        <v>6</v>
      </c>
      <c r="H111" s="361">
        <v>8.4</v>
      </c>
      <c r="I111" s="361">
        <v>8.9640000000000004</v>
      </c>
      <c r="J111" s="31">
        <v>56</v>
      </c>
      <c r="K111" s="31" t="s">
        <v>99</v>
      </c>
      <c r="L111" s="32" t="s">
        <v>64</v>
      </c>
      <c r="M111" s="32"/>
      <c r="N111" s="31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3"/>
      <c r="U111" s="33"/>
      <c r="V111" s="34" t="s">
        <v>65</v>
      </c>
      <c r="W111" s="362">
        <v>0</v>
      </c>
      <c r="X111" s="363">
        <f t="shared" si="6"/>
        <v>0</v>
      </c>
      <c r="Y111" s="35" t="str">
        <f>IFERROR(IF(X111=0,"",ROUNDUP(X111/H111,0)*0.02175),"")</f>
        <v/>
      </c>
      <c r="Z111" s="55"/>
      <c r="AA111" s="56"/>
      <c r="AE111" s="57"/>
      <c r="BB111" s="119" t="s">
        <v>1</v>
      </c>
    </row>
    <row r="112" spans="1:54" ht="16.5" customHeight="1" x14ac:dyDescent="0.25">
      <c r="A112" s="53" t="s">
        <v>193</v>
      </c>
      <c r="B112" s="53" t="s">
        <v>194</v>
      </c>
      <c r="C112" s="30">
        <v>4301051648</v>
      </c>
      <c r="D112" s="369">
        <v>4607091386264</v>
      </c>
      <c r="E112" s="368"/>
      <c r="F112" s="361">
        <v>0.5</v>
      </c>
      <c r="G112" s="31">
        <v>6</v>
      </c>
      <c r="H112" s="361">
        <v>3</v>
      </c>
      <c r="I112" s="361">
        <v>3.278</v>
      </c>
      <c r="J112" s="31">
        <v>156</v>
      </c>
      <c r="K112" s="31" t="s">
        <v>63</v>
      </c>
      <c r="L112" s="32" t="s">
        <v>64</v>
      </c>
      <c r="M112" s="32"/>
      <c r="N112" s="31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3"/>
      <c r="U112" s="33"/>
      <c r="V112" s="34" t="s">
        <v>65</v>
      </c>
      <c r="W112" s="362">
        <v>0</v>
      </c>
      <c r="X112" s="363">
        <f t="shared" si="6"/>
        <v>0</v>
      </c>
      <c r="Y112" s="35" t="str">
        <f>IFERROR(IF(X112=0,"",ROUNDUP(X112/H112,0)*0.00753),"")</f>
        <v/>
      </c>
      <c r="Z112" s="55"/>
      <c r="AA112" s="56"/>
      <c r="AE112" s="57"/>
      <c r="BB112" s="120" t="s">
        <v>1</v>
      </c>
    </row>
    <row r="113" spans="1:54" ht="27" customHeight="1" x14ac:dyDescent="0.25">
      <c r="A113" s="53" t="s">
        <v>195</v>
      </c>
      <c r="B113" s="53" t="s">
        <v>196</v>
      </c>
      <c r="C113" s="30">
        <v>4301051436</v>
      </c>
      <c r="D113" s="369">
        <v>4607091385731</v>
      </c>
      <c r="E113" s="368"/>
      <c r="F113" s="361">
        <v>0.45</v>
      </c>
      <c r="G113" s="31">
        <v>6</v>
      </c>
      <c r="H113" s="361">
        <v>2.7</v>
      </c>
      <c r="I113" s="361">
        <v>2.972</v>
      </c>
      <c r="J113" s="31">
        <v>156</v>
      </c>
      <c r="K113" s="31" t="s">
        <v>63</v>
      </c>
      <c r="L113" s="32" t="s">
        <v>118</v>
      </c>
      <c r="M113" s="32"/>
      <c r="N113" s="31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3"/>
      <c r="U113" s="33"/>
      <c r="V113" s="34" t="s">
        <v>65</v>
      </c>
      <c r="W113" s="362">
        <v>14</v>
      </c>
      <c r="X113" s="363">
        <f t="shared" si="6"/>
        <v>16.200000000000003</v>
      </c>
      <c r="Y113" s="35">
        <f>IFERROR(IF(X113=0,"",ROUNDUP(X113/H113,0)*0.00753),"")</f>
        <v>4.5179999999999998E-2</v>
      </c>
      <c r="Z113" s="55"/>
      <c r="AA113" s="56"/>
      <c r="AE113" s="57"/>
      <c r="BB113" s="121" t="s">
        <v>1</v>
      </c>
    </row>
    <row r="114" spans="1:54" ht="27" customHeight="1" x14ac:dyDescent="0.25">
      <c r="A114" s="53" t="s">
        <v>197</v>
      </c>
      <c r="B114" s="53" t="s">
        <v>198</v>
      </c>
      <c r="C114" s="30">
        <v>4301051439</v>
      </c>
      <c r="D114" s="369">
        <v>4680115880214</v>
      </c>
      <c r="E114" s="368"/>
      <c r="F114" s="361">
        <v>0.45</v>
      </c>
      <c r="G114" s="31">
        <v>6</v>
      </c>
      <c r="H114" s="361">
        <v>2.7</v>
      </c>
      <c r="I114" s="361">
        <v>2.988</v>
      </c>
      <c r="J114" s="31">
        <v>120</v>
      </c>
      <c r="K114" s="31" t="s">
        <v>63</v>
      </c>
      <c r="L114" s="32" t="s">
        <v>118</v>
      </c>
      <c r="M114" s="32"/>
      <c r="N114" s="31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3"/>
      <c r="U114" s="33"/>
      <c r="V114" s="34" t="s">
        <v>65</v>
      </c>
      <c r="W114" s="362">
        <v>0</v>
      </c>
      <c r="X114" s="363">
        <f t="shared" si="6"/>
        <v>0</v>
      </c>
      <c r="Y114" s="35" t="str">
        <f>IFERROR(IF(X114=0,"",ROUNDUP(X114/H114,0)*0.00937),"")</f>
        <v/>
      </c>
      <c r="Z114" s="55"/>
      <c r="AA114" s="56"/>
      <c r="AE114" s="57"/>
      <c r="BB114" s="122" t="s">
        <v>1</v>
      </c>
    </row>
    <row r="115" spans="1:54" ht="27" customHeight="1" x14ac:dyDescent="0.25">
      <c r="A115" s="53" t="s">
        <v>199</v>
      </c>
      <c r="B115" s="53" t="s">
        <v>200</v>
      </c>
      <c r="C115" s="30">
        <v>4301051438</v>
      </c>
      <c r="D115" s="369">
        <v>4680115880894</v>
      </c>
      <c r="E115" s="368"/>
      <c r="F115" s="361">
        <v>0.33</v>
      </c>
      <c r="G115" s="31">
        <v>6</v>
      </c>
      <c r="H115" s="361">
        <v>1.98</v>
      </c>
      <c r="I115" s="361">
        <v>2.258</v>
      </c>
      <c r="J115" s="31">
        <v>156</v>
      </c>
      <c r="K115" s="31" t="s">
        <v>63</v>
      </c>
      <c r="L115" s="32" t="s">
        <v>118</v>
      </c>
      <c r="M115" s="32"/>
      <c r="N115" s="31">
        <v>45</v>
      </c>
      <c r="O115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3"/>
      <c r="U115" s="33"/>
      <c r="V115" s="34" t="s">
        <v>65</v>
      </c>
      <c r="W115" s="362">
        <v>0</v>
      </c>
      <c r="X115" s="363">
        <f t="shared" si="6"/>
        <v>0</v>
      </c>
      <c r="Y115" s="35" t="str">
        <f>IFERROR(IF(X115=0,"",ROUNDUP(X115/H115,0)*0.00753),"")</f>
        <v/>
      </c>
      <c r="Z115" s="55"/>
      <c r="AA115" s="56"/>
      <c r="AE115" s="57"/>
      <c r="BB115" s="123" t="s">
        <v>1</v>
      </c>
    </row>
    <row r="116" spans="1:54" ht="16.5" customHeight="1" x14ac:dyDescent="0.25">
      <c r="A116" s="53" t="s">
        <v>201</v>
      </c>
      <c r="B116" s="53" t="s">
        <v>202</v>
      </c>
      <c r="C116" s="30">
        <v>4301051313</v>
      </c>
      <c r="D116" s="369">
        <v>4607091385427</v>
      </c>
      <c r="E116" s="368"/>
      <c r="F116" s="361">
        <v>0.5</v>
      </c>
      <c r="G116" s="31">
        <v>6</v>
      </c>
      <c r="H116" s="361">
        <v>3</v>
      </c>
      <c r="I116" s="361">
        <v>3.2719999999999998</v>
      </c>
      <c r="J116" s="31">
        <v>156</v>
      </c>
      <c r="K116" s="31" t="s">
        <v>63</v>
      </c>
      <c r="L116" s="32" t="s">
        <v>64</v>
      </c>
      <c r="M116" s="32"/>
      <c r="N116" s="31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3"/>
      <c r="U116" s="33"/>
      <c r="V116" s="34" t="s">
        <v>65</v>
      </c>
      <c r="W116" s="362">
        <v>0</v>
      </c>
      <c r="X116" s="363">
        <f t="shared" si="6"/>
        <v>0</v>
      </c>
      <c r="Y116" s="35" t="str">
        <f>IFERROR(IF(X116=0,"",ROUNDUP(X116/H116,0)*0.00753),"")</f>
        <v/>
      </c>
      <c r="Z116" s="55"/>
      <c r="AA116" s="56"/>
      <c r="AE116" s="57"/>
      <c r="BB116" s="124" t="s">
        <v>1</v>
      </c>
    </row>
    <row r="117" spans="1:54" ht="16.5" customHeight="1" x14ac:dyDescent="0.25">
      <c r="A117" s="53" t="s">
        <v>203</v>
      </c>
      <c r="B117" s="53" t="s">
        <v>204</v>
      </c>
      <c r="C117" s="30">
        <v>4301051480</v>
      </c>
      <c r="D117" s="369">
        <v>4680115882645</v>
      </c>
      <c r="E117" s="368"/>
      <c r="F117" s="361">
        <v>0.3</v>
      </c>
      <c r="G117" s="31">
        <v>6</v>
      </c>
      <c r="H117" s="361">
        <v>1.8</v>
      </c>
      <c r="I117" s="361">
        <v>2.66</v>
      </c>
      <c r="J117" s="31">
        <v>156</v>
      </c>
      <c r="K117" s="31" t="s">
        <v>63</v>
      </c>
      <c r="L117" s="32" t="s">
        <v>64</v>
      </c>
      <c r="M117" s="32"/>
      <c r="N117" s="31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3"/>
      <c r="U117" s="33"/>
      <c r="V117" s="34" t="s">
        <v>65</v>
      </c>
      <c r="W117" s="362">
        <v>0</v>
      </c>
      <c r="X117" s="363">
        <f t="shared" si="6"/>
        <v>0</v>
      </c>
      <c r="Y117" s="35" t="str">
        <f>IFERROR(IF(X117=0,"",ROUNDUP(X117/H117,0)*0.00753),"")</f>
        <v/>
      </c>
      <c r="Z117" s="55"/>
      <c r="AA117" s="56"/>
      <c r="AE117" s="57"/>
      <c r="BB117" s="125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6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11.137566137566138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12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0.17568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6" t="s">
        <v>65</v>
      </c>
      <c r="W119" s="364">
        <f>IFERROR(SUM(W106:W117),"0")</f>
        <v>64</v>
      </c>
      <c r="X119" s="364">
        <f>IFERROR(SUM(X106:X117),"0")</f>
        <v>66.600000000000009</v>
      </c>
      <c r="Y119" s="36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4"/>
      <c r="AA120" s="354"/>
    </row>
    <row r="121" spans="1:54" ht="27" customHeight="1" x14ac:dyDescent="0.25">
      <c r="A121" s="53" t="s">
        <v>206</v>
      </c>
      <c r="B121" s="53" t="s">
        <v>207</v>
      </c>
      <c r="C121" s="30">
        <v>4301060296</v>
      </c>
      <c r="D121" s="369">
        <v>4607091383065</v>
      </c>
      <c r="E121" s="368"/>
      <c r="F121" s="361">
        <v>0.83</v>
      </c>
      <c r="G121" s="31">
        <v>4</v>
      </c>
      <c r="H121" s="361">
        <v>3.32</v>
      </c>
      <c r="I121" s="361">
        <v>3.5819999999999999</v>
      </c>
      <c r="J121" s="31">
        <v>120</v>
      </c>
      <c r="K121" s="31" t="s">
        <v>63</v>
      </c>
      <c r="L121" s="32" t="s">
        <v>64</v>
      </c>
      <c r="M121" s="32"/>
      <c r="N121" s="31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3"/>
      <c r="U121" s="33"/>
      <c r="V121" s="34" t="s">
        <v>65</v>
      </c>
      <c r="W121" s="362">
        <v>0</v>
      </c>
      <c r="X121" s="363">
        <f t="shared" ref="X121:X127" si="7">IFERROR(IF(W121="",0,CEILING((W121/$H121),1)*$H121),"")</f>
        <v>0</v>
      </c>
      <c r="Y121" s="35" t="str">
        <f>IFERROR(IF(X121=0,"",ROUNDUP(X121/H121,0)*0.00937),"")</f>
        <v/>
      </c>
      <c r="Z121" s="55"/>
      <c r="AA121" s="56"/>
      <c r="AE121" s="57"/>
      <c r="BB121" s="126" t="s">
        <v>1</v>
      </c>
    </row>
    <row r="122" spans="1:54" ht="27" customHeight="1" x14ac:dyDescent="0.25">
      <c r="A122" s="53" t="s">
        <v>208</v>
      </c>
      <c r="B122" s="53" t="s">
        <v>209</v>
      </c>
      <c r="C122" s="30">
        <v>4301060350</v>
      </c>
      <c r="D122" s="369">
        <v>4680115881532</v>
      </c>
      <c r="E122" s="368"/>
      <c r="F122" s="361">
        <v>1.35</v>
      </c>
      <c r="G122" s="31">
        <v>6</v>
      </c>
      <c r="H122" s="361">
        <v>8.1</v>
      </c>
      <c r="I122" s="361">
        <v>8.58</v>
      </c>
      <c r="J122" s="31">
        <v>56</v>
      </c>
      <c r="K122" s="31" t="s">
        <v>99</v>
      </c>
      <c r="L122" s="32" t="s">
        <v>118</v>
      </c>
      <c r="M122" s="32"/>
      <c r="N122" s="31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3"/>
      <c r="U122" s="33"/>
      <c r="V122" s="34" t="s">
        <v>65</v>
      </c>
      <c r="W122" s="362">
        <v>0</v>
      </c>
      <c r="X122" s="363">
        <f t="shared" si="7"/>
        <v>0</v>
      </c>
      <c r="Y122" s="35" t="str">
        <f>IFERROR(IF(X122=0,"",ROUNDUP(X122/H122,0)*0.02175),"")</f>
        <v/>
      </c>
      <c r="Z122" s="55"/>
      <c r="AA122" s="56"/>
      <c r="AE122" s="57"/>
      <c r="BB122" s="127" t="s">
        <v>1</v>
      </c>
    </row>
    <row r="123" spans="1:54" ht="27" customHeight="1" x14ac:dyDescent="0.25">
      <c r="A123" s="53" t="s">
        <v>208</v>
      </c>
      <c r="B123" s="53" t="s">
        <v>210</v>
      </c>
      <c r="C123" s="30">
        <v>4301060371</v>
      </c>
      <c r="D123" s="369">
        <v>4680115881532</v>
      </c>
      <c r="E123" s="368"/>
      <c r="F123" s="361">
        <v>1.4</v>
      </c>
      <c r="G123" s="31">
        <v>6</v>
      </c>
      <c r="H123" s="361">
        <v>8.4</v>
      </c>
      <c r="I123" s="361">
        <v>8.9640000000000004</v>
      </c>
      <c r="J123" s="31">
        <v>56</v>
      </c>
      <c r="K123" s="31" t="s">
        <v>99</v>
      </c>
      <c r="L123" s="32" t="s">
        <v>64</v>
      </c>
      <c r="M123" s="32"/>
      <c r="N123" s="31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3"/>
      <c r="U123" s="33"/>
      <c r="V123" s="34" t="s">
        <v>65</v>
      </c>
      <c r="W123" s="362">
        <v>0</v>
      </c>
      <c r="X123" s="363">
        <f t="shared" si="7"/>
        <v>0</v>
      </c>
      <c r="Y123" s="35" t="str">
        <f>IFERROR(IF(X123=0,"",ROUNDUP(X123/H123,0)*0.02175),"")</f>
        <v/>
      </c>
      <c r="Z123" s="55"/>
      <c r="AA123" s="56"/>
      <c r="AE123" s="57"/>
      <c r="BB123" s="128" t="s">
        <v>1</v>
      </c>
    </row>
    <row r="124" spans="1:54" ht="27" customHeight="1" x14ac:dyDescent="0.25">
      <c r="A124" s="53" t="s">
        <v>208</v>
      </c>
      <c r="B124" s="53" t="s">
        <v>211</v>
      </c>
      <c r="C124" s="30">
        <v>4301060366</v>
      </c>
      <c r="D124" s="369">
        <v>4680115881532</v>
      </c>
      <c r="E124" s="368"/>
      <c r="F124" s="361">
        <v>1.3</v>
      </c>
      <c r="G124" s="31">
        <v>6</v>
      </c>
      <c r="H124" s="361">
        <v>7.8</v>
      </c>
      <c r="I124" s="361">
        <v>8.2799999999999994</v>
      </c>
      <c r="J124" s="31">
        <v>56</v>
      </c>
      <c r="K124" s="31" t="s">
        <v>99</v>
      </c>
      <c r="L124" s="32" t="s">
        <v>64</v>
      </c>
      <c r="M124" s="32"/>
      <c r="N124" s="31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3"/>
      <c r="U124" s="33"/>
      <c r="V124" s="34" t="s">
        <v>65</v>
      </c>
      <c r="W124" s="362">
        <v>0</v>
      </c>
      <c r="X124" s="363">
        <f t="shared" si="7"/>
        <v>0</v>
      </c>
      <c r="Y124" s="35" t="str">
        <f>IFERROR(IF(X124=0,"",ROUNDUP(X124/H124,0)*0.02175),"")</f>
        <v/>
      </c>
      <c r="Z124" s="55"/>
      <c r="AA124" s="56"/>
      <c r="AE124" s="57"/>
      <c r="BB124" s="129" t="s">
        <v>1</v>
      </c>
    </row>
    <row r="125" spans="1:54" ht="27" customHeight="1" x14ac:dyDescent="0.25">
      <c r="A125" s="53" t="s">
        <v>212</v>
      </c>
      <c r="B125" s="53" t="s">
        <v>213</v>
      </c>
      <c r="C125" s="30">
        <v>4301060356</v>
      </c>
      <c r="D125" s="369">
        <v>4680115882652</v>
      </c>
      <c r="E125" s="368"/>
      <c r="F125" s="361">
        <v>0.33</v>
      </c>
      <c r="G125" s="31">
        <v>6</v>
      </c>
      <c r="H125" s="361">
        <v>1.98</v>
      </c>
      <c r="I125" s="361">
        <v>2.84</v>
      </c>
      <c r="J125" s="31">
        <v>156</v>
      </c>
      <c r="K125" s="31" t="s">
        <v>63</v>
      </c>
      <c r="L125" s="32" t="s">
        <v>64</v>
      </c>
      <c r="M125" s="32"/>
      <c r="N125" s="31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3"/>
      <c r="U125" s="33"/>
      <c r="V125" s="34" t="s">
        <v>65</v>
      </c>
      <c r="W125" s="362">
        <v>0</v>
      </c>
      <c r="X125" s="363">
        <f t="shared" si="7"/>
        <v>0</v>
      </c>
      <c r="Y125" s="35" t="str">
        <f>IFERROR(IF(X125=0,"",ROUNDUP(X125/H125,0)*0.00753),"")</f>
        <v/>
      </c>
      <c r="Z125" s="55"/>
      <c r="AA125" s="56"/>
      <c r="AE125" s="57"/>
      <c r="BB125" s="130" t="s">
        <v>1</v>
      </c>
    </row>
    <row r="126" spans="1:54" ht="16.5" customHeight="1" x14ac:dyDescent="0.25">
      <c r="A126" s="53" t="s">
        <v>214</v>
      </c>
      <c r="B126" s="53" t="s">
        <v>215</v>
      </c>
      <c r="C126" s="30">
        <v>4301060309</v>
      </c>
      <c r="D126" s="369">
        <v>4680115880238</v>
      </c>
      <c r="E126" s="368"/>
      <c r="F126" s="361">
        <v>0.33</v>
      </c>
      <c r="G126" s="31">
        <v>6</v>
      </c>
      <c r="H126" s="361">
        <v>1.98</v>
      </c>
      <c r="I126" s="361">
        <v>2.258</v>
      </c>
      <c r="J126" s="31">
        <v>156</v>
      </c>
      <c r="K126" s="31" t="s">
        <v>63</v>
      </c>
      <c r="L126" s="32" t="s">
        <v>64</v>
      </c>
      <c r="M126" s="32"/>
      <c r="N126" s="31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3"/>
      <c r="U126" s="33"/>
      <c r="V126" s="34" t="s">
        <v>65</v>
      </c>
      <c r="W126" s="362">
        <v>0</v>
      </c>
      <c r="X126" s="363">
        <f t="shared" si="7"/>
        <v>0</v>
      </c>
      <c r="Y126" s="35" t="str">
        <f>IFERROR(IF(X126=0,"",ROUNDUP(X126/H126,0)*0.00753),"")</f>
        <v/>
      </c>
      <c r="Z126" s="55"/>
      <c r="AA126" s="56"/>
      <c r="AE126" s="57"/>
      <c r="BB126" s="131" t="s">
        <v>1</v>
      </c>
    </row>
    <row r="127" spans="1:54" ht="27" customHeight="1" x14ac:dyDescent="0.25">
      <c r="A127" s="53" t="s">
        <v>216</v>
      </c>
      <c r="B127" s="53" t="s">
        <v>217</v>
      </c>
      <c r="C127" s="30">
        <v>4301060351</v>
      </c>
      <c r="D127" s="369">
        <v>4680115881464</v>
      </c>
      <c r="E127" s="368"/>
      <c r="F127" s="361">
        <v>0.4</v>
      </c>
      <c r="G127" s="31">
        <v>6</v>
      </c>
      <c r="H127" s="361">
        <v>2.4</v>
      </c>
      <c r="I127" s="361">
        <v>2.6</v>
      </c>
      <c r="J127" s="31">
        <v>156</v>
      </c>
      <c r="K127" s="31" t="s">
        <v>63</v>
      </c>
      <c r="L127" s="32" t="s">
        <v>118</v>
      </c>
      <c r="M127" s="32"/>
      <c r="N127" s="31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3"/>
      <c r="U127" s="33"/>
      <c r="V127" s="34" t="s">
        <v>65</v>
      </c>
      <c r="W127" s="362">
        <v>0</v>
      </c>
      <c r="X127" s="363">
        <f t="shared" si="7"/>
        <v>0</v>
      </c>
      <c r="Y127" s="35" t="str">
        <f>IFERROR(IF(X127=0,"",ROUNDUP(X127/H127,0)*0.00753),"")</f>
        <v/>
      </c>
      <c r="Z127" s="55"/>
      <c r="AA127" s="56"/>
      <c r="AE127" s="57"/>
      <c r="BB127" s="132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6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6" t="s">
        <v>65</v>
      </c>
      <c r="W129" s="364">
        <f>IFERROR(SUM(W121:W127),"0")</f>
        <v>0</v>
      </c>
      <c r="X129" s="364">
        <f>IFERROR(SUM(X121:X127),"0")</f>
        <v>0</v>
      </c>
      <c r="Y129" s="36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5"/>
      <c r="AA130" s="355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4"/>
      <c r="AA131" s="354"/>
    </row>
    <row r="132" spans="1:54" ht="27" customHeight="1" x14ac:dyDescent="0.25">
      <c r="A132" s="53" t="s">
        <v>219</v>
      </c>
      <c r="B132" s="53" t="s">
        <v>220</v>
      </c>
      <c r="C132" s="30">
        <v>4301051360</v>
      </c>
      <c r="D132" s="369">
        <v>4607091385168</v>
      </c>
      <c r="E132" s="368"/>
      <c r="F132" s="361">
        <v>1.35</v>
      </c>
      <c r="G132" s="31">
        <v>6</v>
      </c>
      <c r="H132" s="361">
        <v>8.1</v>
      </c>
      <c r="I132" s="361">
        <v>8.6579999999999995</v>
      </c>
      <c r="J132" s="31">
        <v>56</v>
      </c>
      <c r="K132" s="31" t="s">
        <v>99</v>
      </c>
      <c r="L132" s="32" t="s">
        <v>118</v>
      </c>
      <c r="M132" s="32"/>
      <c r="N132" s="31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3"/>
      <c r="U132" s="33"/>
      <c r="V132" s="34" t="s">
        <v>65</v>
      </c>
      <c r="W132" s="362">
        <v>0</v>
      </c>
      <c r="X132" s="363">
        <f>IFERROR(IF(W132="",0,CEILING((W132/$H132),1)*$H132),"")</f>
        <v>0</v>
      </c>
      <c r="Y132" s="35" t="str">
        <f>IFERROR(IF(X132=0,"",ROUNDUP(X132/H132,0)*0.02175),"")</f>
        <v/>
      </c>
      <c r="Z132" s="55"/>
      <c r="AA132" s="56"/>
      <c r="AE132" s="57"/>
      <c r="BB132" s="133" t="s">
        <v>1</v>
      </c>
    </row>
    <row r="133" spans="1:54" ht="27" customHeight="1" x14ac:dyDescent="0.25">
      <c r="A133" s="53" t="s">
        <v>219</v>
      </c>
      <c r="B133" s="53" t="s">
        <v>221</v>
      </c>
      <c r="C133" s="30">
        <v>4301051612</v>
      </c>
      <c r="D133" s="369">
        <v>4607091385168</v>
      </c>
      <c r="E133" s="368"/>
      <c r="F133" s="361">
        <v>1.4</v>
      </c>
      <c r="G133" s="31">
        <v>6</v>
      </c>
      <c r="H133" s="361">
        <v>8.4</v>
      </c>
      <c r="I133" s="361">
        <v>8.9580000000000002</v>
      </c>
      <c r="J133" s="31">
        <v>56</v>
      </c>
      <c r="K133" s="31" t="s">
        <v>99</v>
      </c>
      <c r="L133" s="32" t="s">
        <v>64</v>
      </c>
      <c r="M133" s="32"/>
      <c r="N133" s="31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3"/>
      <c r="U133" s="33"/>
      <c r="V133" s="34" t="s">
        <v>65</v>
      </c>
      <c r="W133" s="362">
        <v>16</v>
      </c>
      <c r="X133" s="363">
        <f>IFERROR(IF(W133="",0,CEILING((W133/$H133),1)*$H133),"")</f>
        <v>16.8</v>
      </c>
      <c r="Y133" s="35">
        <f>IFERROR(IF(X133=0,"",ROUNDUP(X133/H133,0)*0.02175),"")</f>
        <v>4.3499999999999997E-2</v>
      </c>
      <c r="Z133" s="55"/>
      <c r="AA133" s="56"/>
      <c r="AE133" s="57"/>
      <c r="BB133" s="134" t="s">
        <v>1</v>
      </c>
    </row>
    <row r="134" spans="1:54" ht="16.5" customHeight="1" x14ac:dyDescent="0.25">
      <c r="A134" s="53" t="s">
        <v>222</v>
      </c>
      <c r="B134" s="53" t="s">
        <v>223</v>
      </c>
      <c r="C134" s="30">
        <v>4301051362</v>
      </c>
      <c r="D134" s="369">
        <v>4607091383256</v>
      </c>
      <c r="E134" s="368"/>
      <c r="F134" s="361">
        <v>0.33</v>
      </c>
      <c r="G134" s="31">
        <v>6</v>
      </c>
      <c r="H134" s="361">
        <v>1.98</v>
      </c>
      <c r="I134" s="361">
        <v>2.246</v>
      </c>
      <c r="J134" s="31">
        <v>156</v>
      </c>
      <c r="K134" s="31" t="s">
        <v>63</v>
      </c>
      <c r="L134" s="32" t="s">
        <v>118</v>
      </c>
      <c r="M134" s="32"/>
      <c r="N134" s="31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3"/>
      <c r="U134" s="33"/>
      <c r="V134" s="34" t="s">
        <v>65</v>
      </c>
      <c r="W134" s="362">
        <v>0</v>
      </c>
      <c r="X134" s="363">
        <f>IFERROR(IF(W134="",0,CEILING((W134/$H134),1)*$H134),"")</f>
        <v>0</v>
      </c>
      <c r="Y134" s="35" t="str">
        <f>IFERROR(IF(X134=0,"",ROUNDUP(X134/H134,0)*0.00753),"")</f>
        <v/>
      </c>
      <c r="Z134" s="55"/>
      <c r="AA134" s="56"/>
      <c r="AE134" s="57"/>
      <c r="BB134" s="135" t="s">
        <v>1</v>
      </c>
    </row>
    <row r="135" spans="1:54" ht="16.5" customHeight="1" x14ac:dyDescent="0.25">
      <c r="A135" s="53" t="s">
        <v>224</v>
      </c>
      <c r="B135" s="53" t="s">
        <v>225</v>
      </c>
      <c r="C135" s="30">
        <v>4301051358</v>
      </c>
      <c r="D135" s="369">
        <v>4607091385748</v>
      </c>
      <c r="E135" s="368"/>
      <c r="F135" s="361">
        <v>0.45</v>
      </c>
      <c r="G135" s="31">
        <v>6</v>
      </c>
      <c r="H135" s="361">
        <v>2.7</v>
      </c>
      <c r="I135" s="361">
        <v>2.972</v>
      </c>
      <c r="J135" s="31">
        <v>156</v>
      </c>
      <c r="K135" s="31" t="s">
        <v>63</v>
      </c>
      <c r="L135" s="32" t="s">
        <v>118</v>
      </c>
      <c r="M135" s="32"/>
      <c r="N135" s="31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3"/>
      <c r="U135" s="33"/>
      <c r="V135" s="34" t="s">
        <v>65</v>
      </c>
      <c r="W135" s="362">
        <v>18</v>
      </c>
      <c r="X135" s="363">
        <f>IFERROR(IF(W135="",0,CEILING((W135/$H135),1)*$H135),"")</f>
        <v>18.900000000000002</v>
      </c>
      <c r="Y135" s="35">
        <f>IFERROR(IF(X135=0,"",ROUNDUP(X135/H135,0)*0.00753),"")</f>
        <v>5.271E-2</v>
      </c>
      <c r="Z135" s="55"/>
      <c r="AA135" s="56"/>
      <c r="AE135" s="57"/>
      <c r="BB135" s="136" t="s">
        <v>1</v>
      </c>
    </row>
    <row r="136" spans="1:54" ht="16.5" customHeight="1" x14ac:dyDescent="0.25">
      <c r="A136" s="53" t="s">
        <v>226</v>
      </c>
      <c r="B136" s="53" t="s">
        <v>227</v>
      </c>
      <c r="C136" s="30">
        <v>4301051738</v>
      </c>
      <c r="D136" s="369">
        <v>4680115884533</v>
      </c>
      <c r="E136" s="368"/>
      <c r="F136" s="361">
        <v>0.3</v>
      </c>
      <c r="G136" s="31">
        <v>6</v>
      </c>
      <c r="H136" s="361">
        <v>1.8</v>
      </c>
      <c r="I136" s="361">
        <v>2</v>
      </c>
      <c r="J136" s="31">
        <v>156</v>
      </c>
      <c r="K136" s="31" t="s">
        <v>63</v>
      </c>
      <c r="L136" s="32" t="s">
        <v>64</v>
      </c>
      <c r="M136" s="32"/>
      <c r="N136" s="31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3"/>
      <c r="U136" s="33"/>
      <c r="V136" s="34" t="s">
        <v>65</v>
      </c>
      <c r="W136" s="362">
        <v>0</v>
      </c>
      <c r="X136" s="363">
        <f>IFERROR(IF(W136="",0,CEILING((W136/$H136),1)*$H136),"")</f>
        <v>0</v>
      </c>
      <c r="Y136" s="35" t="str">
        <f>IFERROR(IF(X136=0,"",ROUNDUP(X136/H136,0)*0.00753),"")</f>
        <v/>
      </c>
      <c r="Z136" s="55"/>
      <c r="AA136" s="56"/>
      <c r="AE136" s="57"/>
      <c r="BB136" s="137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6" t="s">
        <v>67</v>
      </c>
      <c r="W137" s="364">
        <f>IFERROR(W132/H132,"0")+IFERROR(W133/H133,"0")+IFERROR(W134/H134,"0")+IFERROR(W135/H135,"0")+IFERROR(W136/H136,"0")</f>
        <v>8.5714285714285712</v>
      </c>
      <c r="X137" s="364">
        <f>IFERROR(X132/H132,"0")+IFERROR(X133/H133,"0")+IFERROR(X134/H134,"0")+IFERROR(X135/H135,"0")+IFERROR(X136/H136,"0")</f>
        <v>9</v>
      </c>
      <c r="Y137" s="364">
        <f>IFERROR(IF(Y132="",0,Y132),"0")+IFERROR(IF(Y133="",0,Y133),"0")+IFERROR(IF(Y134="",0,Y134),"0")+IFERROR(IF(Y135="",0,Y135),"0")+IFERROR(IF(Y136="",0,Y136),"0")</f>
        <v>9.620999999999999E-2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6" t="s">
        <v>65</v>
      </c>
      <c r="W138" s="364">
        <f>IFERROR(SUM(W132:W136),"0")</f>
        <v>34</v>
      </c>
      <c r="X138" s="364">
        <f>IFERROR(SUM(X132:X136),"0")</f>
        <v>35.700000000000003</v>
      </c>
      <c r="Y138" s="36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7"/>
      <c r="AA139" s="47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5"/>
      <c r="AA140" s="355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4"/>
      <c r="AA141" s="354"/>
    </row>
    <row r="142" spans="1:54" ht="27" customHeight="1" x14ac:dyDescent="0.25">
      <c r="A142" s="53" t="s">
        <v>230</v>
      </c>
      <c r="B142" s="53" t="s">
        <v>231</v>
      </c>
      <c r="C142" s="30">
        <v>4301011223</v>
      </c>
      <c r="D142" s="369">
        <v>4607091383423</v>
      </c>
      <c r="E142" s="368"/>
      <c r="F142" s="361">
        <v>1.35</v>
      </c>
      <c r="G142" s="31">
        <v>8</v>
      </c>
      <c r="H142" s="361">
        <v>10.8</v>
      </c>
      <c r="I142" s="361">
        <v>11.375999999999999</v>
      </c>
      <c r="J142" s="31">
        <v>56</v>
      </c>
      <c r="K142" s="31" t="s">
        <v>99</v>
      </c>
      <c r="L142" s="32" t="s">
        <v>118</v>
      </c>
      <c r="M142" s="32"/>
      <c r="N142" s="31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3"/>
      <c r="U142" s="33"/>
      <c r="V142" s="34" t="s">
        <v>65</v>
      </c>
      <c r="W142" s="362">
        <v>0</v>
      </c>
      <c r="X142" s="363">
        <f>IFERROR(IF(W142="",0,CEILING((W142/$H142),1)*$H142),"")</f>
        <v>0</v>
      </c>
      <c r="Y142" s="35" t="str">
        <f>IFERROR(IF(X142=0,"",ROUNDUP(X142/H142,0)*0.02175),"")</f>
        <v/>
      </c>
      <c r="Z142" s="55"/>
      <c r="AA142" s="56"/>
      <c r="AE142" s="57"/>
      <c r="BB142" s="138" t="s">
        <v>1</v>
      </c>
    </row>
    <row r="143" spans="1:54" ht="27" customHeight="1" x14ac:dyDescent="0.25">
      <c r="A143" s="53" t="s">
        <v>232</v>
      </c>
      <c r="B143" s="53" t="s">
        <v>233</v>
      </c>
      <c r="C143" s="30">
        <v>4301011338</v>
      </c>
      <c r="D143" s="369">
        <v>4607091381405</v>
      </c>
      <c r="E143" s="368"/>
      <c r="F143" s="361">
        <v>1.35</v>
      </c>
      <c r="G143" s="31">
        <v>8</v>
      </c>
      <c r="H143" s="361">
        <v>10.8</v>
      </c>
      <c r="I143" s="361">
        <v>11.375999999999999</v>
      </c>
      <c r="J143" s="31">
        <v>56</v>
      </c>
      <c r="K143" s="31" t="s">
        <v>99</v>
      </c>
      <c r="L143" s="32" t="s">
        <v>64</v>
      </c>
      <c r="M143" s="32"/>
      <c r="N143" s="31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3"/>
      <c r="U143" s="33"/>
      <c r="V143" s="34" t="s">
        <v>65</v>
      </c>
      <c r="W143" s="362">
        <v>0</v>
      </c>
      <c r="X143" s="363">
        <f>IFERROR(IF(W143="",0,CEILING((W143/$H143),1)*$H143),"")</f>
        <v>0</v>
      </c>
      <c r="Y143" s="35" t="str">
        <f>IFERROR(IF(X143=0,"",ROUNDUP(X143/H143,0)*0.02175),"")</f>
        <v/>
      </c>
      <c r="Z143" s="55"/>
      <c r="AA143" s="56"/>
      <c r="AE143" s="57"/>
      <c r="BB143" s="139" t="s">
        <v>1</v>
      </c>
    </row>
    <row r="144" spans="1:54" ht="37.5" customHeight="1" x14ac:dyDescent="0.25">
      <c r="A144" s="53" t="s">
        <v>234</v>
      </c>
      <c r="B144" s="53" t="s">
        <v>235</v>
      </c>
      <c r="C144" s="30">
        <v>4301011333</v>
      </c>
      <c r="D144" s="369">
        <v>4607091386516</v>
      </c>
      <c r="E144" s="368"/>
      <c r="F144" s="361">
        <v>1.4</v>
      </c>
      <c r="G144" s="31">
        <v>8</v>
      </c>
      <c r="H144" s="361">
        <v>11.2</v>
      </c>
      <c r="I144" s="361">
        <v>11.776</v>
      </c>
      <c r="J144" s="31">
        <v>56</v>
      </c>
      <c r="K144" s="31" t="s">
        <v>99</v>
      </c>
      <c r="L144" s="32" t="s">
        <v>64</v>
      </c>
      <c r="M144" s="32"/>
      <c r="N144" s="31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3"/>
      <c r="U144" s="33"/>
      <c r="V144" s="34" t="s">
        <v>65</v>
      </c>
      <c r="W144" s="362">
        <v>0</v>
      </c>
      <c r="X144" s="363">
        <f>IFERROR(IF(W144="",0,CEILING((W144/$H144),1)*$H144),"")</f>
        <v>0</v>
      </c>
      <c r="Y144" s="35" t="str">
        <f>IFERROR(IF(X144=0,"",ROUNDUP(X144/H144,0)*0.02175),"")</f>
        <v/>
      </c>
      <c r="Z144" s="55"/>
      <c r="AA144" s="56"/>
      <c r="AE144" s="57"/>
      <c r="BB144" s="140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6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6" t="s">
        <v>65</v>
      </c>
      <c r="W146" s="364">
        <f>IFERROR(SUM(W142:W144),"0")</f>
        <v>0</v>
      </c>
      <c r="X146" s="364">
        <f>IFERROR(SUM(X142:X144),"0")</f>
        <v>0</v>
      </c>
      <c r="Y146" s="36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5"/>
      <c r="AA147" s="355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4"/>
      <c r="AA148" s="354"/>
    </row>
    <row r="149" spans="1:54" ht="27" customHeight="1" x14ac:dyDescent="0.25">
      <c r="A149" s="53" t="s">
        <v>237</v>
      </c>
      <c r="B149" s="53" t="s">
        <v>238</v>
      </c>
      <c r="C149" s="30">
        <v>4301031191</v>
      </c>
      <c r="D149" s="369">
        <v>4680115880993</v>
      </c>
      <c r="E149" s="368"/>
      <c r="F149" s="361">
        <v>0.7</v>
      </c>
      <c r="G149" s="31">
        <v>6</v>
      </c>
      <c r="H149" s="361">
        <v>4.2</v>
      </c>
      <c r="I149" s="361">
        <v>4.46</v>
      </c>
      <c r="J149" s="31">
        <v>156</v>
      </c>
      <c r="K149" s="31" t="s">
        <v>63</v>
      </c>
      <c r="L149" s="32" t="s">
        <v>64</v>
      </c>
      <c r="M149" s="32"/>
      <c r="N149" s="31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3"/>
      <c r="U149" s="33"/>
      <c r="V149" s="34" t="s">
        <v>65</v>
      </c>
      <c r="W149" s="362">
        <v>0</v>
      </c>
      <c r="X149" s="363">
        <f t="shared" ref="X149:X157" si="8">IFERROR(IF(W149="",0,CEILING((W149/$H149),1)*$H149),"")</f>
        <v>0</v>
      </c>
      <c r="Y149" s="35" t="str">
        <f>IFERROR(IF(X149=0,"",ROUNDUP(X149/H149,0)*0.00753),"")</f>
        <v/>
      </c>
      <c r="Z149" s="55"/>
      <c r="AA149" s="56"/>
      <c r="AE149" s="57"/>
      <c r="BB149" s="141" t="s">
        <v>1</v>
      </c>
    </row>
    <row r="150" spans="1:54" ht="27" customHeight="1" x14ac:dyDescent="0.25">
      <c r="A150" s="53" t="s">
        <v>239</v>
      </c>
      <c r="B150" s="53" t="s">
        <v>240</v>
      </c>
      <c r="C150" s="30">
        <v>4301031204</v>
      </c>
      <c r="D150" s="369">
        <v>4680115881761</v>
      </c>
      <c r="E150" s="368"/>
      <c r="F150" s="361">
        <v>0.7</v>
      </c>
      <c r="G150" s="31">
        <v>6</v>
      </c>
      <c r="H150" s="361">
        <v>4.2</v>
      </c>
      <c r="I150" s="361">
        <v>4.46</v>
      </c>
      <c r="J150" s="31">
        <v>156</v>
      </c>
      <c r="K150" s="31" t="s">
        <v>63</v>
      </c>
      <c r="L150" s="32" t="s">
        <v>64</v>
      </c>
      <c r="M150" s="32"/>
      <c r="N150" s="31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3"/>
      <c r="U150" s="33"/>
      <c r="V150" s="34" t="s">
        <v>65</v>
      </c>
      <c r="W150" s="362">
        <v>0</v>
      </c>
      <c r="X150" s="363">
        <f t="shared" si="8"/>
        <v>0</v>
      </c>
      <c r="Y150" s="35" t="str">
        <f>IFERROR(IF(X150=0,"",ROUNDUP(X150/H150,0)*0.00753),"")</f>
        <v/>
      </c>
      <c r="Z150" s="55"/>
      <c r="AA150" s="56"/>
      <c r="AE150" s="57"/>
      <c r="BB150" s="142" t="s">
        <v>1</v>
      </c>
    </row>
    <row r="151" spans="1:54" ht="27" customHeight="1" x14ac:dyDescent="0.25">
      <c r="A151" s="53" t="s">
        <v>241</v>
      </c>
      <c r="B151" s="53" t="s">
        <v>242</v>
      </c>
      <c r="C151" s="30">
        <v>4301031201</v>
      </c>
      <c r="D151" s="369">
        <v>4680115881563</v>
      </c>
      <c r="E151" s="368"/>
      <c r="F151" s="361">
        <v>0.7</v>
      </c>
      <c r="G151" s="31">
        <v>6</v>
      </c>
      <c r="H151" s="361">
        <v>4.2</v>
      </c>
      <c r="I151" s="361">
        <v>4.4000000000000004</v>
      </c>
      <c r="J151" s="31">
        <v>156</v>
      </c>
      <c r="K151" s="31" t="s">
        <v>63</v>
      </c>
      <c r="L151" s="32" t="s">
        <v>64</v>
      </c>
      <c r="M151" s="32"/>
      <c r="N151" s="31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3"/>
      <c r="U151" s="33"/>
      <c r="V151" s="34" t="s">
        <v>65</v>
      </c>
      <c r="W151" s="362">
        <v>23</v>
      </c>
      <c r="X151" s="363">
        <f t="shared" si="8"/>
        <v>25.200000000000003</v>
      </c>
      <c r="Y151" s="35">
        <f>IFERROR(IF(X151=0,"",ROUNDUP(X151/H151,0)*0.00753),"")</f>
        <v>4.5179999999999998E-2</v>
      </c>
      <c r="Z151" s="55"/>
      <c r="AA151" s="56"/>
      <c r="AE151" s="57"/>
      <c r="BB151" s="143" t="s">
        <v>1</v>
      </c>
    </row>
    <row r="152" spans="1:54" ht="27" customHeight="1" x14ac:dyDescent="0.25">
      <c r="A152" s="53" t="s">
        <v>243</v>
      </c>
      <c r="B152" s="53" t="s">
        <v>244</v>
      </c>
      <c r="C152" s="30">
        <v>4301031199</v>
      </c>
      <c r="D152" s="369">
        <v>4680115880986</v>
      </c>
      <c r="E152" s="368"/>
      <c r="F152" s="361">
        <v>0.35</v>
      </c>
      <c r="G152" s="31">
        <v>6</v>
      </c>
      <c r="H152" s="361">
        <v>2.1</v>
      </c>
      <c r="I152" s="361">
        <v>2.23</v>
      </c>
      <c r="J152" s="31">
        <v>234</v>
      </c>
      <c r="K152" s="31" t="s">
        <v>160</v>
      </c>
      <c r="L152" s="32" t="s">
        <v>64</v>
      </c>
      <c r="M152" s="32"/>
      <c r="N152" s="31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3"/>
      <c r="U152" s="33"/>
      <c r="V152" s="34" t="s">
        <v>65</v>
      </c>
      <c r="W152" s="362">
        <v>5</v>
      </c>
      <c r="X152" s="363">
        <f t="shared" si="8"/>
        <v>6.3000000000000007</v>
      </c>
      <c r="Y152" s="35">
        <f>IFERROR(IF(X152=0,"",ROUNDUP(X152/H152,0)*0.00502),"")</f>
        <v>1.506E-2</v>
      </c>
      <c r="Z152" s="55"/>
      <c r="AA152" s="56"/>
      <c r="AE152" s="57"/>
      <c r="BB152" s="144" t="s">
        <v>1</v>
      </c>
    </row>
    <row r="153" spans="1:54" ht="27" customHeight="1" x14ac:dyDescent="0.25">
      <c r="A153" s="53" t="s">
        <v>245</v>
      </c>
      <c r="B153" s="53" t="s">
        <v>246</v>
      </c>
      <c r="C153" s="30">
        <v>4301031190</v>
      </c>
      <c r="D153" s="369">
        <v>4680115880207</v>
      </c>
      <c r="E153" s="368"/>
      <c r="F153" s="361">
        <v>0.4</v>
      </c>
      <c r="G153" s="31">
        <v>6</v>
      </c>
      <c r="H153" s="361">
        <v>2.4</v>
      </c>
      <c r="I153" s="361">
        <v>2.63</v>
      </c>
      <c r="J153" s="31">
        <v>156</v>
      </c>
      <c r="K153" s="31" t="s">
        <v>63</v>
      </c>
      <c r="L153" s="32" t="s">
        <v>64</v>
      </c>
      <c r="M153" s="32"/>
      <c r="N153" s="31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3"/>
      <c r="U153" s="33"/>
      <c r="V153" s="34" t="s">
        <v>65</v>
      </c>
      <c r="W153" s="362">
        <v>0</v>
      </c>
      <c r="X153" s="363">
        <f t="shared" si="8"/>
        <v>0</v>
      </c>
      <c r="Y153" s="35" t="str">
        <f>IFERROR(IF(X153=0,"",ROUNDUP(X153/H153,0)*0.00753),"")</f>
        <v/>
      </c>
      <c r="Z153" s="55"/>
      <c r="AA153" s="56"/>
      <c r="AE153" s="57"/>
      <c r="BB153" s="145" t="s">
        <v>1</v>
      </c>
    </row>
    <row r="154" spans="1:54" ht="27" customHeight="1" x14ac:dyDescent="0.25">
      <c r="A154" s="53" t="s">
        <v>247</v>
      </c>
      <c r="B154" s="53" t="s">
        <v>248</v>
      </c>
      <c r="C154" s="30">
        <v>4301031205</v>
      </c>
      <c r="D154" s="369">
        <v>4680115881785</v>
      </c>
      <c r="E154" s="368"/>
      <c r="F154" s="361">
        <v>0.35</v>
      </c>
      <c r="G154" s="31">
        <v>6</v>
      </c>
      <c r="H154" s="361">
        <v>2.1</v>
      </c>
      <c r="I154" s="361">
        <v>2.23</v>
      </c>
      <c r="J154" s="31">
        <v>234</v>
      </c>
      <c r="K154" s="31" t="s">
        <v>160</v>
      </c>
      <c r="L154" s="32" t="s">
        <v>64</v>
      </c>
      <c r="M154" s="32"/>
      <c r="N154" s="31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3"/>
      <c r="U154" s="33"/>
      <c r="V154" s="34" t="s">
        <v>65</v>
      </c>
      <c r="W154" s="362">
        <v>0</v>
      </c>
      <c r="X154" s="363">
        <f t="shared" si="8"/>
        <v>0</v>
      </c>
      <c r="Y154" s="35" t="str">
        <f>IFERROR(IF(X154=0,"",ROUNDUP(X154/H154,0)*0.00502),"")</f>
        <v/>
      </c>
      <c r="Z154" s="55"/>
      <c r="AA154" s="56"/>
      <c r="AE154" s="57"/>
      <c r="BB154" s="146" t="s">
        <v>1</v>
      </c>
    </row>
    <row r="155" spans="1:54" ht="27" customHeight="1" x14ac:dyDescent="0.25">
      <c r="A155" s="53" t="s">
        <v>249</v>
      </c>
      <c r="B155" s="53" t="s">
        <v>250</v>
      </c>
      <c r="C155" s="30">
        <v>4301031202</v>
      </c>
      <c r="D155" s="369">
        <v>4680115881679</v>
      </c>
      <c r="E155" s="368"/>
      <c r="F155" s="361">
        <v>0.35</v>
      </c>
      <c r="G155" s="31">
        <v>6</v>
      </c>
      <c r="H155" s="361">
        <v>2.1</v>
      </c>
      <c r="I155" s="361">
        <v>2.2000000000000002</v>
      </c>
      <c r="J155" s="31">
        <v>234</v>
      </c>
      <c r="K155" s="31" t="s">
        <v>160</v>
      </c>
      <c r="L155" s="32" t="s">
        <v>64</v>
      </c>
      <c r="M155" s="32"/>
      <c r="N155" s="31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3"/>
      <c r="U155" s="33"/>
      <c r="V155" s="34" t="s">
        <v>65</v>
      </c>
      <c r="W155" s="362">
        <v>14</v>
      </c>
      <c r="X155" s="363">
        <f t="shared" si="8"/>
        <v>14.700000000000001</v>
      </c>
      <c r="Y155" s="35">
        <f>IFERROR(IF(X155=0,"",ROUNDUP(X155/H155,0)*0.00502),"")</f>
        <v>3.5140000000000005E-2</v>
      </c>
      <c r="Z155" s="55"/>
      <c r="AA155" s="56"/>
      <c r="AE155" s="57"/>
      <c r="BB155" s="147" t="s">
        <v>1</v>
      </c>
    </row>
    <row r="156" spans="1:54" ht="27" customHeight="1" x14ac:dyDescent="0.25">
      <c r="A156" s="53" t="s">
        <v>251</v>
      </c>
      <c r="B156" s="53" t="s">
        <v>252</v>
      </c>
      <c r="C156" s="30">
        <v>4301031158</v>
      </c>
      <c r="D156" s="369">
        <v>4680115880191</v>
      </c>
      <c r="E156" s="368"/>
      <c r="F156" s="361">
        <v>0.4</v>
      </c>
      <c r="G156" s="31">
        <v>6</v>
      </c>
      <c r="H156" s="361">
        <v>2.4</v>
      </c>
      <c r="I156" s="361">
        <v>2.6</v>
      </c>
      <c r="J156" s="31">
        <v>156</v>
      </c>
      <c r="K156" s="31" t="s">
        <v>63</v>
      </c>
      <c r="L156" s="32" t="s">
        <v>64</v>
      </c>
      <c r="M156" s="32"/>
      <c r="N156" s="31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3"/>
      <c r="U156" s="33"/>
      <c r="V156" s="34" t="s">
        <v>65</v>
      </c>
      <c r="W156" s="362">
        <v>0</v>
      </c>
      <c r="X156" s="363">
        <f t="shared" si="8"/>
        <v>0</v>
      </c>
      <c r="Y156" s="35" t="str">
        <f>IFERROR(IF(X156=0,"",ROUNDUP(X156/H156,0)*0.00753),"")</f>
        <v/>
      </c>
      <c r="Z156" s="55"/>
      <c r="AA156" s="56"/>
      <c r="AE156" s="57"/>
      <c r="BB156" s="148" t="s">
        <v>1</v>
      </c>
    </row>
    <row r="157" spans="1:54" ht="16.5" customHeight="1" x14ac:dyDescent="0.25">
      <c r="A157" s="53" t="s">
        <v>253</v>
      </c>
      <c r="B157" s="53" t="s">
        <v>254</v>
      </c>
      <c r="C157" s="30">
        <v>4301031245</v>
      </c>
      <c r="D157" s="369">
        <v>4680115883963</v>
      </c>
      <c r="E157" s="368"/>
      <c r="F157" s="361">
        <v>0.28000000000000003</v>
      </c>
      <c r="G157" s="31">
        <v>6</v>
      </c>
      <c r="H157" s="361">
        <v>1.68</v>
      </c>
      <c r="I157" s="361">
        <v>1.78</v>
      </c>
      <c r="J157" s="31">
        <v>234</v>
      </c>
      <c r="K157" s="31" t="s">
        <v>160</v>
      </c>
      <c r="L157" s="32" t="s">
        <v>64</v>
      </c>
      <c r="M157" s="32"/>
      <c r="N157" s="31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3"/>
      <c r="U157" s="33"/>
      <c r="V157" s="34" t="s">
        <v>65</v>
      </c>
      <c r="W157" s="362">
        <v>0</v>
      </c>
      <c r="X157" s="363">
        <f t="shared" si="8"/>
        <v>0</v>
      </c>
      <c r="Y157" s="35" t="str">
        <f>IFERROR(IF(X157=0,"",ROUNDUP(X157/H157,0)*0.00502),"")</f>
        <v/>
      </c>
      <c r="Z157" s="55"/>
      <c r="AA157" s="56"/>
      <c r="AE157" s="57"/>
      <c r="BB157" s="149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6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14.523809523809524</v>
      </c>
      <c r="X158" s="364">
        <f>IFERROR(X149/H149,"0")+IFERROR(X150/H150,"0")+IFERROR(X151/H151,"0")+IFERROR(X152/H152,"0")+IFERROR(X153/H153,"0")+IFERROR(X154/H154,"0")+IFERROR(X155/H155,"0")+IFERROR(X156/H156,"0")+IFERROR(X157/H157,"0")</f>
        <v>16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9.5380000000000006E-2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6" t="s">
        <v>65</v>
      </c>
      <c r="W159" s="364">
        <f>IFERROR(SUM(W149:W157),"0")</f>
        <v>42</v>
      </c>
      <c r="X159" s="364">
        <f>IFERROR(SUM(X149:X157),"0")</f>
        <v>46.2</v>
      </c>
      <c r="Y159" s="36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5"/>
      <c r="AA160" s="355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4"/>
      <c r="AA161" s="354"/>
    </row>
    <row r="162" spans="1:54" ht="16.5" customHeight="1" x14ac:dyDescent="0.25">
      <c r="A162" s="53" t="s">
        <v>256</v>
      </c>
      <c r="B162" s="53" t="s">
        <v>257</v>
      </c>
      <c r="C162" s="30">
        <v>4301011450</v>
      </c>
      <c r="D162" s="369">
        <v>4680115881402</v>
      </c>
      <c r="E162" s="368"/>
      <c r="F162" s="361">
        <v>1.35</v>
      </c>
      <c r="G162" s="31">
        <v>8</v>
      </c>
      <c r="H162" s="361">
        <v>10.8</v>
      </c>
      <c r="I162" s="361">
        <v>11.28</v>
      </c>
      <c r="J162" s="31">
        <v>56</v>
      </c>
      <c r="K162" s="31" t="s">
        <v>99</v>
      </c>
      <c r="L162" s="32" t="s">
        <v>100</v>
      </c>
      <c r="M162" s="32"/>
      <c r="N162" s="31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3"/>
      <c r="U162" s="33"/>
      <c r="V162" s="34" t="s">
        <v>65</v>
      </c>
      <c r="W162" s="362">
        <v>0</v>
      </c>
      <c r="X162" s="363">
        <f>IFERROR(IF(W162="",0,CEILING((W162/$H162),1)*$H162),"")</f>
        <v>0</v>
      </c>
      <c r="Y162" s="35" t="str">
        <f>IFERROR(IF(X162=0,"",ROUNDUP(X162/H162,0)*0.02175),"")</f>
        <v/>
      </c>
      <c r="Z162" s="55"/>
      <c r="AA162" s="56"/>
      <c r="AE162" s="57"/>
      <c r="BB162" s="150" t="s">
        <v>1</v>
      </c>
    </row>
    <row r="163" spans="1:54" ht="27" customHeight="1" x14ac:dyDescent="0.25">
      <c r="A163" s="53" t="s">
        <v>258</v>
      </c>
      <c r="B163" s="53" t="s">
        <v>259</v>
      </c>
      <c r="C163" s="30">
        <v>4301011454</v>
      </c>
      <c r="D163" s="369">
        <v>4680115881396</v>
      </c>
      <c r="E163" s="368"/>
      <c r="F163" s="361">
        <v>0.45</v>
      </c>
      <c r="G163" s="31">
        <v>6</v>
      </c>
      <c r="H163" s="361">
        <v>2.7</v>
      </c>
      <c r="I163" s="361">
        <v>2.9</v>
      </c>
      <c r="J163" s="31">
        <v>156</v>
      </c>
      <c r="K163" s="31" t="s">
        <v>63</v>
      </c>
      <c r="L163" s="32" t="s">
        <v>64</v>
      </c>
      <c r="M163" s="32"/>
      <c r="N163" s="31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3"/>
      <c r="U163" s="33"/>
      <c r="V163" s="34" t="s">
        <v>65</v>
      </c>
      <c r="W163" s="362">
        <v>0</v>
      </c>
      <c r="X163" s="363">
        <f>IFERROR(IF(W163="",0,CEILING((W163/$H163),1)*$H163),"")</f>
        <v>0</v>
      </c>
      <c r="Y163" s="35" t="str">
        <f>IFERROR(IF(X163=0,"",ROUNDUP(X163/H163,0)*0.00753),"")</f>
        <v/>
      </c>
      <c r="Z163" s="55"/>
      <c r="AA163" s="56"/>
      <c r="AE163" s="57"/>
      <c r="BB163" s="151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6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6" t="s">
        <v>65</v>
      </c>
      <c r="W165" s="364">
        <f>IFERROR(SUM(W162:W163),"0")</f>
        <v>0</v>
      </c>
      <c r="X165" s="364">
        <f>IFERROR(SUM(X162:X163),"0")</f>
        <v>0</v>
      </c>
      <c r="Y165" s="36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4"/>
      <c r="AA166" s="354"/>
    </row>
    <row r="167" spans="1:54" ht="16.5" customHeight="1" x14ac:dyDescent="0.25">
      <c r="A167" s="53" t="s">
        <v>260</v>
      </c>
      <c r="B167" s="53" t="s">
        <v>261</v>
      </c>
      <c r="C167" s="30">
        <v>4301020262</v>
      </c>
      <c r="D167" s="369">
        <v>4680115882935</v>
      </c>
      <c r="E167" s="368"/>
      <c r="F167" s="361">
        <v>1.35</v>
      </c>
      <c r="G167" s="31">
        <v>8</v>
      </c>
      <c r="H167" s="361">
        <v>10.8</v>
      </c>
      <c r="I167" s="361">
        <v>11.28</v>
      </c>
      <c r="J167" s="31">
        <v>56</v>
      </c>
      <c r="K167" s="31" t="s">
        <v>99</v>
      </c>
      <c r="L167" s="32" t="s">
        <v>118</v>
      </c>
      <c r="M167" s="32"/>
      <c r="N167" s="31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3"/>
      <c r="U167" s="33"/>
      <c r="V167" s="34" t="s">
        <v>65</v>
      </c>
      <c r="W167" s="362">
        <v>0</v>
      </c>
      <c r="X167" s="363">
        <f>IFERROR(IF(W167="",0,CEILING((W167/$H167),1)*$H167),"")</f>
        <v>0</v>
      </c>
      <c r="Y167" s="35" t="str">
        <f>IFERROR(IF(X167=0,"",ROUNDUP(X167/H167,0)*0.02175),"")</f>
        <v/>
      </c>
      <c r="Z167" s="55"/>
      <c r="AA167" s="56"/>
      <c r="AE167" s="57"/>
      <c r="BB167" s="152" t="s">
        <v>1</v>
      </c>
    </row>
    <row r="168" spans="1:54" ht="16.5" customHeight="1" x14ac:dyDescent="0.25">
      <c r="A168" s="53" t="s">
        <v>262</v>
      </c>
      <c r="B168" s="53" t="s">
        <v>263</v>
      </c>
      <c r="C168" s="30">
        <v>4301020220</v>
      </c>
      <c r="D168" s="369">
        <v>4680115880764</v>
      </c>
      <c r="E168" s="368"/>
      <c r="F168" s="361">
        <v>0.35</v>
      </c>
      <c r="G168" s="31">
        <v>6</v>
      </c>
      <c r="H168" s="361">
        <v>2.1</v>
      </c>
      <c r="I168" s="361">
        <v>2.2999999999999998</v>
      </c>
      <c r="J168" s="31">
        <v>156</v>
      </c>
      <c r="K168" s="31" t="s">
        <v>63</v>
      </c>
      <c r="L168" s="32" t="s">
        <v>100</v>
      </c>
      <c r="M168" s="32"/>
      <c r="N168" s="31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3"/>
      <c r="U168" s="33"/>
      <c r="V168" s="34" t="s">
        <v>65</v>
      </c>
      <c r="W168" s="362">
        <v>0</v>
      </c>
      <c r="X168" s="363">
        <f>IFERROR(IF(W168="",0,CEILING((W168/$H168),1)*$H168),"")</f>
        <v>0</v>
      </c>
      <c r="Y168" s="35" t="str">
        <f>IFERROR(IF(X168=0,"",ROUNDUP(X168/H168,0)*0.00753),"")</f>
        <v/>
      </c>
      <c r="Z168" s="55"/>
      <c r="AA168" s="56"/>
      <c r="AE168" s="57"/>
      <c r="BB168" s="153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6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6" t="s">
        <v>65</v>
      </c>
      <c r="W170" s="364">
        <f>IFERROR(SUM(W167:W168),"0")</f>
        <v>0</v>
      </c>
      <c r="X170" s="364">
        <f>IFERROR(SUM(X167:X168),"0")</f>
        <v>0</v>
      </c>
      <c r="Y170" s="36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4"/>
      <c r="AA171" s="354"/>
    </row>
    <row r="172" spans="1:54" ht="27" customHeight="1" x14ac:dyDescent="0.25">
      <c r="A172" s="53" t="s">
        <v>264</v>
      </c>
      <c r="B172" s="53" t="s">
        <v>265</v>
      </c>
      <c r="C172" s="30">
        <v>4301031224</v>
      </c>
      <c r="D172" s="369">
        <v>4680115882683</v>
      </c>
      <c r="E172" s="368"/>
      <c r="F172" s="361">
        <v>0.9</v>
      </c>
      <c r="G172" s="31">
        <v>6</v>
      </c>
      <c r="H172" s="361">
        <v>5.4</v>
      </c>
      <c r="I172" s="361">
        <v>5.61</v>
      </c>
      <c r="J172" s="31">
        <v>120</v>
      </c>
      <c r="K172" s="31" t="s">
        <v>63</v>
      </c>
      <c r="L172" s="32" t="s">
        <v>64</v>
      </c>
      <c r="M172" s="32"/>
      <c r="N172" s="31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3"/>
      <c r="U172" s="33"/>
      <c r="V172" s="34" t="s">
        <v>65</v>
      </c>
      <c r="W172" s="362">
        <v>0</v>
      </c>
      <c r="X172" s="363">
        <f>IFERROR(IF(W172="",0,CEILING((W172/$H172),1)*$H172),"")</f>
        <v>0</v>
      </c>
      <c r="Y172" s="35" t="str">
        <f>IFERROR(IF(X172=0,"",ROUNDUP(X172/H172,0)*0.00937),"")</f>
        <v/>
      </c>
      <c r="Z172" s="55"/>
      <c r="AA172" s="56"/>
      <c r="AE172" s="57"/>
      <c r="BB172" s="154" t="s">
        <v>1</v>
      </c>
    </row>
    <row r="173" spans="1:54" ht="27" customHeight="1" x14ac:dyDescent="0.25">
      <c r="A173" s="53" t="s">
        <v>266</v>
      </c>
      <c r="B173" s="53" t="s">
        <v>267</v>
      </c>
      <c r="C173" s="30">
        <v>4301031230</v>
      </c>
      <c r="D173" s="369">
        <v>4680115882690</v>
      </c>
      <c r="E173" s="368"/>
      <c r="F173" s="361">
        <v>0.9</v>
      </c>
      <c r="G173" s="31">
        <v>6</v>
      </c>
      <c r="H173" s="361">
        <v>5.4</v>
      </c>
      <c r="I173" s="361">
        <v>5.61</v>
      </c>
      <c r="J173" s="31">
        <v>120</v>
      </c>
      <c r="K173" s="31" t="s">
        <v>63</v>
      </c>
      <c r="L173" s="32" t="s">
        <v>64</v>
      </c>
      <c r="M173" s="32"/>
      <c r="N173" s="31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3"/>
      <c r="U173" s="33"/>
      <c r="V173" s="34" t="s">
        <v>65</v>
      </c>
      <c r="W173" s="362">
        <v>74</v>
      </c>
      <c r="X173" s="363">
        <f>IFERROR(IF(W173="",0,CEILING((W173/$H173),1)*$H173),"")</f>
        <v>75.600000000000009</v>
      </c>
      <c r="Y173" s="35">
        <f>IFERROR(IF(X173=0,"",ROUNDUP(X173/H173,0)*0.00937),"")</f>
        <v>0.13117999999999999</v>
      </c>
      <c r="Z173" s="55"/>
      <c r="AA173" s="56"/>
      <c r="AE173" s="57"/>
      <c r="BB173" s="155" t="s">
        <v>1</v>
      </c>
    </row>
    <row r="174" spans="1:54" ht="27" customHeight="1" x14ac:dyDescent="0.25">
      <c r="A174" s="53" t="s">
        <v>268</v>
      </c>
      <c r="B174" s="53" t="s">
        <v>269</v>
      </c>
      <c r="C174" s="30">
        <v>4301031220</v>
      </c>
      <c r="D174" s="369">
        <v>4680115882669</v>
      </c>
      <c r="E174" s="368"/>
      <c r="F174" s="361">
        <v>0.9</v>
      </c>
      <c r="G174" s="31">
        <v>6</v>
      </c>
      <c r="H174" s="361">
        <v>5.4</v>
      </c>
      <c r="I174" s="361">
        <v>5.61</v>
      </c>
      <c r="J174" s="31">
        <v>120</v>
      </c>
      <c r="K174" s="31" t="s">
        <v>63</v>
      </c>
      <c r="L174" s="32" t="s">
        <v>64</v>
      </c>
      <c r="M174" s="32"/>
      <c r="N174" s="31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3"/>
      <c r="U174" s="33"/>
      <c r="V174" s="34" t="s">
        <v>65</v>
      </c>
      <c r="W174" s="362">
        <v>0</v>
      </c>
      <c r="X174" s="363">
        <f>IFERROR(IF(W174="",0,CEILING((W174/$H174),1)*$H174),"")</f>
        <v>0</v>
      </c>
      <c r="Y174" s="35" t="str">
        <f>IFERROR(IF(X174=0,"",ROUNDUP(X174/H174,0)*0.00937),"")</f>
        <v/>
      </c>
      <c r="Z174" s="55"/>
      <c r="AA174" s="56"/>
      <c r="AE174" s="57"/>
      <c r="BB174" s="156" t="s">
        <v>1</v>
      </c>
    </row>
    <row r="175" spans="1:54" ht="27" customHeight="1" x14ac:dyDescent="0.25">
      <c r="A175" s="53" t="s">
        <v>270</v>
      </c>
      <c r="B175" s="53" t="s">
        <v>271</v>
      </c>
      <c r="C175" s="30">
        <v>4301031221</v>
      </c>
      <c r="D175" s="369">
        <v>4680115882676</v>
      </c>
      <c r="E175" s="368"/>
      <c r="F175" s="361">
        <v>0.9</v>
      </c>
      <c r="G175" s="31">
        <v>6</v>
      </c>
      <c r="H175" s="361">
        <v>5.4</v>
      </c>
      <c r="I175" s="361">
        <v>5.61</v>
      </c>
      <c r="J175" s="31">
        <v>120</v>
      </c>
      <c r="K175" s="31" t="s">
        <v>63</v>
      </c>
      <c r="L175" s="32" t="s">
        <v>64</v>
      </c>
      <c r="M175" s="32"/>
      <c r="N175" s="31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3"/>
      <c r="U175" s="33"/>
      <c r="V175" s="34" t="s">
        <v>65</v>
      </c>
      <c r="W175" s="362">
        <v>0</v>
      </c>
      <c r="X175" s="363">
        <f>IFERROR(IF(W175="",0,CEILING((W175/$H175),1)*$H175),"")</f>
        <v>0</v>
      </c>
      <c r="Y175" s="35" t="str">
        <f>IFERROR(IF(X175=0,"",ROUNDUP(X175/H175,0)*0.00937),"")</f>
        <v/>
      </c>
      <c r="Z175" s="55"/>
      <c r="AA175" s="56"/>
      <c r="AE175" s="57"/>
      <c r="BB175" s="157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6" t="s">
        <v>67</v>
      </c>
      <c r="W176" s="364">
        <f>IFERROR(W172/H172,"0")+IFERROR(W173/H173,"0")+IFERROR(W174/H174,"0")+IFERROR(W175/H175,"0")</f>
        <v>13.703703703703702</v>
      </c>
      <c r="X176" s="364">
        <f>IFERROR(X172/H172,"0")+IFERROR(X173/H173,"0")+IFERROR(X174/H174,"0")+IFERROR(X175/H175,"0")</f>
        <v>14</v>
      </c>
      <c r="Y176" s="364">
        <f>IFERROR(IF(Y172="",0,Y172),"0")+IFERROR(IF(Y173="",0,Y173),"0")+IFERROR(IF(Y174="",0,Y174),"0")+IFERROR(IF(Y175="",0,Y175),"0")</f>
        <v>0.13117999999999999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6" t="s">
        <v>65</v>
      </c>
      <c r="W177" s="364">
        <f>IFERROR(SUM(W172:W175),"0")</f>
        <v>74</v>
      </c>
      <c r="X177" s="364">
        <f>IFERROR(SUM(X172:X175),"0")</f>
        <v>75.600000000000009</v>
      </c>
      <c r="Y177" s="36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4"/>
      <c r="AA178" s="354"/>
    </row>
    <row r="179" spans="1:54" ht="27" customHeight="1" x14ac:dyDescent="0.25">
      <c r="A179" s="53" t="s">
        <v>272</v>
      </c>
      <c r="B179" s="53" t="s">
        <v>273</v>
      </c>
      <c r="C179" s="30">
        <v>4301051409</v>
      </c>
      <c r="D179" s="369">
        <v>4680115881556</v>
      </c>
      <c r="E179" s="368"/>
      <c r="F179" s="361">
        <v>1</v>
      </c>
      <c r="G179" s="31">
        <v>4</v>
      </c>
      <c r="H179" s="361">
        <v>4</v>
      </c>
      <c r="I179" s="361">
        <v>4.4080000000000004</v>
      </c>
      <c r="J179" s="31">
        <v>104</v>
      </c>
      <c r="K179" s="31" t="s">
        <v>99</v>
      </c>
      <c r="L179" s="32" t="s">
        <v>118</v>
      </c>
      <c r="M179" s="32"/>
      <c r="N179" s="31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3"/>
      <c r="U179" s="33"/>
      <c r="V179" s="34" t="s">
        <v>65</v>
      </c>
      <c r="W179" s="362">
        <v>0</v>
      </c>
      <c r="X179" s="363">
        <f t="shared" ref="X179:X195" si="9">IFERROR(IF(W179="",0,CEILING((W179/$H179),1)*$H179),"")</f>
        <v>0</v>
      </c>
      <c r="Y179" s="35" t="str">
        <f>IFERROR(IF(X179=0,"",ROUNDUP(X179/H179,0)*0.01196),"")</f>
        <v/>
      </c>
      <c r="Z179" s="55"/>
      <c r="AA179" s="56"/>
      <c r="AE179" s="57"/>
      <c r="BB179" s="158" t="s">
        <v>1</v>
      </c>
    </row>
    <row r="180" spans="1:54" ht="16.5" customHeight="1" x14ac:dyDescent="0.25">
      <c r="A180" s="53" t="s">
        <v>274</v>
      </c>
      <c r="B180" s="53" t="s">
        <v>275</v>
      </c>
      <c r="C180" s="30">
        <v>4301051538</v>
      </c>
      <c r="D180" s="369">
        <v>4680115880573</v>
      </c>
      <c r="E180" s="368"/>
      <c r="F180" s="361">
        <v>1.45</v>
      </c>
      <c r="G180" s="31">
        <v>6</v>
      </c>
      <c r="H180" s="361">
        <v>8.6999999999999993</v>
      </c>
      <c r="I180" s="361">
        <v>9.2639999999999993</v>
      </c>
      <c r="J180" s="31">
        <v>56</v>
      </c>
      <c r="K180" s="31" t="s">
        <v>99</v>
      </c>
      <c r="L180" s="32" t="s">
        <v>64</v>
      </c>
      <c r="M180" s="32"/>
      <c r="N180" s="31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3"/>
      <c r="U180" s="33"/>
      <c r="V180" s="34" t="s">
        <v>65</v>
      </c>
      <c r="W180" s="362">
        <v>17</v>
      </c>
      <c r="X180" s="363">
        <f t="shared" si="9"/>
        <v>17.399999999999999</v>
      </c>
      <c r="Y180" s="35">
        <f>IFERROR(IF(X180=0,"",ROUNDUP(X180/H180,0)*0.02175),"")</f>
        <v>4.3499999999999997E-2</v>
      </c>
      <c r="Z180" s="55"/>
      <c r="AA180" s="56"/>
      <c r="AE180" s="57"/>
      <c r="BB180" s="159" t="s">
        <v>1</v>
      </c>
    </row>
    <row r="181" spans="1:54" ht="27" customHeight="1" x14ac:dyDescent="0.25">
      <c r="A181" s="53" t="s">
        <v>276</v>
      </c>
      <c r="B181" s="53" t="s">
        <v>277</v>
      </c>
      <c r="C181" s="30">
        <v>4301051408</v>
      </c>
      <c r="D181" s="369">
        <v>4680115881594</v>
      </c>
      <c r="E181" s="368"/>
      <c r="F181" s="361">
        <v>1.35</v>
      </c>
      <c r="G181" s="31">
        <v>6</v>
      </c>
      <c r="H181" s="361">
        <v>8.1</v>
      </c>
      <c r="I181" s="361">
        <v>8.6639999999999997</v>
      </c>
      <c r="J181" s="31">
        <v>56</v>
      </c>
      <c r="K181" s="31" t="s">
        <v>99</v>
      </c>
      <c r="L181" s="32" t="s">
        <v>118</v>
      </c>
      <c r="M181" s="32"/>
      <c r="N181" s="31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3"/>
      <c r="U181" s="33"/>
      <c r="V181" s="34" t="s">
        <v>65</v>
      </c>
      <c r="W181" s="362">
        <v>0</v>
      </c>
      <c r="X181" s="363">
        <f t="shared" si="9"/>
        <v>0</v>
      </c>
      <c r="Y181" s="35" t="str">
        <f>IFERROR(IF(X181=0,"",ROUNDUP(X181/H181,0)*0.02175),"")</f>
        <v/>
      </c>
      <c r="Z181" s="55"/>
      <c r="AA181" s="56"/>
      <c r="AE181" s="57"/>
      <c r="BB181" s="160" t="s">
        <v>1</v>
      </c>
    </row>
    <row r="182" spans="1:54" ht="27" customHeight="1" x14ac:dyDescent="0.25">
      <c r="A182" s="53" t="s">
        <v>278</v>
      </c>
      <c r="B182" s="53" t="s">
        <v>279</v>
      </c>
      <c r="C182" s="30">
        <v>4301051505</v>
      </c>
      <c r="D182" s="369">
        <v>4680115881587</v>
      </c>
      <c r="E182" s="368"/>
      <c r="F182" s="361">
        <v>1</v>
      </c>
      <c r="G182" s="31">
        <v>4</v>
      </c>
      <c r="H182" s="361">
        <v>4</v>
      </c>
      <c r="I182" s="361">
        <v>4.4080000000000004</v>
      </c>
      <c r="J182" s="31">
        <v>104</v>
      </c>
      <c r="K182" s="31" t="s">
        <v>99</v>
      </c>
      <c r="L182" s="32" t="s">
        <v>64</v>
      </c>
      <c r="M182" s="32"/>
      <c r="N182" s="31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3"/>
      <c r="U182" s="33"/>
      <c r="V182" s="34" t="s">
        <v>65</v>
      </c>
      <c r="W182" s="362">
        <v>0</v>
      </c>
      <c r="X182" s="363">
        <f t="shared" si="9"/>
        <v>0</v>
      </c>
      <c r="Y182" s="35" t="str">
        <f>IFERROR(IF(X182=0,"",ROUNDUP(X182/H182,0)*0.01196),"")</f>
        <v/>
      </c>
      <c r="Z182" s="55"/>
      <c r="AA182" s="56"/>
      <c r="AE182" s="57"/>
      <c r="BB182" s="161" t="s">
        <v>1</v>
      </c>
    </row>
    <row r="183" spans="1:54" ht="16.5" customHeight="1" x14ac:dyDescent="0.25">
      <c r="A183" s="53" t="s">
        <v>280</v>
      </c>
      <c r="B183" s="53" t="s">
        <v>281</v>
      </c>
      <c r="C183" s="30">
        <v>4301051380</v>
      </c>
      <c r="D183" s="369">
        <v>4680115880962</v>
      </c>
      <c r="E183" s="368"/>
      <c r="F183" s="361">
        <v>1.3</v>
      </c>
      <c r="G183" s="31">
        <v>6</v>
      </c>
      <c r="H183" s="361">
        <v>7.8</v>
      </c>
      <c r="I183" s="361">
        <v>8.3640000000000008</v>
      </c>
      <c r="J183" s="31">
        <v>56</v>
      </c>
      <c r="K183" s="31" t="s">
        <v>99</v>
      </c>
      <c r="L183" s="32" t="s">
        <v>64</v>
      </c>
      <c r="M183" s="32"/>
      <c r="N183" s="31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3"/>
      <c r="U183" s="33"/>
      <c r="V183" s="34" t="s">
        <v>65</v>
      </c>
      <c r="W183" s="362">
        <v>0</v>
      </c>
      <c r="X183" s="363">
        <f t="shared" si="9"/>
        <v>0</v>
      </c>
      <c r="Y183" s="35" t="str">
        <f>IFERROR(IF(X183=0,"",ROUNDUP(X183/H183,0)*0.02175),"")</f>
        <v/>
      </c>
      <c r="Z183" s="55"/>
      <c r="AA183" s="56"/>
      <c r="AE183" s="57"/>
      <c r="BB183" s="162" t="s">
        <v>1</v>
      </c>
    </row>
    <row r="184" spans="1:54" ht="27" customHeight="1" x14ac:dyDescent="0.25">
      <c r="A184" s="53" t="s">
        <v>282</v>
      </c>
      <c r="B184" s="53" t="s">
        <v>283</v>
      </c>
      <c r="C184" s="30">
        <v>4301051411</v>
      </c>
      <c r="D184" s="369">
        <v>4680115881617</v>
      </c>
      <c r="E184" s="368"/>
      <c r="F184" s="361">
        <v>1.35</v>
      </c>
      <c r="G184" s="31">
        <v>6</v>
      </c>
      <c r="H184" s="361">
        <v>8.1</v>
      </c>
      <c r="I184" s="361">
        <v>8.6460000000000008</v>
      </c>
      <c r="J184" s="31">
        <v>56</v>
      </c>
      <c r="K184" s="31" t="s">
        <v>99</v>
      </c>
      <c r="L184" s="32" t="s">
        <v>118</v>
      </c>
      <c r="M184" s="32"/>
      <c r="N184" s="31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3"/>
      <c r="U184" s="33"/>
      <c r="V184" s="34" t="s">
        <v>65</v>
      </c>
      <c r="W184" s="362">
        <v>0</v>
      </c>
      <c r="X184" s="363">
        <f t="shared" si="9"/>
        <v>0</v>
      </c>
      <c r="Y184" s="35" t="str">
        <f>IFERROR(IF(X184=0,"",ROUNDUP(X184/H184,0)*0.02175),"")</f>
        <v/>
      </c>
      <c r="Z184" s="55"/>
      <c r="AA184" s="56"/>
      <c r="AE184" s="57"/>
      <c r="BB184" s="163" t="s">
        <v>1</v>
      </c>
    </row>
    <row r="185" spans="1:54" ht="27" customHeight="1" x14ac:dyDescent="0.25">
      <c r="A185" s="53" t="s">
        <v>284</v>
      </c>
      <c r="B185" s="53" t="s">
        <v>285</v>
      </c>
      <c r="C185" s="30">
        <v>4301051487</v>
      </c>
      <c r="D185" s="369">
        <v>4680115881228</v>
      </c>
      <c r="E185" s="368"/>
      <c r="F185" s="361">
        <v>0.4</v>
      </c>
      <c r="G185" s="31">
        <v>6</v>
      </c>
      <c r="H185" s="361">
        <v>2.4</v>
      </c>
      <c r="I185" s="361">
        <v>2.6720000000000002</v>
      </c>
      <c r="J185" s="31">
        <v>156</v>
      </c>
      <c r="K185" s="31" t="s">
        <v>63</v>
      </c>
      <c r="L185" s="32" t="s">
        <v>64</v>
      </c>
      <c r="M185" s="32"/>
      <c r="N185" s="31">
        <v>40</v>
      </c>
      <c r="O185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3"/>
      <c r="U185" s="33"/>
      <c r="V185" s="34" t="s">
        <v>65</v>
      </c>
      <c r="W185" s="362">
        <v>85</v>
      </c>
      <c r="X185" s="363">
        <f t="shared" si="9"/>
        <v>86.399999999999991</v>
      </c>
      <c r="Y185" s="35">
        <f>IFERROR(IF(X185=0,"",ROUNDUP(X185/H185,0)*0.00753),"")</f>
        <v>0.27107999999999999</v>
      </c>
      <c r="Z185" s="55"/>
      <c r="AA185" s="56"/>
      <c r="AE185" s="57"/>
      <c r="BB185" s="164" t="s">
        <v>1</v>
      </c>
    </row>
    <row r="186" spans="1:54" ht="27" customHeight="1" x14ac:dyDescent="0.25">
      <c r="A186" s="53" t="s">
        <v>286</v>
      </c>
      <c r="B186" s="53" t="s">
        <v>287</v>
      </c>
      <c r="C186" s="30">
        <v>4301051506</v>
      </c>
      <c r="D186" s="369">
        <v>4680115881037</v>
      </c>
      <c r="E186" s="368"/>
      <c r="F186" s="361">
        <v>0.84</v>
      </c>
      <c r="G186" s="31">
        <v>4</v>
      </c>
      <c r="H186" s="361">
        <v>3.36</v>
      </c>
      <c r="I186" s="361">
        <v>3.6179999999999999</v>
      </c>
      <c r="J186" s="31">
        <v>120</v>
      </c>
      <c r="K186" s="31" t="s">
        <v>63</v>
      </c>
      <c r="L186" s="32" t="s">
        <v>64</v>
      </c>
      <c r="M186" s="32"/>
      <c r="N186" s="31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3"/>
      <c r="U186" s="33"/>
      <c r="V186" s="34" t="s">
        <v>65</v>
      </c>
      <c r="W186" s="362">
        <v>0</v>
      </c>
      <c r="X186" s="363">
        <f t="shared" si="9"/>
        <v>0</v>
      </c>
      <c r="Y186" s="35" t="str">
        <f>IFERROR(IF(X186=0,"",ROUNDUP(X186/H186,0)*0.00937),"")</f>
        <v/>
      </c>
      <c r="Z186" s="55"/>
      <c r="AA186" s="56"/>
      <c r="AE186" s="57"/>
      <c r="BB186" s="165" t="s">
        <v>1</v>
      </c>
    </row>
    <row r="187" spans="1:54" ht="27" customHeight="1" x14ac:dyDescent="0.25">
      <c r="A187" s="53" t="s">
        <v>288</v>
      </c>
      <c r="B187" s="53" t="s">
        <v>289</v>
      </c>
      <c r="C187" s="30">
        <v>4301051384</v>
      </c>
      <c r="D187" s="369">
        <v>4680115881211</v>
      </c>
      <c r="E187" s="368"/>
      <c r="F187" s="361">
        <v>0.4</v>
      </c>
      <c r="G187" s="31">
        <v>6</v>
      </c>
      <c r="H187" s="361">
        <v>2.4</v>
      </c>
      <c r="I187" s="361">
        <v>2.6</v>
      </c>
      <c r="J187" s="31">
        <v>156</v>
      </c>
      <c r="K187" s="31" t="s">
        <v>63</v>
      </c>
      <c r="L187" s="32" t="s">
        <v>64</v>
      </c>
      <c r="M187" s="32"/>
      <c r="N187" s="31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3"/>
      <c r="U187" s="33"/>
      <c r="V187" s="34" t="s">
        <v>65</v>
      </c>
      <c r="W187" s="362">
        <v>0</v>
      </c>
      <c r="X187" s="363">
        <f t="shared" si="9"/>
        <v>0</v>
      </c>
      <c r="Y187" s="35" t="str">
        <f>IFERROR(IF(X187=0,"",ROUNDUP(X187/H187,0)*0.00753),"")</f>
        <v/>
      </c>
      <c r="Z187" s="55"/>
      <c r="AA187" s="56"/>
      <c r="AE187" s="57"/>
      <c r="BB187" s="166" t="s">
        <v>1</v>
      </c>
    </row>
    <row r="188" spans="1:54" ht="27" customHeight="1" x14ac:dyDescent="0.25">
      <c r="A188" s="53" t="s">
        <v>290</v>
      </c>
      <c r="B188" s="53" t="s">
        <v>291</v>
      </c>
      <c r="C188" s="30">
        <v>4301051378</v>
      </c>
      <c r="D188" s="369">
        <v>4680115881020</v>
      </c>
      <c r="E188" s="368"/>
      <c r="F188" s="361">
        <v>0.84</v>
      </c>
      <c r="G188" s="31">
        <v>4</v>
      </c>
      <c r="H188" s="361">
        <v>3.36</v>
      </c>
      <c r="I188" s="361">
        <v>3.57</v>
      </c>
      <c r="J188" s="31">
        <v>120</v>
      </c>
      <c r="K188" s="31" t="s">
        <v>63</v>
      </c>
      <c r="L188" s="32" t="s">
        <v>64</v>
      </c>
      <c r="M188" s="32"/>
      <c r="N188" s="31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3"/>
      <c r="U188" s="33"/>
      <c r="V188" s="34" t="s">
        <v>65</v>
      </c>
      <c r="W188" s="362">
        <v>0</v>
      </c>
      <c r="X188" s="363">
        <f t="shared" si="9"/>
        <v>0</v>
      </c>
      <c r="Y188" s="35" t="str">
        <f>IFERROR(IF(X188=0,"",ROUNDUP(X188/H188,0)*0.00937),"")</f>
        <v/>
      </c>
      <c r="Z188" s="55"/>
      <c r="AA188" s="56"/>
      <c r="AE188" s="57"/>
      <c r="BB188" s="167" t="s">
        <v>1</v>
      </c>
    </row>
    <row r="189" spans="1:54" ht="27" customHeight="1" x14ac:dyDescent="0.25">
      <c r="A189" s="53" t="s">
        <v>292</v>
      </c>
      <c r="B189" s="53" t="s">
        <v>293</v>
      </c>
      <c r="C189" s="30">
        <v>4301051407</v>
      </c>
      <c r="D189" s="369">
        <v>4680115882195</v>
      </c>
      <c r="E189" s="368"/>
      <c r="F189" s="361">
        <v>0.4</v>
      </c>
      <c r="G189" s="31">
        <v>6</v>
      </c>
      <c r="H189" s="361">
        <v>2.4</v>
      </c>
      <c r="I189" s="361">
        <v>2.69</v>
      </c>
      <c r="J189" s="31">
        <v>156</v>
      </c>
      <c r="K189" s="31" t="s">
        <v>63</v>
      </c>
      <c r="L189" s="32" t="s">
        <v>118</v>
      </c>
      <c r="M189" s="32"/>
      <c r="N189" s="31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3"/>
      <c r="U189" s="33"/>
      <c r="V189" s="34" t="s">
        <v>65</v>
      </c>
      <c r="W189" s="362">
        <v>98</v>
      </c>
      <c r="X189" s="363">
        <f t="shared" si="9"/>
        <v>98.399999999999991</v>
      </c>
      <c r="Y189" s="35">
        <f t="shared" ref="Y189:Y195" si="10">IFERROR(IF(X189=0,"",ROUNDUP(X189/H189,0)*0.00753),"")</f>
        <v>0.30873</v>
      </c>
      <c r="Z189" s="55"/>
      <c r="AA189" s="56"/>
      <c r="AE189" s="57"/>
      <c r="BB189" s="168" t="s">
        <v>1</v>
      </c>
    </row>
    <row r="190" spans="1:54" ht="27" customHeight="1" x14ac:dyDescent="0.25">
      <c r="A190" s="53" t="s">
        <v>294</v>
      </c>
      <c r="B190" s="53" t="s">
        <v>295</v>
      </c>
      <c r="C190" s="30">
        <v>4301051479</v>
      </c>
      <c r="D190" s="369">
        <v>4680115882607</v>
      </c>
      <c r="E190" s="368"/>
      <c r="F190" s="361">
        <v>0.3</v>
      </c>
      <c r="G190" s="31">
        <v>6</v>
      </c>
      <c r="H190" s="361">
        <v>1.8</v>
      </c>
      <c r="I190" s="361">
        <v>2.0720000000000001</v>
      </c>
      <c r="J190" s="31">
        <v>156</v>
      </c>
      <c r="K190" s="31" t="s">
        <v>63</v>
      </c>
      <c r="L190" s="32" t="s">
        <v>118</v>
      </c>
      <c r="M190" s="32"/>
      <c r="N190" s="31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3"/>
      <c r="U190" s="33"/>
      <c r="V190" s="34" t="s">
        <v>65</v>
      </c>
      <c r="W190" s="362">
        <v>0</v>
      </c>
      <c r="X190" s="363">
        <f t="shared" si="9"/>
        <v>0</v>
      </c>
      <c r="Y190" s="35" t="str">
        <f t="shared" si="10"/>
        <v/>
      </c>
      <c r="Z190" s="55"/>
      <c r="AA190" s="56"/>
      <c r="AE190" s="57"/>
      <c r="BB190" s="169" t="s">
        <v>1</v>
      </c>
    </row>
    <row r="191" spans="1:54" ht="27" customHeight="1" x14ac:dyDescent="0.25">
      <c r="A191" s="53" t="s">
        <v>296</v>
      </c>
      <c r="B191" s="53" t="s">
        <v>297</v>
      </c>
      <c r="C191" s="30">
        <v>4301051468</v>
      </c>
      <c r="D191" s="369">
        <v>4680115880092</v>
      </c>
      <c r="E191" s="368"/>
      <c r="F191" s="361">
        <v>0.4</v>
      </c>
      <c r="G191" s="31">
        <v>6</v>
      </c>
      <c r="H191" s="361">
        <v>2.4</v>
      </c>
      <c r="I191" s="361">
        <v>2.6720000000000002</v>
      </c>
      <c r="J191" s="31">
        <v>156</v>
      </c>
      <c r="K191" s="31" t="s">
        <v>63</v>
      </c>
      <c r="L191" s="32" t="s">
        <v>118</v>
      </c>
      <c r="M191" s="32"/>
      <c r="N191" s="31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3"/>
      <c r="U191" s="33"/>
      <c r="V191" s="34" t="s">
        <v>65</v>
      </c>
      <c r="W191" s="362">
        <v>64</v>
      </c>
      <c r="X191" s="363">
        <f t="shared" si="9"/>
        <v>64.8</v>
      </c>
      <c r="Y191" s="35">
        <f t="shared" si="10"/>
        <v>0.20331000000000002</v>
      </c>
      <c r="Z191" s="55"/>
      <c r="AA191" s="56"/>
      <c r="AE191" s="57"/>
      <c r="BB191" s="170" t="s">
        <v>1</v>
      </c>
    </row>
    <row r="192" spans="1:54" ht="27" customHeight="1" x14ac:dyDescent="0.25">
      <c r="A192" s="53" t="s">
        <v>298</v>
      </c>
      <c r="B192" s="53" t="s">
        <v>299</v>
      </c>
      <c r="C192" s="30">
        <v>4301051469</v>
      </c>
      <c r="D192" s="369">
        <v>4680115880221</v>
      </c>
      <c r="E192" s="368"/>
      <c r="F192" s="361">
        <v>0.4</v>
      </c>
      <c r="G192" s="31">
        <v>6</v>
      </c>
      <c r="H192" s="361">
        <v>2.4</v>
      </c>
      <c r="I192" s="361">
        <v>2.6720000000000002</v>
      </c>
      <c r="J192" s="31">
        <v>156</v>
      </c>
      <c r="K192" s="31" t="s">
        <v>63</v>
      </c>
      <c r="L192" s="32" t="s">
        <v>118</v>
      </c>
      <c r="M192" s="32"/>
      <c r="N192" s="31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3"/>
      <c r="U192" s="33"/>
      <c r="V192" s="34" t="s">
        <v>65</v>
      </c>
      <c r="W192" s="362">
        <v>64</v>
      </c>
      <c r="X192" s="363">
        <f t="shared" si="9"/>
        <v>64.8</v>
      </c>
      <c r="Y192" s="35">
        <f t="shared" si="10"/>
        <v>0.20331000000000002</v>
      </c>
      <c r="Z192" s="55"/>
      <c r="AA192" s="56"/>
      <c r="AE192" s="57"/>
      <c r="BB192" s="171" t="s">
        <v>1</v>
      </c>
    </row>
    <row r="193" spans="1:54" ht="16.5" customHeight="1" x14ac:dyDescent="0.25">
      <c r="A193" s="53" t="s">
        <v>300</v>
      </c>
      <c r="B193" s="53" t="s">
        <v>301</v>
      </c>
      <c r="C193" s="30">
        <v>4301051523</v>
      </c>
      <c r="D193" s="369">
        <v>4680115882942</v>
      </c>
      <c r="E193" s="368"/>
      <c r="F193" s="361">
        <v>0.3</v>
      </c>
      <c r="G193" s="31">
        <v>6</v>
      </c>
      <c r="H193" s="361">
        <v>1.8</v>
      </c>
      <c r="I193" s="361">
        <v>2.0720000000000001</v>
      </c>
      <c r="J193" s="31">
        <v>156</v>
      </c>
      <c r="K193" s="31" t="s">
        <v>63</v>
      </c>
      <c r="L193" s="32" t="s">
        <v>64</v>
      </c>
      <c r="M193" s="32"/>
      <c r="N193" s="31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3"/>
      <c r="U193" s="33"/>
      <c r="V193" s="34" t="s">
        <v>65</v>
      </c>
      <c r="W193" s="362">
        <v>0</v>
      </c>
      <c r="X193" s="363">
        <f t="shared" si="9"/>
        <v>0</v>
      </c>
      <c r="Y193" s="35" t="str">
        <f t="shared" si="10"/>
        <v/>
      </c>
      <c r="Z193" s="55"/>
      <c r="AA193" s="56"/>
      <c r="AE193" s="57"/>
      <c r="BB193" s="172" t="s">
        <v>1</v>
      </c>
    </row>
    <row r="194" spans="1:54" ht="16.5" customHeight="1" x14ac:dyDescent="0.25">
      <c r="A194" s="53" t="s">
        <v>302</v>
      </c>
      <c r="B194" s="53" t="s">
        <v>303</v>
      </c>
      <c r="C194" s="30">
        <v>4301051326</v>
      </c>
      <c r="D194" s="369">
        <v>4680115880504</v>
      </c>
      <c r="E194" s="368"/>
      <c r="F194" s="361">
        <v>0.4</v>
      </c>
      <c r="G194" s="31">
        <v>6</v>
      </c>
      <c r="H194" s="361">
        <v>2.4</v>
      </c>
      <c r="I194" s="361">
        <v>2.6720000000000002</v>
      </c>
      <c r="J194" s="31">
        <v>156</v>
      </c>
      <c r="K194" s="31" t="s">
        <v>63</v>
      </c>
      <c r="L194" s="32" t="s">
        <v>64</v>
      </c>
      <c r="M194" s="32"/>
      <c r="N194" s="31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3"/>
      <c r="U194" s="33"/>
      <c r="V194" s="34" t="s">
        <v>65</v>
      </c>
      <c r="W194" s="362">
        <v>64</v>
      </c>
      <c r="X194" s="363">
        <f t="shared" si="9"/>
        <v>64.8</v>
      </c>
      <c r="Y194" s="35">
        <f t="shared" si="10"/>
        <v>0.20331000000000002</v>
      </c>
      <c r="Z194" s="55"/>
      <c r="AA194" s="56"/>
      <c r="AE194" s="57"/>
      <c r="BB194" s="173" t="s">
        <v>1</v>
      </c>
    </row>
    <row r="195" spans="1:54" ht="27" customHeight="1" x14ac:dyDescent="0.25">
      <c r="A195" s="53" t="s">
        <v>304</v>
      </c>
      <c r="B195" s="53" t="s">
        <v>305</v>
      </c>
      <c r="C195" s="30">
        <v>4301051410</v>
      </c>
      <c r="D195" s="369">
        <v>4680115882164</v>
      </c>
      <c r="E195" s="368"/>
      <c r="F195" s="361">
        <v>0.4</v>
      </c>
      <c r="G195" s="31">
        <v>6</v>
      </c>
      <c r="H195" s="361">
        <v>2.4</v>
      </c>
      <c r="I195" s="361">
        <v>2.6779999999999999</v>
      </c>
      <c r="J195" s="31">
        <v>156</v>
      </c>
      <c r="K195" s="31" t="s">
        <v>63</v>
      </c>
      <c r="L195" s="32" t="s">
        <v>118</v>
      </c>
      <c r="M195" s="32"/>
      <c r="N195" s="31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3"/>
      <c r="U195" s="33"/>
      <c r="V195" s="34" t="s">
        <v>65</v>
      </c>
      <c r="W195" s="362">
        <v>71</v>
      </c>
      <c r="X195" s="363">
        <f t="shared" si="9"/>
        <v>72</v>
      </c>
      <c r="Y195" s="35">
        <f t="shared" si="10"/>
        <v>0.22590000000000002</v>
      </c>
      <c r="Z195" s="55"/>
      <c r="AA195" s="56"/>
      <c r="AE195" s="57"/>
      <c r="BB195" s="174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6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187.7873563218391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190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1.4591400000000001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6" t="s">
        <v>65</v>
      </c>
      <c r="W197" s="364">
        <f>IFERROR(SUM(W179:W195),"0")</f>
        <v>463</v>
      </c>
      <c r="X197" s="364">
        <f>IFERROR(SUM(X179:X195),"0")</f>
        <v>468.6</v>
      </c>
      <c r="Y197" s="36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4"/>
      <c r="AA198" s="354"/>
    </row>
    <row r="199" spans="1:54" ht="16.5" customHeight="1" x14ac:dyDescent="0.25">
      <c r="A199" s="53" t="s">
        <v>306</v>
      </c>
      <c r="B199" s="53" t="s">
        <v>307</v>
      </c>
      <c r="C199" s="30">
        <v>4301060360</v>
      </c>
      <c r="D199" s="369">
        <v>4680115882874</v>
      </c>
      <c r="E199" s="368"/>
      <c r="F199" s="361">
        <v>0.8</v>
      </c>
      <c r="G199" s="31">
        <v>4</v>
      </c>
      <c r="H199" s="361">
        <v>3.2</v>
      </c>
      <c r="I199" s="361">
        <v>3.4660000000000002</v>
      </c>
      <c r="J199" s="31">
        <v>120</v>
      </c>
      <c r="K199" s="31" t="s">
        <v>63</v>
      </c>
      <c r="L199" s="32" t="s">
        <v>64</v>
      </c>
      <c r="M199" s="32"/>
      <c r="N199" s="31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3"/>
      <c r="U199" s="33"/>
      <c r="V199" s="34" t="s">
        <v>65</v>
      </c>
      <c r="W199" s="362">
        <v>0</v>
      </c>
      <c r="X199" s="363">
        <f>IFERROR(IF(W199="",0,CEILING((W199/$H199),1)*$H199),"")</f>
        <v>0</v>
      </c>
      <c r="Y199" s="35" t="str">
        <f>IFERROR(IF(X199=0,"",ROUNDUP(X199/H199,0)*0.00937),"")</f>
        <v/>
      </c>
      <c r="Z199" s="55"/>
      <c r="AA199" s="56"/>
      <c r="AE199" s="57"/>
      <c r="BB199" s="175" t="s">
        <v>1</v>
      </c>
    </row>
    <row r="200" spans="1:54" ht="16.5" customHeight="1" x14ac:dyDescent="0.25">
      <c r="A200" s="53" t="s">
        <v>308</v>
      </c>
      <c r="B200" s="53" t="s">
        <v>309</v>
      </c>
      <c r="C200" s="30">
        <v>4301060359</v>
      </c>
      <c r="D200" s="369">
        <v>4680115884434</v>
      </c>
      <c r="E200" s="368"/>
      <c r="F200" s="361">
        <v>0.8</v>
      </c>
      <c r="G200" s="31">
        <v>4</v>
      </c>
      <c r="H200" s="361">
        <v>3.2</v>
      </c>
      <c r="I200" s="361">
        <v>3.4660000000000002</v>
      </c>
      <c r="J200" s="31">
        <v>120</v>
      </c>
      <c r="K200" s="31" t="s">
        <v>63</v>
      </c>
      <c r="L200" s="32" t="s">
        <v>64</v>
      </c>
      <c r="M200" s="32"/>
      <c r="N200" s="31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3"/>
      <c r="U200" s="33"/>
      <c r="V200" s="34" t="s">
        <v>65</v>
      </c>
      <c r="W200" s="362">
        <v>0</v>
      </c>
      <c r="X200" s="363">
        <f>IFERROR(IF(W200="",0,CEILING((W200/$H200),1)*$H200),"")</f>
        <v>0</v>
      </c>
      <c r="Y200" s="35" t="str">
        <f>IFERROR(IF(X200=0,"",ROUNDUP(X200/H200,0)*0.00937),"")</f>
        <v/>
      </c>
      <c r="Z200" s="55"/>
      <c r="AA200" s="56"/>
      <c r="AE200" s="57"/>
      <c r="BB200" s="176" t="s">
        <v>1</v>
      </c>
    </row>
    <row r="201" spans="1:54" ht="16.5" customHeight="1" x14ac:dyDescent="0.25">
      <c r="A201" s="53" t="s">
        <v>310</v>
      </c>
      <c r="B201" s="53" t="s">
        <v>311</v>
      </c>
      <c r="C201" s="30">
        <v>4301060338</v>
      </c>
      <c r="D201" s="369">
        <v>4680115880801</v>
      </c>
      <c r="E201" s="368"/>
      <c r="F201" s="361">
        <v>0.4</v>
      </c>
      <c r="G201" s="31">
        <v>6</v>
      </c>
      <c r="H201" s="361">
        <v>2.4</v>
      </c>
      <c r="I201" s="361">
        <v>2.6720000000000002</v>
      </c>
      <c r="J201" s="31">
        <v>156</v>
      </c>
      <c r="K201" s="31" t="s">
        <v>63</v>
      </c>
      <c r="L201" s="32" t="s">
        <v>64</v>
      </c>
      <c r="M201" s="32"/>
      <c r="N201" s="31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3"/>
      <c r="U201" s="33"/>
      <c r="V201" s="34" t="s">
        <v>65</v>
      </c>
      <c r="W201" s="362">
        <v>0</v>
      </c>
      <c r="X201" s="363">
        <f>IFERROR(IF(W201="",0,CEILING((W201/$H201),1)*$H201),"")</f>
        <v>0</v>
      </c>
      <c r="Y201" s="35" t="str">
        <f>IFERROR(IF(X201=0,"",ROUNDUP(X201/H201,0)*0.00753),"")</f>
        <v/>
      </c>
      <c r="Z201" s="55"/>
      <c r="AA201" s="56"/>
      <c r="AE201" s="57"/>
      <c r="BB201" s="177" t="s">
        <v>1</v>
      </c>
    </row>
    <row r="202" spans="1:54" ht="27" customHeight="1" x14ac:dyDescent="0.25">
      <c r="A202" s="53" t="s">
        <v>312</v>
      </c>
      <c r="B202" s="53" t="s">
        <v>313</v>
      </c>
      <c r="C202" s="30">
        <v>4301060339</v>
      </c>
      <c r="D202" s="369">
        <v>4680115880818</v>
      </c>
      <c r="E202" s="368"/>
      <c r="F202" s="361">
        <v>0.4</v>
      </c>
      <c r="G202" s="31">
        <v>6</v>
      </c>
      <c r="H202" s="361">
        <v>2.4</v>
      </c>
      <c r="I202" s="361">
        <v>2.6720000000000002</v>
      </c>
      <c r="J202" s="31">
        <v>156</v>
      </c>
      <c r="K202" s="31" t="s">
        <v>63</v>
      </c>
      <c r="L202" s="32" t="s">
        <v>64</v>
      </c>
      <c r="M202" s="32"/>
      <c r="N202" s="31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3"/>
      <c r="U202" s="33"/>
      <c r="V202" s="34" t="s">
        <v>65</v>
      </c>
      <c r="W202" s="362">
        <v>10</v>
      </c>
      <c r="X202" s="363">
        <f>IFERROR(IF(W202="",0,CEILING((W202/$H202),1)*$H202),"")</f>
        <v>12</v>
      </c>
      <c r="Y202" s="35">
        <f>IFERROR(IF(X202=0,"",ROUNDUP(X202/H202,0)*0.00753),"")</f>
        <v>3.7650000000000003E-2</v>
      </c>
      <c r="Z202" s="55"/>
      <c r="AA202" s="56"/>
      <c r="AE202" s="57"/>
      <c r="BB202" s="178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6" t="s">
        <v>67</v>
      </c>
      <c r="W203" s="364">
        <f>IFERROR(W199/H199,"0")+IFERROR(W200/H200,"0")+IFERROR(W201/H201,"0")+IFERROR(W202/H202,"0")</f>
        <v>4.166666666666667</v>
      </c>
      <c r="X203" s="364">
        <f>IFERROR(X199/H199,"0")+IFERROR(X200/H200,"0")+IFERROR(X201/H201,"0")+IFERROR(X202/H202,"0")</f>
        <v>5</v>
      </c>
      <c r="Y203" s="364">
        <f>IFERROR(IF(Y199="",0,Y199),"0")+IFERROR(IF(Y200="",0,Y200),"0")+IFERROR(IF(Y201="",0,Y201),"0")+IFERROR(IF(Y202="",0,Y202),"0")</f>
        <v>3.7650000000000003E-2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6" t="s">
        <v>65</v>
      </c>
      <c r="W204" s="364">
        <f>IFERROR(SUM(W199:W202),"0")</f>
        <v>10</v>
      </c>
      <c r="X204" s="364">
        <f>IFERROR(SUM(X199:X202),"0")</f>
        <v>12</v>
      </c>
      <c r="Y204" s="36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5"/>
      <c r="AA205" s="355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4"/>
      <c r="AA206" s="354"/>
    </row>
    <row r="207" spans="1:54" ht="27" customHeight="1" x14ac:dyDescent="0.25">
      <c r="A207" s="53" t="s">
        <v>315</v>
      </c>
      <c r="B207" s="53" t="s">
        <v>316</v>
      </c>
      <c r="C207" s="30">
        <v>4301011717</v>
      </c>
      <c r="D207" s="369">
        <v>4680115884274</v>
      </c>
      <c r="E207" s="368"/>
      <c r="F207" s="361">
        <v>1.45</v>
      </c>
      <c r="G207" s="31">
        <v>8</v>
      </c>
      <c r="H207" s="361">
        <v>11.6</v>
      </c>
      <c r="I207" s="361">
        <v>12.08</v>
      </c>
      <c r="J207" s="31">
        <v>56</v>
      </c>
      <c r="K207" s="31" t="s">
        <v>99</v>
      </c>
      <c r="L207" s="32" t="s">
        <v>100</v>
      </c>
      <c r="M207" s="32"/>
      <c r="N207" s="31">
        <v>55</v>
      </c>
      <c r="O207" s="3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3"/>
      <c r="U207" s="33"/>
      <c r="V207" s="34" t="s">
        <v>65</v>
      </c>
      <c r="W207" s="362">
        <v>0</v>
      </c>
      <c r="X207" s="363">
        <f t="shared" ref="X207:X212" si="11">IFERROR(IF(W207="",0,CEILING((W207/$H207),1)*$H207),"")</f>
        <v>0</v>
      </c>
      <c r="Y207" s="35" t="str">
        <f>IFERROR(IF(X207=0,"",ROUNDUP(X207/H207,0)*0.02175),"")</f>
        <v/>
      </c>
      <c r="Z207" s="55"/>
      <c r="AA207" s="56"/>
      <c r="AE207" s="57"/>
      <c r="BB207" s="179" t="s">
        <v>1</v>
      </c>
    </row>
    <row r="208" spans="1:54" ht="27" customHeight="1" x14ac:dyDescent="0.25">
      <c r="A208" s="53" t="s">
        <v>317</v>
      </c>
      <c r="B208" s="53" t="s">
        <v>318</v>
      </c>
      <c r="C208" s="30">
        <v>4301011719</v>
      </c>
      <c r="D208" s="369">
        <v>4680115884298</v>
      </c>
      <c r="E208" s="368"/>
      <c r="F208" s="361">
        <v>1.45</v>
      </c>
      <c r="G208" s="31">
        <v>8</v>
      </c>
      <c r="H208" s="361">
        <v>11.6</v>
      </c>
      <c r="I208" s="361">
        <v>12.08</v>
      </c>
      <c r="J208" s="31">
        <v>56</v>
      </c>
      <c r="K208" s="31" t="s">
        <v>99</v>
      </c>
      <c r="L208" s="32" t="s">
        <v>100</v>
      </c>
      <c r="M208" s="32"/>
      <c r="N208" s="31">
        <v>55</v>
      </c>
      <c r="O208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3"/>
      <c r="U208" s="33"/>
      <c r="V208" s="34" t="s">
        <v>65</v>
      </c>
      <c r="W208" s="362">
        <v>0</v>
      </c>
      <c r="X208" s="363">
        <f t="shared" si="11"/>
        <v>0</v>
      </c>
      <c r="Y208" s="35" t="str">
        <f>IFERROR(IF(X208=0,"",ROUNDUP(X208/H208,0)*0.02175),"")</f>
        <v/>
      </c>
      <c r="Z208" s="55"/>
      <c r="AA208" s="56"/>
      <c r="AE208" s="57"/>
      <c r="BB208" s="180" t="s">
        <v>1</v>
      </c>
    </row>
    <row r="209" spans="1:54" ht="27" customHeight="1" x14ac:dyDescent="0.25">
      <c r="A209" s="53" t="s">
        <v>319</v>
      </c>
      <c r="B209" s="53" t="s">
        <v>320</v>
      </c>
      <c r="C209" s="30">
        <v>4301011733</v>
      </c>
      <c r="D209" s="369">
        <v>4680115884250</v>
      </c>
      <c r="E209" s="368"/>
      <c r="F209" s="361">
        <v>1.45</v>
      </c>
      <c r="G209" s="31">
        <v>8</v>
      </c>
      <c r="H209" s="361">
        <v>11.6</v>
      </c>
      <c r="I209" s="361">
        <v>12.08</v>
      </c>
      <c r="J209" s="31">
        <v>56</v>
      </c>
      <c r="K209" s="31" t="s">
        <v>99</v>
      </c>
      <c r="L209" s="32" t="s">
        <v>118</v>
      </c>
      <c r="M209" s="32"/>
      <c r="N209" s="31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3"/>
      <c r="U209" s="33"/>
      <c r="V209" s="34" t="s">
        <v>65</v>
      </c>
      <c r="W209" s="362">
        <v>39</v>
      </c>
      <c r="X209" s="363">
        <f t="shared" si="11"/>
        <v>46.4</v>
      </c>
      <c r="Y209" s="35">
        <f>IFERROR(IF(X209=0,"",ROUNDUP(X209/H209,0)*0.02175),"")</f>
        <v>8.6999999999999994E-2</v>
      </c>
      <c r="Z209" s="55"/>
      <c r="AA209" s="56"/>
      <c r="AE209" s="57"/>
      <c r="BB209" s="181" t="s">
        <v>1</v>
      </c>
    </row>
    <row r="210" spans="1:54" ht="27" customHeight="1" x14ac:dyDescent="0.25">
      <c r="A210" s="53" t="s">
        <v>321</v>
      </c>
      <c r="B210" s="53" t="s">
        <v>322</v>
      </c>
      <c r="C210" s="30">
        <v>4301011718</v>
      </c>
      <c r="D210" s="369">
        <v>4680115884281</v>
      </c>
      <c r="E210" s="368"/>
      <c r="F210" s="361">
        <v>0.4</v>
      </c>
      <c r="G210" s="31">
        <v>10</v>
      </c>
      <c r="H210" s="361">
        <v>4</v>
      </c>
      <c r="I210" s="361">
        <v>4.24</v>
      </c>
      <c r="J210" s="31">
        <v>120</v>
      </c>
      <c r="K210" s="31" t="s">
        <v>63</v>
      </c>
      <c r="L210" s="32" t="s">
        <v>100</v>
      </c>
      <c r="M210" s="32"/>
      <c r="N210" s="31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3"/>
      <c r="U210" s="33"/>
      <c r="V210" s="34" t="s">
        <v>65</v>
      </c>
      <c r="W210" s="362">
        <v>0</v>
      </c>
      <c r="X210" s="363">
        <f t="shared" si="11"/>
        <v>0</v>
      </c>
      <c r="Y210" s="35" t="str">
        <f>IFERROR(IF(X210=0,"",ROUNDUP(X210/H210,0)*0.00937),"")</f>
        <v/>
      </c>
      <c r="Z210" s="55"/>
      <c r="AA210" s="56"/>
      <c r="AE210" s="57"/>
      <c r="BB210" s="182" t="s">
        <v>1</v>
      </c>
    </row>
    <row r="211" spans="1:54" ht="27" customHeight="1" x14ac:dyDescent="0.25">
      <c r="A211" s="53" t="s">
        <v>323</v>
      </c>
      <c r="B211" s="53" t="s">
        <v>324</v>
      </c>
      <c r="C211" s="30">
        <v>4301011720</v>
      </c>
      <c r="D211" s="369">
        <v>4680115884199</v>
      </c>
      <c r="E211" s="368"/>
      <c r="F211" s="361">
        <v>0.37</v>
      </c>
      <c r="G211" s="31">
        <v>10</v>
      </c>
      <c r="H211" s="361">
        <v>3.7</v>
      </c>
      <c r="I211" s="361">
        <v>3.94</v>
      </c>
      <c r="J211" s="31">
        <v>120</v>
      </c>
      <c r="K211" s="31" t="s">
        <v>63</v>
      </c>
      <c r="L211" s="32" t="s">
        <v>100</v>
      </c>
      <c r="M211" s="32"/>
      <c r="N211" s="31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3"/>
      <c r="U211" s="33"/>
      <c r="V211" s="34" t="s">
        <v>65</v>
      </c>
      <c r="W211" s="362">
        <v>0</v>
      </c>
      <c r="X211" s="363">
        <f t="shared" si="11"/>
        <v>0</v>
      </c>
      <c r="Y211" s="35" t="str">
        <f>IFERROR(IF(X211=0,"",ROUNDUP(X211/H211,0)*0.00937),"")</f>
        <v/>
      </c>
      <c r="Z211" s="55"/>
      <c r="AA211" s="56"/>
      <c r="AE211" s="57"/>
      <c r="BB211" s="183" t="s">
        <v>1</v>
      </c>
    </row>
    <row r="212" spans="1:54" ht="27" customHeight="1" x14ac:dyDescent="0.25">
      <c r="A212" s="53" t="s">
        <v>325</v>
      </c>
      <c r="B212" s="53" t="s">
        <v>326</v>
      </c>
      <c r="C212" s="30">
        <v>4301011716</v>
      </c>
      <c r="D212" s="369">
        <v>4680115884267</v>
      </c>
      <c r="E212" s="368"/>
      <c r="F212" s="361">
        <v>0.4</v>
      </c>
      <c r="G212" s="31">
        <v>10</v>
      </c>
      <c r="H212" s="361">
        <v>4</v>
      </c>
      <c r="I212" s="361">
        <v>4.24</v>
      </c>
      <c r="J212" s="31">
        <v>120</v>
      </c>
      <c r="K212" s="31" t="s">
        <v>63</v>
      </c>
      <c r="L212" s="32" t="s">
        <v>100</v>
      </c>
      <c r="M212" s="32"/>
      <c r="N212" s="31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3"/>
      <c r="U212" s="33"/>
      <c r="V212" s="34" t="s">
        <v>65</v>
      </c>
      <c r="W212" s="362">
        <v>0</v>
      </c>
      <c r="X212" s="363">
        <f t="shared" si="11"/>
        <v>0</v>
      </c>
      <c r="Y212" s="35" t="str">
        <f>IFERROR(IF(X212=0,"",ROUNDUP(X212/H212,0)*0.00937),"")</f>
        <v/>
      </c>
      <c r="Z212" s="55"/>
      <c r="AA212" s="56"/>
      <c r="AE212" s="57"/>
      <c r="BB212" s="184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6" t="s">
        <v>67</v>
      </c>
      <c r="W213" s="364">
        <f>IFERROR(W207/H207,"0")+IFERROR(W208/H208,"0")+IFERROR(W209/H209,"0")+IFERROR(W210/H210,"0")+IFERROR(W211/H211,"0")+IFERROR(W212/H212,"0")</f>
        <v>3.3620689655172415</v>
      </c>
      <c r="X213" s="364">
        <f>IFERROR(X207/H207,"0")+IFERROR(X208/H208,"0")+IFERROR(X209/H209,"0")+IFERROR(X210/H210,"0")+IFERROR(X211/H211,"0")+IFERROR(X212/H212,"0")</f>
        <v>4</v>
      </c>
      <c r="Y213" s="364">
        <f>IFERROR(IF(Y207="",0,Y207),"0")+IFERROR(IF(Y208="",0,Y208),"0")+IFERROR(IF(Y209="",0,Y209),"0")+IFERROR(IF(Y210="",0,Y210),"0")+IFERROR(IF(Y211="",0,Y211),"0")+IFERROR(IF(Y212="",0,Y212),"0")</f>
        <v>8.6999999999999994E-2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6" t="s">
        <v>65</v>
      </c>
      <c r="W214" s="364">
        <f>IFERROR(SUM(W207:W212),"0")</f>
        <v>39</v>
      </c>
      <c r="X214" s="364">
        <f>IFERROR(SUM(X207:X212),"0")</f>
        <v>46.4</v>
      </c>
      <c r="Y214" s="36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4"/>
      <c r="AA215" s="354"/>
    </row>
    <row r="216" spans="1:54" ht="27" customHeight="1" x14ac:dyDescent="0.25">
      <c r="A216" s="53" t="s">
        <v>327</v>
      </c>
      <c r="B216" s="53" t="s">
        <v>328</v>
      </c>
      <c r="C216" s="30">
        <v>4301031151</v>
      </c>
      <c r="D216" s="369">
        <v>4607091389845</v>
      </c>
      <c r="E216" s="368"/>
      <c r="F216" s="361">
        <v>0.35</v>
      </c>
      <c r="G216" s="31">
        <v>6</v>
      </c>
      <c r="H216" s="361">
        <v>2.1</v>
      </c>
      <c r="I216" s="361">
        <v>2.2000000000000002</v>
      </c>
      <c r="J216" s="31">
        <v>234</v>
      </c>
      <c r="K216" s="31" t="s">
        <v>160</v>
      </c>
      <c r="L216" s="32" t="s">
        <v>64</v>
      </c>
      <c r="M216" s="32"/>
      <c r="N216" s="31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3"/>
      <c r="U216" s="33"/>
      <c r="V216" s="34" t="s">
        <v>65</v>
      </c>
      <c r="W216" s="362">
        <v>0</v>
      </c>
      <c r="X216" s="363">
        <f>IFERROR(IF(W216="",0,CEILING((W216/$H216),1)*$H216),"")</f>
        <v>0</v>
      </c>
      <c r="Y216" s="35" t="str">
        <f>IFERROR(IF(X216=0,"",ROUNDUP(X216/H216,0)*0.00502),"")</f>
        <v/>
      </c>
      <c r="Z216" s="55"/>
      <c r="AA216" s="56"/>
      <c r="AE216" s="57"/>
      <c r="BB216" s="185" t="s">
        <v>1</v>
      </c>
    </row>
    <row r="217" spans="1:54" ht="27" customHeight="1" x14ac:dyDescent="0.25">
      <c r="A217" s="53" t="s">
        <v>329</v>
      </c>
      <c r="B217" s="53" t="s">
        <v>330</v>
      </c>
      <c r="C217" s="30">
        <v>4301031259</v>
      </c>
      <c r="D217" s="369">
        <v>4680115882881</v>
      </c>
      <c r="E217" s="368"/>
      <c r="F217" s="361">
        <v>0.28000000000000003</v>
      </c>
      <c r="G217" s="31">
        <v>6</v>
      </c>
      <c r="H217" s="361">
        <v>1.68</v>
      </c>
      <c r="I217" s="361">
        <v>1.81</v>
      </c>
      <c r="J217" s="31">
        <v>234</v>
      </c>
      <c r="K217" s="31" t="s">
        <v>160</v>
      </c>
      <c r="L217" s="32" t="s">
        <v>64</v>
      </c>
      <c r="M217" s="32"/>
      <c r="N217" s="31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3"/>
      <c r="U217" s="33"/>
      <c r="V217" s="34" t="s">
        <v>65</v>
      </c>
      <c r="W217" s="362">
        <v>0</v>
      </c>
      <c r="X217" s="363">
        <f>IFERROR(IF(W217="",0,CEILING((W217/$H217),1)*$H217),"")</f>
        <v>0</v>
      </c>
      <c r="Y217" s="35" t="str">
        <f>IFERROR(IF(X217=0,"",ROUNDUP(X217/H217,0)*0.00502),"")</f>
        <v/>
      </c>
      <c r="Z217" s="55"/>
      <c r="AA217" s="56"/>
      <c r="AE217" s="57"/>
      <c r="BB217" s="186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6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6" t="s">
        <v>65</v>
      </c>
      <c r="W219" s="364">
        <f>IFERROR(SUM(W216:W217),"0")</f>
        <v>0</v>
      </c>
      <c r="X219" s="364">
        <f>IFERROR(SUM(X216:X217),"0")</f>
        <v>0</v>
      </c>
      <c r="Y219" s="36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5"/>
      <c r="AA220" s="355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4"/>
      <c r="AA221" s="354"/>
    </row>
    <row r="222" spans="1:54" ht="27" customHeight="1" x14ac:dyDescent="0.25">
      <c r="A222" s="53" t="s">
        <v>332</v>
      </c>
      <c r="B222" s="53" t="s">
        <v>333</v>
      </c>
      <c r="C222" s="30">
        <v>4301011826</v>
      </c>
      <c r="D222" s="369">
        <v>4680115884137</v>
      </c>
      <c r="E222" s="368"/>
      <c r="F222" s="361">
        <v>1.45</v>
      </c>
      <c r="G222" s="31">
        <v>8</v>
      </c>
      <c r="H222" s="361">
        <v>11.6</v>
      </c>
      <c r="I222" s="361">
        <v>12.08</v>
      </c>
      <c r="J222" s="31">
        <v>56</v>
      </c>
      <c r="K222" s="31" t="s">
        <v>99</v>
      </c>
      <c r="L222" s="32" t="s">
        <v>100</v>
      </c>
      <c r="M222" s="32"/>
      <c r="N222" s="31">
        <v>55</v>
      </c>
      <c r="O222" s="4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3"/>
      <c r="U222" s="33"/>
      <c r="V222" s="34" t="s">
        <v>65</v>
      </c>
      <c r="W222" s="362">
        <v>0</v>
      </c>
      <c r="X222" s="363">
        <f t="shared" ref="X222:X227" si="12">IFERROR(IF(W222="",0,CEILING((W222/$H222),1)*$H222),"")</f>
        <v>0</v>
      </c>
      <c r="Y222" s="35" t="str">
        <f>IFERROR(IF(X222=0,"",ROUNDUP(X222/H222,0)*0.02175),"")</f>
        <v/>
      </c>
      <c r="Z222" s="55"/>
      <c r="AA222" s="56"/>
      <c r="AE222" s="57"/>
      <c r="BB222" s="187" t="s">
        <v>1</v>
      </c>
    </row>
    <row r="223" spans="1:54" ht="27" customHeight="1" x14ac:dyDescent="0.25">
      <c r="A223" s="53" t="s">
        <v>334</v>
      </c>
      <c r="B223" s="53" t="s">
        <v>335</v>
      </c>
      <c r="C223" s="30">
        <v>4301011724</v>
      </c>
      <c r="D223" s="369">
        <v>4680115884236</v>
      </c>
      <c r="E223" s="368"/>
      <c r="F223" s="361">
        <v>1.45</v>
      </c>
      <c r="G223" s="31">
        <v>8</v>
      </c>
      <c r="H223" s="361">
        <v>11.6</v>
      </c>
      <c r="I223" s="361">
        <v>12.08</v>
      </c>
      <c r="J223" s="31">
        <v>56</v>
      </c>
      <c r="K223" s="31" t="s">
        <v>99</v>
      </c>
      <c r="L223" s="32" t="s">
        <v>100</v>
      </c>
      <c r="M223" s="32"/>
      <c r="N223" s="31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3"/>
      <c r="U223" s="33"/>
      <c r="V223" s="34" t="s">
        <v>65</v>
      </c>
      <c r="W223" s="362">
        <v>0</v>
      </c>
      <c r="X223" s="363">
        <f t="shared" si="12"/>
        <v>0</v>
      </c>
      <c r="Y223" s="35" t="str">
        <f>IFERROR(IF(X223=0,"",ROUNDUP(X223/H223,0)*0.02175),"")</f>
        <v/>
      </c>
      <c r="Z223" s="55"/>
      <c r="AA223" s="56"/>
      <c r="AE223" s="57"/>
      <c r="BB223" s="188" t="s">
        <v>1</v>
      </c>
    </row>
    <row r="224" spans="1:54" ht="27" customHeight="1" x14ac:dyDescent="0.25">
      <c r="A224" s="53" t="s">
        <v>336</v>
      </c>
      <c r="B224" s="53" t="s">
        <v>337</v>
      </c>
      <c r="C224" s="30">
        <v>4301011721</v>
      </c>
      <c r="D224" s="369">
        <v>4680115884175</v>
      </c>
      <c r="E224" s="368"/>
      <c r="F224" s="361">
        <v>1.45</v>
      </c>
      <c r="G224" s="31">
        <v>8</v>
      </c>
      <c r="H224" s="361">
        <v>11.6</v>
      </c>
      <c r="I224" s="361">
        <v>12.08</v>
      </c>
      <c r="J224" s="31">
        <v>56</v>
      </c>
      <c r="K224" s="31" t="s">
        <v>99</v>
      </c>
      <c r="L224" s="32" t="s">
        <v>100</v>
      </c>
      <c r="M224" s="32"/>
      <c r="N224" s="31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3"/>
      <c r="U224" s="33"/>
      <c r="V224" s="34" t="s">
        <v>65</v>
      </c>
      <c r="W224" s="362">
        <v>0</v>
      </c>
      <c r="X224" s="363">
        <f t="shared" si="12"/>
        <v>0</v>
      </c>
      <c r="Y224" s="35" t="str">
        <f>IFERROR(IF(X224=0,"",ROUNDUP(X224/H224,0)*0.02175),"")</f>
        <v/>
      </c>
      <c r="Z224" s="55"/>
      <c r="AA224" s="56"/>
      <c r="AE224" s="57"/>
      <c r="BB224" s="189" t="s">
        <v>1</v>
      </c>
    </row>
    <row r="225" spans="1:54" ht="27" customHeight="1" x14ac:dyDescent="0.25">
      <c r="A225" s="53" t="s">
        <v>338</v>
      </c>
      <c r="B225" s="53" t="s">
        <v>339</v>
      </c>
      <c r="C225" s="30">
        <v>4301011824</v>
      </c>
      <c r="D225" s="369">
        <v>4680115884144</v>
      </c>
      <c r="E225" s="368"/>
      <c r="F225" s="361">
        <v>0.4</v>
      </c>
      <c r="G225" s="31">
        <v>10</v>
      </c>
      <c r="H225" s="361">
        <v>4</v>
      </c>
      <c r="I225" s="361">
        <v>4.24</v>
      </c>
      <c r="J225" s="31">
        <v>120</v>
      </c>
      <c r="K225" s="31" t="s">
        <v>63</v>
      </c>
      <c r="L225" s="32" t="s">
        <v>100</v>
      </c>
      <c r="M225" s="32"/>
      <c r="N225" s="31">
        <v>55</v>
      </c>
      <c r="O225" s="6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3"/>
      <c r="U225" s="33"/>
      <c r="V225" s="34" t="s">
        <v>65</v>
      </c>
      <c r="W225" s="362">
        <v>0</v>
      </c>
      <c r="X225" s="363">
        <f t="shared" si="12"/>
        <v>0</v>
      </c>
      <c r="Y225" s="35" t="str">
        <f>IFERROR(IF(X225=0,"",ROUNDUP(X225/H225,0)*0.00937),"")</f>
        <v/>
      </c>
      <c r="Z225" s="55"/>
      <c r="AA225" s="56"/>
      <c r="AE225" s="57"/>
      <c r="BB225" s="190" t="s">
        <v>1</v>
      </c>
    </row>
    <row r="226" spans="1:54" ht="27" customHeight="1" x14ac:dyDescent="0.25">
      <c r="A226" s="53" t="s">
        <v>340</v>
      </c>
      <c r="B226" s="53" t="s">
        <v>341</v>
      </c>
      <c r="C226" s="30">
        <v>4301011726</v>
      </c>
      <c r="D226" s="369">
        <v>4680115884182</v>
      </c>
      <c r="E226" s="368"/>
      <c r="F226" s="361">
        <v>0.37</v>
      </c>
      <c r="G226" s="31">
        <v>10</v>
      </c>
      <c r="H226" s="361">
        <v>3.7</v>
      </c>
      <c r="I226" s="361">
        <v>3.94</v>
      </c>
      <c r="J226" s="31">
        <v>120</v>
      </c>
      <c r="K226" s="31" t="s">
        <v>63</v>
      </c>
      <c r="L226" s="32" t="s">
        <v>100</v>
      </c>
      <c r="M226" s="32"/>
      <c r="N226" s="31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3"/>
      <c r="U226" s="33"/>
      <c r="V226" s="34" t="s">
        <v>65</v>
      </c>
      <c r="W226" s="362">
        <v>0</v>
      </c>
      <c r="X226" s="363">
        <f t="shared" si="12"/>
        <v>0</v>
      </c>
      <c r="Y226" s="35" t="str">
        <f>IFERROR(IF(X226=0,"",ROUNDUP(X226/H226,0)*0.00937),"")</f>
        <v/>
      </c>
      <c r="Z226" s="55"/>
      <c r="AA226" s="56"/>
      <c r="AE226" s="57"/>
      <c r="BB226" s="191" t="s">
        <v>1</v>
      </c>
    </row>
    <row r="227" spans="1:54" ht="27" customHeight="1" x14ac:dyDescent="0.25">
      <c r="A227" s="53" t="s">
        <v>342</v>
      </c>
      <c r="B227" s="53" t="s">
        <v>343</v>
      </c>
      <c r="C227" s="30">
        <v>4301011722</v>
      </c>
      <c r="D227" s="369">
        <v>4680115884205</v>
      </c>
      <c r="E227" s="368"/>
      <c r="F227" s="361">
        <v>0.4</v>
      </c>
      <c r="G227" s="31">
        <v>10</v>
      </c>
      <c r="H227" s="361">
        <v>4</v>
      </c>
      <c r="I227" s="361">
        <v>4.24</v>
      </c>
      <c r="J227" s="31">
        <v>120</v>
      </c>
      <c r="K227" s="31" t="s">
        <v>63</v>
      </c>
      <c r="L227" s="32" t="s">
        <v>100</v>
      </c>
      <c r="M227" s="32"/>
      <c r="N227" s="31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3"/>
      <c r="U227" s="33"/>
      <c r="V227" s="34" t="s">
        <v>65</v>
      </c>
      <c r="W227" s="362">
        <v>0</v>
      </c>
      <c r="X227" s="363">
        <f t="shared" si="12"/>
        <v>0</v>
      </c>
      <c r="Y227" s="35" t="str">
        <f>IFERROR(IF(X227=0,"",ROUNDUP(X227/H227,0)*0.00937),"")</f>
        <v/>
      </c>
      <c r="Z227" s="55"/>
      <c r="AA227" s="56"/>
      <c r="AE227" s="57"/>
      <c r="BB227" s="192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6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6" t="s">
        <v>65</v>
      </c>
      <c r="W229" s="364">
        <f>IFERROR(SUM(W222:W227),"0")</f>
        <v>0</v>
      </c>
      <c r="X229" s="364">
        <f>IFERROR(SUM(X222:X227),"0")</f>
        <v>0</v>
      </c>
      <c r="Y229" s="36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5"/>
      <c r="AA230" s="355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4"/>
      <c r="AA231" s="354"/>
    </row>
    <row r="232" spans="1:54" ht="27" customHeight="1" x14ac:dyDescent="0.25">
      <c r="A232" s="53" t="s">
        <v>345</v>
      </c>
      <c r="B232" s="53" t="s">
        <v>346</v>
      </c>
      <c r="C232" s="30">
        <v>4301011346</v>
      </c>
      <c r="D232" s="369">
        <v>4607091387445</v>
      </c>
      <c r="E232" s="368"/>
      <c r="F232" s="361">
        <v>0.9</v>
      </c>
      <c r="G232" s="31">
        <v>10</v>
      </c>
      <c r="H232" s="361">
        <v>9</v>
      </c>
      <c r="I232" s="361">
        <v>9.6300000000000008</v>
      </c>
      <c r="J232" s="31">
        <v>56</v>
      </c>
      <c r="K232" s="31" t="s">
        <v>99</v>
      </c>
      <c r="L232" s="32" t="s">
        <v>100</v>
      </c>
      <c r="M232" s="32"/>
      <c r="N232" s="31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3"/>
      <c r="U232" s="33"/>
      <c r="V232" s="34" t="s">
        <v>65</v>
      </c>
      <c r="W232" s="362">
        <v>0</v>
      </c>
      <c r="X232" s="363">
        <f t="shared" ref="X232:X247" si="13">IFERROR(IF(W232="",0,CEILING((W232/$H232),1)*$H232),"")</f>
        <v>0</v>
      </c>
      <c r="Y232" s="35" t="str">
        <f>IFERROR(IF(X232=0,"",ROUNDUP(X232/H232,0)*0.02175),"")</f>
        <v/>
      </c>
      <c r="Z232" s="55"/>
      <c r="AA232" s="56"/>
      <c r="AE232" s="57"/>
      <c r="BB232" s="193" t="s">
        <v>1</v>
      </c>
    </row>
    <row r="233" spans="1:54" ht="27" customHeight="1" x14ac:dyDescent="0.25">
      <c r="A233" s="53" t="s">
        <v>347</v>
      </c>
      <c r="B233" s="53" t="s">
        <v>348</v>
      </c>
      <c r="C233" s="30">
        <v>4301011308</v>
      </c>
      <c r="D233" s="369">
        <v>4607091386004</v>
      </c>
      <c r="E233" s="368"/>
      <c r="F233" s="361">
        <v>1.35</v>
      </c>
      <c r="G233" s="31">
        <v>8</v>
      </c>
      <c r="H233" s="361">
        <v>10.8</v>
      </c>
      <c r="I233" s="361">
        <v>11.28</v>
      </c>
      <c r="J233" s="31">
        <v>56</v>
      </c>
      <c r="K233" s="31" t="s">
        <v>99</v>
      </c>
      <c r="L233" s="32" t="s">
        <v>100</v>
      </c>
      <c r="M233" s="32"/>
      <c r="N233" s="31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3"/>
      <c r="U233" s="33"/>
      <c r="V233" s="34" t="s">
        <v>65</v>
      </c>
      <c r="W233" s="362">
        <v>0</v>
      </c>
      <c r="X233" s="363">
        <f t="shared" si="13"/>
        <v>0</v>
      </c>
      <c r="Y233" s="35" t="str">
        <f>IFERROR(IF(X233=0,"",ROUNDUP(X233/H233,0)*0.02175),"")</f>
        <v/>
      </c>
      <c r="Z233" s="55"/>
      <c r="AA233" s="56"/>
      <c r="AE233" s="57"/>
      <c r="BB233" s="194" t="s">
        <v>1</v>
      </c>
    </row>
    <row r="234" spans="1:54" ht="27" customHeight="1" x14ac:dyDescent="0.25">
      <c r="A234" s="53" t="s">
        <v>347</v>
      </c>
      <c r="B234" s="53" t="s">
        <v>349</v>
      </c>
      <c r="C234" s="30">
        <v>4301011362</v>
      </c>
      <c r="D234" s="369">
        <v>4607091386004</v>
      </c>
      <c r="E234" s="368"/>
      <c r="F234" s="361">
        <v>1.35</v>
      </c>
      <c r="G234" s="31">
        <v>8</v>
      </c>
      <c r="H234" s="361">
        <v>10.8</v>
      </c>
      <c r="I234" s="361">
        <v>11.28</v>
      </c>
      <c r="J234" s="31">
        <v>48</v>
      </c>
      <c r="K234" s="31" t="s">
        <v>99</v>
      </c>
      <c r="L234" s="32" t="s">
        <v>108</v>
      </c>
      <c r="M234" s="32"/>
      <c r="N234" s="31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3"/>
      <c r="U234" s="33"/>
      <c r="V234" s="34" t="s">
        <v>65</v>
      </c>
      <c r="W234" s="362">
        <v>0</v>
      </c>
      <c r="X234" s="363">
        <f t="shared" si="13"/>
        <v>0</v>
      </c>
      <c r="Y234" s="35" t="str">
        <f>IFERROR(IF(X234=0,"",ROUNDUP(X234/H234,0)*0.02039),"")</f>
        <v/>
      </c>
      <c r="Z234" s="55"/>
      <c r="AA234" s="56"/>
      <c r="AE234" s="57"/>
      <c r="BB234" s="195" t="s">
        <v>1</v>
      </c>
    </row>
    <row r="235" spans="1:54" ht="27" customHeight="1" x14ac:dyDescent="0.25">
      <c r="A235" s="53" t="s">
        <v>350</v>
      </c>
      <c r="B235" s="53" t="s">
        <v>351</v>
      </c>
      <c r="C235" s="30">
        <v>4301011347</v>
      </c>
      <c r="D235" s="369">
        <v>4607091386073</v>
      </c>
      <c r="E235" s="368"/>
      <c r="F235" s="361">
        <v>0.9</v>
      </c>
      <c r="G235" s="31">
        <v>10</v>
      </c>
      <c r="H235" s="361">
        <v>9</v>
      </c>
      <c r="I235" s="361">
        <v>9.6300000000000008</v>
      </c>
      <c r="J235" s="31">
        <v>56</v>
      </c>
      <c r="K235" s="31" t="s">
        <v>99</v>
      </c>
      <c r="L235" s="32" t="s">
        <v>100</v>
      </c>
      <c r="M235" s="32"/>
      <c r="N235" s="31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3"/>
      <c r="U235" s="33"/>
      <c r="V235" s="34" t="s">
        <v>65</v>
      </c>
      <c r="W235" s="362">
        <v>0</v>
      </c>
      <c r="X235" s="363">
        <f t="shared" si="13"/>
        <v>0</v>
      </c>
      <c r="Y235" s="35" t="str">
        <f>IFERROR(IF(X235=0,"",ROUNDUP(X235/H235,0)*0.02175),"")</f>
        <v/>
      </c>
      <c r="Z235" s="55"/>
      <c r="AA235" s="56"/>
      <c r="AE235" s="57"/>
      <c r="BB235" s="196" t="s">
        <v>1</v>
      </c>
    </row>
    <row r="236" spans="1:54" ht="27" customHeight="1" x14ac:dyDescent="0.25">
      <c r="A236" s="53" t="s">
        <v>352</v>
      </c>
      <c r="B236" s="53" t="s">
        <v>353</v>
      </c>
      <c r="C236" s="30">
        <v>4301010928</v>
      </c>
      <c r="D236" s="369">
        <v>4607091387322</v>
      </c>
      <c r="E236" s="368"/>
      <c r="F236" s="361">
        <v>1.35</v>
      </c>
      <c r="G236" s="31">
        <v>8</v>
      </c>
      <c r="H236" s="361">
        <v>10.8</v>
      </c>
      <c r="I236" s="361">
        <v>11.28</v>
      </c>
      <c r="J236" s="31">
        <v>56</v>
      </c>
      <c r="K236" s="31" t="s">
        <v>99</v>
      </c>
      <c r="L236" s="32" t="s">
        <v>100</v>
      </c>
      <c r="M236" s="32"/>
      <c r="N236" s="31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3"/>
      <c r="U236" s="33"/>
      <c r="V236" s="34" t="s">
        <v>65</v>
      </c>
      <c r="W236" s="362">
        <v>0</v>
      </c>
      <c r="X236" s="363">
        <f t="shared" si="13"/>
        <v>0</v>
      </c>
      <c r="Y236" s="35" t="str">
        <f>IFERROR(IF(X236=0,"",ROUNDUP(X236/H236,0)*0.02175),"")</f>
        <v/>
      </c>
      <c r="Z236" s="55"/>
      <c r="AA236" s="56"/>
      <c r="AE236" s="57"/>
      <c r="BB236" s="197" t="s">
        <v>1</v>
      </c>
    </row>
    <row r="237" spans="1:54" ht="27" customHeight="1" x14ac:dyDescent="0.25">
      <c r="A237" s="53" t="s">
        <v>352</v>
      </c>
      <c r="B237" s="53" t="s">
        <v>354</v>
      </c>
      <c r="C237" s="30">
        <v>4301011395</v>
      </c>
      <c r="D237" s="369">
        <v>4607091387322</v>
      </c>
      <c r="E237" s="368"/>
      <c r="F237" s="361">
        <v>1.35</v>
      </c>
      <c r="G237" s="31">
        <v>8</v>
      </c>
      <c r="H237" s="361">
        <v>10.8</v>
      </c>
      <c r="I237" s="361">
        <v>11.28</v>
      </c>
      <c r="J237" s="31">
        <v>48</v>
      </c>
      <c r="K237" s="31" t="s">
        <v>99</v>
      </c>
      <c r="L237" s="32" t="s">
        <v>108</v>
      </c>
      <c r="M237" s="32"/>
      <c r="N237" s="31">
        <v>55</v>
      </c>
      <c r="O237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3"/>
      <c r="U237" s="33"/>
      <c r="V237" s="34" t="s">
        <v>65</v>
      </c>
      <c r="W237" s="362">
        <v>0</v>
      </c>
      <c r="X237" s="363">
        <f t="shared" si="13"/>
        <v>0</v>
      </c>
      <c r="Y237" s="35" t="str">
        <f>IFERROR(IF(X237=0,"",ROUNDUP(X237/H237,0)*0.02039),"")</f>
        <v/>
      </c>
      <c r="Z237" s="55"/>
      <c r="AA237" s="56"/>
      <c r="AE237" s="57"/>
      <c r="BB237" s="198" t="s">
        <v>1</v>
      </c>
    </row>
    <row r="238" spans="1:54" ht="27" customHeight="1" x14ac:dyDescent="0.25">
      <c r="A238" s="53" t="s">
        <v>355</v>
      </c>
      <c r="B238" s="53" t="s">
        <v>356</v>
      </c>
      <c r="C238" s="30">
        <v>4301011311</v>
      </c>
      <c r="D238" s="369">
        <v>4607091387377</v>
      </c>
      <c r="E238" s="368"/>
      <c r="F238" s="361">
        <v>1.35</v>
      </c>
      <c r="G238" s="31">
        <v>8</v>
      </c>
      <c r="H238" s="361">
        <v>10.8</v>
      </c>
      <c r="I238" s="361">
        <v>11.28</v>
      </c>
      <c r="J238" s="31">
        <v>56</v>
      </c>
      <c r="K238" s="31" t="s">
        <v>99</v>
      </c>
      <c r="L238" s="32" t="s">
        <v>100</v>
      </c>
      <c r="M238" s="32"/>
      <c r="N238" s="31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3"/>
      <c r="U238" s="33"/>
      <c r="V238" s="34" t="s">
        <v>65</v>
      </c>
      <c r="W238" s="362">
        <v>0</v>
      </c>
      <c r="X238" s="363">
        <f t="shared" si="13"/>
        <v>0</v>
      </c>
      <c r="Y238" s="35" t="str">
        <f>IFERROR(IF(X238=0,"",ROUNDUP(X238/H238,0)*0.02175),"")</f>
        <v/>
      </c>
      <c r="Z238" s="55"/>
      <c r="AA238" s="56"/>
      <c r="AE238" s="57"/>
      <c r="BB238" s="199" t="s">
        <v>1</v>
      </c>
    </row>
    <row r="239" spans="1:54" ht="27" customHeight="1" x14ac:dyDescent="0.25">
      <c r="A239" s="53" t="s">
        <v>357</v>
      </c>
      <c r="B239" s="53" t="s">
        <v>358</v>
      </c>
      <c r="C239" s="30">
        <v>4301010945</v>
      </c>
      <c r="D239" s="369">
        <v>4607091387353</v>
      </c>
      <c r="E239" s="368"/>
      <c r="F239" s="361">
        <v>1.35</v>
      </c>
      <c r="G239" s="31">
        <v>8</v>
      </c>
      <c r="H239" s="361">
        <v>10.8</v>
      </c>
      <c r="I239" s="361">
        <v>11.28</v>
      </c>
      <c r="J239" s="31">
        <v>56</v>
      </c>
      <c r="K239" s="31" t="s">
        <v>99</v>
      </c>
      <c r="L239" s="32" t="s">
        <v>100</v>
      </c>
      <c r="M239" s="32"/>
      <c r="N239" s="31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3"/>
      <c r="U239" s="33"/>
      <c r="V239" s="34" t="s">
        <v>65</v>
      </c>
      <c r="W239" s="362">
        <v>0</v>
      </c>
      <c r="X239" s="363">
        <f t="shared" si="13"/>
        <v>0</v>
      </c>
      <c r="Y239" s="35" t="str">
        <f>IFERROR(IF(X239=0,"",ROUNDUP(X239/H239,0)*0.02175),"")</f>
        <v/>
      </c>
      <c r="Z239" s="55"/>
      <c r="AA239" s="56"/>
      <c r="AE239" s="57"/>
      <c r="BB239" s="200" t="s">
        <v>1</v>
      </c>
    </row>
    <row r="240" spans="1:54" ht="27" customHeight="1" x14ac:dyDescent="0.25">
      <c r="A240" s="53" t="s">
        <v>359</v>
      </c>
      <c r="B240" s="53" t="s">
        <v>360</v>
      </c>
      <c r="C240" s="30">
        <v>4301011328</v>
      </c>
      <c r="D240" s="369">
        <v>4607091386011</v>
      </c>
      <c r="E240" s="368"/>
      <c r="F240" s="361">
        <v>0.5</v>
      </c>
      <c r="G240" s="31">
        <v>10</v>
      </c>
      <c r="H240" s="361">
        <v>5</v>
      </c>
      <c r="I240" s="361">
        <v>5.21</v>
      </c>
      <c r="J240" s="31">
        <v>120</v>
      </c>
      <c r="K240" s="31" t="s">
        <v>63</v>
      </c>
      <c r="L240" s="32" t="s">
        <v>64</v>
      </c>
      <c r="M240" s="32"/>
      <c r="N240" s="31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3"/>
      <c r="U240" s="33"/>
      <c r="V240" s="34" t="s">
        <v>65</v>
      </c>
      <c r="W240" s="362">
        <v>0</v>
      </c>
      <c r="X240" s="363">
        <f t="shared" si="13"/>
        <v>0</v>
      </c>
      <c r="Y240" s="35" t="str">
        <f t="shared" ref="Y240:Y245" si="14">IFERROR(IF(X240=0,"",ROUNDUP(X240/H240,0)*0.00937),"")</f>
        <v/>
      </c>
      <c r="Z240" s="55"/>
      <c r="AA240" s="56"/>
      <c r="AE240" s="57"/>
      <c r="BB240" s="201" t="s">
        <v>1</v>
      </c>
    </row>
    <row r="241" spans="1:54" ht="27" customHeight="1" x14ac:dyDescent="0.25">
      <c r="A241" s="53" t="s">
        <v>361</v>
      </c>
      <c r="B241" s="53" t="s">
        <v>362</v>
      </c>
      <c r="C241" s="30">
        <v>4301011329</v>
      </c>
      <c r="D241" s="369">
        <v>4607091387308</v>
      </c>
      <c r="E241" s="368"/>
      <c r="F241" s="361">
        <v>0.5</v>
      </c>
      <c r="G241" s="31">
        <v>10</v>
      </c>
      <c r="H241" s="361">
        <v>5</v>
      </c>
      <c r="I241" s="361">
        <v>5.21</v>
      </c>
      <c r="J241" s="31">
        <v>120</v>
      </c>
      <c r="K241" s="31" t="s">
        <v>63</v>
      </c>
      <c r="L241" s="32" t="s">
        <v>64</v>
      </c>
      <c r="M241" s="32"/>
      <c r="N241" s="31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3"/>
      <c r="U241" s="33"/>
      <c r="V241" s="34" t="s">
        <v>65</v>
      </c>
      <c r="W241" s="362">
        <v>0</v>
      </c>
      <c r="X241" s="363">
        <f t="shared" si="13"/>
        <v>0</v>
      </c>
      <c r="Y241" s="35" t="str">
        <f t="shared" si="14"/>
        <v/>
      </c>
      <c r="Z241" s="55"/>
      <c r="AA241" s="56"/>
      <c r="AE241" s="57"/>
      <c r="BB241" s="202" t="s">
        <v>1</v>
      </c>
    </row>
    <row r="242" spans="1:54" ht="27" customHeight="1" x14ac:dyDescent="0.25">
      <c r="A242" s="53" t="s">
        <v>363</v>
      </c>
      <c r="B242" s="53" t="s">
        <v>364</v>
      </c>
      <c r="C242" s="30">
        <v>4301011049</v>
      </c>
      <c r="D242" s="369">
        <v>4607091387339</v>
      </c>
      <c r="E242" s="368"/>
      <c r="F242" s="361">
        <v>0.5</v>
      </c>
      <c r="G242" s="31">
        <v>10</v>
      </c>
      <c r="H242" s="361">
        <v>5</v>
      </c>
      <c r="I242" s="361">
        <v>5.24</v>
      </c>
      <c r="J242" s="31">
        <v>120</v>
      </c>
      <c r="K242" s="31" t="s">
        <v>63</v>
      </c>
      <c r="L242" s="32" t="s">
        <v>100</v>
      </c>
      <c r="M242" s="32"/>
      <c r="N242" s="31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3"/>
      <c r="U242" s="33"/>
      <c r="V242" s="34" t="s">
        <v>65</v>
      </c>
      <c r="W242" s="362">
        <v>0</v>
      </c>
      <c r="X242" s="363">
        <f t="shared" si="13"/>
        <v>0</v>
      </c>
      <c r="Y242" s="35" t="str">
        <f t="shared" si="14"/>
        <v/>
      </c>
      <c r="Z242" s="55"/>
      <c r="AA242" s="56"/>
      <c r="AE242" s="57"/>
      <c r="BB242" s="203" t="s">
        <v>1</v>
      </c>
    </row>
    <row r="243" spans="1:54" ht="27" customHeight="1" x14ac:dyDescent="0.25">
      <c r="A243" s="53" t="s">
        <v>365</v>
      </c>
      <c r="B243" s="53" t="s">
        <v>366</v>
      </c>
      <c r="C243" s="30">
        <v>4301011433</v>
      </c>
      <c r="D243" s="369">
        <v>4680115882638</v>
      </c>
      <c r="E243" s="368"/>
      <c r="F243" s="361">
        <v>0.4</v>
      </c>
      <c r="G243" s="31">
        <v>10</v>
      </c>
      <c r="H243" s="361">
        <v>4</v>
      </c>
      <c r="I243" s="361">
        <v>4.24</v>
      </c>
      <c r="J243" s="31">
        <v>120</v>
      </c>
      <c r="K243" s="31" t="s">
        <v>63</v>
      </c>
      <c r="L243" s="32" t="s">
        <v>100</v>
      </c>
      <c r="M243" s="32"/>
      <c r="N243" s="31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3"/>
      <c r="U243" s="33"/>
      <c r="V243" s="34" t="s">
        <v>65</v>
      </c>
      <c r="W243" s="362">
        <v>0</v>
      </c>
      <c r="X243" s="363">
        <f t="shared" si="13"/>
        <v>0</v>
      </c>
      <c r="Y243" s="35" t="str">
        <f t="shared" si="14"/>
        <v/>
      </c>
      <c r="Z243" s="55"/>
      <c r="AA243" s="56"/>
      <c r="AE243" s="57"/>
      <c r="BB243" s="204" t="s">
        <v>1</v>
      </c>
    </row>
    <row r="244" spans="1:54" ht="27" customHeight="1" x14ac:dyDescent="0.25">
      <c r="A244" s="53" t="s">
        <v>367</v>
      </c>
      <c r="B244" s="53" t="s">
        <v>368</v>
      </c>
      <c r="C244" s="30">
        <v>4301011573</v>
      </c>
      <c r="D244" s="369">
        <v>4680115881938</v>
      </c>
      <c r="E244" s="368"/>
      <c r="F244" s="361">
        <v>0.4</v>
      </c>
      <c r="G244" s="31">
        <v>10</v>
      </c>
      <c r="H244" s="361">
        <v>4</v>
      </c>
      <c r="I244" s="361">
        <v>4.24</v>
      </c>
      <c r="J244" s="31">
        <v>120</v>
      </c>
      <c r="K244" s="31" t="s">
        <v>63</v>
      </c>
      <c r="L244" s="32" t="s">
        <v>100</v>
      </c>
      <c r="M244" s="32"/>
      <c r="N244" s="31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3"/>
      <c r="U244" s="33"/>
      <c r="V244" s="34" t="s">
        <v>65</v>
      </c>
      <c r="W244" s="362">
        <v>0</v>
      </c>
      <c r="X244" s="363">
        <f t="shared" si="13"/>
        <v>0</v>
      </c>
      <c r="Y244" s="35" t="str">
        <f t="shared" si="14"/>
        <v/>
      </c>
      <c r="Z244" s="55"/>
      <c r="AA244" s="56"/>
      <c r="AE244" s="57"/>
      <c r="BB244" s="205" t="s">
        <v>1</v>
      </c>
    </row>
    <row r="245" spans="1:54" ht="27" customHeight="1" x14ac:dyDescent="0.25">
      <c r="A245" s="53" t="s">
        <v>369</v>
      </c>
      <c r="B245" s="53" t="s">
        <v>370</v>
      </c>
      <c r="C245" s="30">
        <v>4301010944</v>
      </c>
      <c r="D245" s="369">
        <v>4607091387346</v>
      </c>
      <c r="E245" s="368"/>
      <c r="F245" s="361">
        <v>0.4</v>
      </c>
      <c r="G245" s="31">
        <v>10</v>
      </c>
      <c r="H245" s="361">
        <v>4</v>
      </c>
      <c r="I245" s="361">
        <v>4.24</v>
      </c>
      <c r="J245" s="31">
        <v>120</v>
      </c>
      <c r="K245" s="31" t="s">
        <v>63</v>
      </c>
      <c r="L245" s="32" t="s">
        <v>100</v>
      </c>
      <c r="M245" s="32"/>
      <c r="N245" s="31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3"/>
      <c r="U245" s="33"/>
      <c r="V245" s="34" t="s">
        <v>65</v>
      </c>
      <c r="W245" s="362">
        <v>0</v>
      </c>
      <c r="X245" s="363">
        <f t="shared" si="13"/>
        <v>0</v>
      </c>
      <c r="Y245" s="35" t="str">
        <f t="shared" si="14"/>
        <v/>
      </c>
      <c r="Z245" s="55"/>
      <c r="AA245" s="56"/>
      <c r="AE245" s="57"/>
      <c r="BB245" s="206" t="s">
        <v>1</v>
      </c>
    </row>
    <row r="246" spans="1:54" ht="27" customHeight="1" x14ac:dyDescent="0.25">
      <c r="A246" s="53" t="s">
        <v>371</v>
      </c>
      <c r="B246" s="53" t="s">
        <v>372</v>
      </c>
      <c r="C246" s="30">
        <v>4301011402</v>
      </c>
      <c r="D246" s="369">
        <v>4680115880375</v>
      </c>
      <c r="E246" s="368"/>
      <c r="F246" s="361">
        <v>0.77500000000000002</v>
      </c>
      <c r="G246" s="31">
        <v>10</v>
      </c>
      <c r="H246" s="361">
        <v>7.75</v>
      </c>
      <c r="I246" s="361">
        <v>8.23</v>
      </c>
      <c r="J246" s="31">
        <v>56</v>
      </c>
      <c r="K246" s="31" t="s">
        <v>99</v>
      </c>
      <c r="L246" s="32" t="s">
        <v>118</v>
      </c>
      <c r="M246" s="32"/>
      <c r="N246" s="31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3"/>
      <c r="U246" s="33"/>
      <c r="V246" s="34" t="s">
        <v>65</v>
      </c>
      <c r="W246" s="362">
        <v>0</v>
      </c>
      <c r="X246" s="363">
        <f t="shared" si="13"/>
        <v>0</v>
      </c>
      <c r="Y246" s="35" t="str">
        <f>IFERROR(IF(X246=0,"",ROUNDUP(X246/H246,0)*0.02175),"")</f>
        <v/>
      </c>
      <c r="Z246" s="55"/>
      <c r="AA246" s="56"/>
      <c r="AE246" s="57"/>
      <c r="BB246" s="207" t="s">
        <v>1</v>
      </c>
    </row>
    <row r="247" spans="1:54" ht="27" customHeight="1" x14ac:dyDescent="0.25">
      <c r="A247" s="53" t="s">
        <v>373</v>
      </c>
      <c r="B247" s="53" t="s">
        <v>374</v>
      </c>
      <c r="C247" s="30">
        <v>4301011353</v>
      </c>
      <c r="D247" s="369">
        <v>4607091389807</v>
      </c>
      <c r="E247" s="368"/>
      <c r="F247" s="361">
        <v>0.4</v>
      </c>
      <c r="G247" s="31">
        <v>10</v>
      </c>
      <c r="H247" s="361">
        <v>4</v>
      </c>
      <c r="I247" s="361">
        <v>4.24</v>
      </c>
      <c r="J247" s="31">
        <v>120</v>
      </c>
      <c r="K247" s="31" t="s">
        <v>63</v>
      </c>
      <c r="L247" s="32" t="s">
        <v>100</v>
      </c>
      <c r="M247" s="32"/>
      <c r="N247" s="31">
        <v>55</v>
      </c>
      <c r="O247" s="7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3"/>
      <c r="U247" s="33"/>
      <c r="V247" s="34" t="s">
        <v>65</v>
      </c>
      <c r="W247" s="362">
        <v>0</v>
      </c>
      <c r="X247" s="363">
        <f t="shared" si="13"/>
        <v>0</v>
      </c>
      <c r="Y247" s="35" t="str">
        <f>IFERROR(IF(X247=0,"",ROUNDUP(X247/H247,0)*0.00937),"")</f>
        <v/>
      </c>
      <c r="Z247" s="55"/>
      <c r="AA247" s="56"/>
      <c r="AE247" s="57"/>
      <c r="BB247" s="208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6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6" t="s">
        <v>65</v>
      </c>
      <c r="W249" s="364">
        <f>IFERROR(SUM(W232:W247),"0")</f>
        <v>0</v>
      </c>
      <c r="X249" s="364">
        <f>IFERROR(SUM(X232:X247),"0")</f>
        <v>0</v>
      </c>
      <c r="Y249" s="36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4"/>
      <c r="AA250" s="354"/>
    </row>
    <row r="251" spans="1:54" ht="27" customHeight="1" x14ac:dyDescent="0.25">
      <c r="A251" s="53" t="s">
        <v>375</v>
      </c>
      <c r="B251" s="53" t="s">
        <v>376</v>
      </c>
      <c r="C251" s="30">
        <v>4301020254</v>
      </c>
      <c r="D251" s="369">
        <v>4680115881914</v>
      </c>
      <c r="E251" s="368"/>
      <c r="F251" s="361">
        <v>0.4</v>
      </c>
      <c r="G251" s="31">
        <v>10</v>
      </c>
      <c r="H251" s="361">
        <v>4</v>
      </c>
      <c r="I251" s="361">
        <v>4.24</v>
      </c>
      <c r="J251" s="31">
        <v>120</v>
      </c>
      <c r="K251" s="31" t="s">
        <v>63</v>
      </c>
      <c r="L251" s="32" t="s">
        <v>100</v>
      </c>
      <c r="M251" s="32"/>
      <c r="N251" s="31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3"/>
      <c r="U251" s="33"/>
      <c r="V251" s="34" t="s">
        <v>65</v>
      </c>
      <c r="W251" s="362">
        <v>0</v>
      </c>
      <c r="X251" s="363">
        <f>IFERROR(IF(W251="",0,CEILING((W251/$H251),1)*$H251),"")</f>
        <v>0</v>
      </c>
      <c r="Y251" s="35" t="str">
        <f>IFERROR(IF(X251=0,"",ROUNDUP(X251/H251,0)*0.00937),"")</f>
        <v/>
      </c>
      <c r="Z251" s="55"/>
      <c r="AA251" s="56"/>
      <c r="AE251" s="57"/>
      <c r="BB251" s="209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6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6" t="s">
        <v>65</v>
      </c>
      <c r="W253" s="364">
        <f>IFERROR(SUM(W251:W251),"0")</f>
        <v>0</v>
      </c>
      <c r="X253" s="364">
        <f>IFERROR(SUM(X251:X251),"0")</f>
        <v>0</v>
      </c>
      <c r="Y253" s="36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4"/>
      <c r="AA254" s="354"/>
    </row>
    <row r="255" spans="1:54" ht="27" customHeight="1" x14ac:dyDescent="0.25">
      <c r="A255" s="53" t="s">
        <v>377</v>
      </c>
      <c r="B255" s="53" t="s">
        <v>378</v>
      </c>
      <c r="C255" s="30">
        <v>4301030878</v>
      </c>
      <c r="D255" s="369">
        <v>4607091387193</v>
      </c>
      <c r="E255" s="368"/>
      <c r="F255" s="361">
        <v>0.7</v>
      </c>
      <c r="G255" s="31">
        <v>6</v>
      </c>
      <c r="H255" s="361">
        <v>4.2</v>
      </c>
      <c r="I255" s="361">
        <v>4.46</v>
      </c>
      <c r="J255" s="31">
        <v>156</v>
      </c>
      <c r="K255" s="31" t="s">
        <v>63</v>
      </c>
      <c r="L255" s="32" t="s">
        <v>64</v>
      </c>
      <c r="M255" s="32"/>
      <c r="N255" s="31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3"/>
      <c r="U255" s="33"/>
      <c r="V255" s="34" t="s">
        <v>65</v>
      </c>
      <c r="W255" s="362">
        <v>0</v>
      </c>
      <c r="X255" s="363">
        <f>IFERROR(IF(W255="",0,CEILING((W255/$H255),1)*$H255),"")</f>
        <v>0</v>
      </c>
      <c r="Y255" s="35" t="str">
        <f>IFERROR(IF(X255=0,"",ROUNDUP(X255/H255,0)*0.00753),"")</f>
        <v/>
      </c>
      <c r="Z255" s="55"/>
      <c r="AA255" s="56"/>
      <c r="AE255" s="57"/>
      <c r="BB255" s="210" t="s">
        <v>1</v>
      </c>
    </row>
    <row r="256" spans="1:54" ht="27" customHeight="1" x14ac:dyDescent="0.25">
      <c r="A256" s="53" t="s">
        <v>379</v>
      </c>
      <c r="B256" s="53" t="s">
        <v>380</v>
      </c>
      <c r="C256" s="30">
        <v>4301031153</v>
      </c>
      <c r="D256" s="369">
        <v>4607091387230</v>
      </c>
      <c r="E256" s="368"/>
      <c r="F256" s="361">
        <v>0.7</v>
      </c>
      <c r="G256" s="31">
        <v>6</v>
      </c>
      <c r="H256" s="361">
        <v>4.2</v>
      </c>
      <c r="I256" s="361">
        <v>4.46</v>
      </c>
      <c r="J256" s="31">
        <v>156</v>
      </c>
      <c r="K256" s="31" t="s">
        <v>63</v>
      </c>
      <c r="L256" s="32" t="s">
        <v>64</v>
      </c>
      <c r="M256" s="32"/>
      <c r="N256" s="31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3"/>
      <c r="U256" s="33"/>
      <c r="V256" s="34" t="s">
        <v>65</v>
      </c>
      <c r="W256" s="362">
        <v>0</v>
      </c>
      <c r="X256" s="363">
        <f>IFERROR(IF(W256="",0,CEILING((W256/$H256),1)*$H256),"")</f>
        <v>0</v>
      </c>
      <c r="Y256" s="35" t="str">
        <f>IFERROR(IF(X256=0,"",ROUNDUP(X256/H256,0)*0.00753),"")</f>
        <v/>
      </c>
      <c r="Z256" s="55"/>
      <c r="AA256" s="56"/>
      <c r="AE256" s="57"/>
      <c r="BB256" s="211" t="s">
        <v>1</v>
      </c>
    </row>
    <row r="257" spans="1:54" ht="27" customHeight="1" x14ac:dyDescent="0.25">
      <c r="A257" s="53" t="s">
        <v>381</v>
      </c>
      <c r="B257" s="53" t="s">
        <v>382</v>
      </c>
      <c r="C257" s="30">
        <v>4301031152</v>
      </c>
      <c r="D257" s="369">
        <v>4607091387285</v>
      </c>
      <c r="E257" s="368"/>
      <c r="F257" s="361">
        <v>0.35</v>
      </c>
      <c r="G257" s="31">
        <v>6</v>
      </c>
      <c r="H257" s="361">
        <v>2.1</v>
      </c>
      <c r="I257" s="361">
        <v>2.23</v>
      </c>
      <c r="J257" s="31">
        <v>234</v>
      </c>
      <c r="K257" s="31" t="s">
        <v>160</v>
      </c>
      <c r="L257" s="32" t="s">
        <v>64</v>
      </c>
      <c r="M257" s="32"/>
      <c r="N257" s="31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3"/>
      <c r="U257" s="33"/>
      <c r="V257" s="34" t="s">
        <v>65</v>
      </c>
      <c r="W257" s="362">
        <v>0</v>
      </c>
      <c r="X257" s="363">
        <f>IFERROR(IF(W257="",0,CEILING((W257/$H257),1)*$H257),"")</f>
        <v>0</v>
      </c>
      <c r="Y257" s="35" t="str">
        <f>IFERROR(IF(X257=0,"",ROUNDUP(X257/H257,0)*0.00502),"")</f>
        <v/>
      </c>
      <c r="Z257" s="55"/>
      <c r="AA257" s="56"/>
      <c r="AE257" s="57"/>
      <c r="BB257" s="212" t="s">
        <v>1</v>
      </c>
    </row>
    <row r="258" spans="1:54" ht="27" customHeight="1" x14ac:dyDescent="0.25">
      <c r="A258" s="53" t="s">
        <v>383</v>
      </c>
      <c r="B258" s="53" t="s">
        <v>384</v>
      </c>
      <c r="C258" s="30">
        <v>4301031164</v>
      </c>
      <c r="D258" s="369">
        <v>4680115880481</v>
      </c>
      <c r="E258" s="368"/>
      <c r="F258" s="361">
        <v>0.28000000000000003</v>
      </c>
      <c r="G258" s="31">
        <v>6</v>
      </c>
      <c r="H258" s="361">
        <v>1.68</v>
      </c>
      <c r="I258" s="361">
        <v>1.78</v>
      </c>
      <c r="J258" s="31">
        <v>234</v>
      </c>
      <c r="K258" s="31" t="s">
        <v>160</v>
      </c>
      <c r="L258" s="32" t="s">
        <v>64</v>
      </c>
      <c r="M258" s="32"/>
      <c r="N258" s="31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3"/>
      <c r="U258" s="33"/>
      <c r="V258" s="34" t="s">
        <v>65</v>
      </c>
      <c r="W258" s="362">
        <v>0</v>
      </c>
      <c r="X258" s="363">
        <f>IFERROR(IF(W258="",0,CEILING((W258/$H258),1)*$H258),"")</f>
        <v>0</v>
      </c>
      <c r="Y258" s="35" t="str">
        <f>IFERROR(IF(X258=0,"",ROUNDUP(X258/H258,0)*0.00502),"")</f>
        <v/>
      </c>
      <c r="Z258" s="55"/>
      <c r="AA258" s="56"/>
      <c r="AE258" s="57"/>
      <c r="BB258" s="213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6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6" t="s">
        <v>65</v>
      </c>
      <c r="W260" s="364">
        <f>IFERROR(SUM(W255:W258),"0")</f>
        <v>0</v>
      </c>
      <c r="X260" s="364">
        <f>IFERROR(SUM(X255:X258),"0")</f>
        <v>0</v>
      </c>
      <c r="Y260" s="36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4"/>
      <c r="AA261" s="354"/>
    </row>
    <row r="262" spans="1:54" ht="16.5" customHeight="1" x14ac:dyDescent="0.25">
      <c r="A262" s="53" t="s">
        <v>385</v>
      </c>
      <c r="B262" s="53" t="s">
        <v>386</v>
      </c>
      <c r="C262" s="30">
        <v>4301051100</v>
      </c>
      <c r="D262" s="369">
        <v>4607091387766</v>
      </c>
      <c r="E262" s="368"/>
      <c r="F262" s="361">
        <v>1.3</v>
      </c>
      <c r="G262" s="31">
        <v>6</v>
      </c>
      <c r="H262" s="361">
        <v>7.8</v>
      </c>
      <c r="I262" s="361">
        <v>8.3580000000000005</v>
      </c>
      <c r="J262" s="31">
        <v>56</v>
      </c>
      <c r="K262" s="31" t="s">
        <v>99</v>
      </c>
      <c r="L262" s="32" t="s">
        <v>118</v>
      </c>
      <c r="M262" s="32"/>
      <c r="N262" s="31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3"/>
      <c r="U262" s="33"/>
      <c r="V262" s="34" t="s">
        <v>65</v>
      </c>
      <c r="W262" s="362">
        <v>0</v>
      </c>
      <c r="X262" s="363">
        <f t="shared" ref="X262:X270" si="15">IFERROR(IF(W262="",0,CEILING((W262/$H262),1)*$H262),"")</f>
        <v>0</v>
      </c>
      <c r="Y262" s="35" t="str">
        <f>IFERROR(IF(X262=0,"",ROUNDUP(X262/H262,0)*0.02175),"")</f>
        <v/>
      </c>
      <c r="Z262" s="55"/>
      <c r="AA262" s="56"/>
      <c r="AE262" s="57"/>
      <c r="BB262" s="214" t="s">
        <v>1</v>
      </c>
    </row>
    <row r="263" spans="1:54" ht="27" customHeight="1" x14ac:dyDescent="0.25">
      <c r="A263" s="53" t="s">
        <v>387</v>
      </c>
      <c r="B263" s="53" t="s">
        <v>388</v>
      </c>
      <c r="C263" s="30">
        <v>4301051116</v>
      </c>
      <c r="D263" s="369">
        <v>4607091387957</v>
      </c>
      <c r="E263" s="368"/>
      <c r="F263" s="361">
        <v>1.3</v>
      </c>
      <c r="G263" s="31">
        <v>6</v>
      </c>
      <c r="H263" s="361">
        <v>7.8</v>
      </c>
      <c r="I263" s="361">
        <v>8.3640000000000008</v>
      </c>
      <c r="J263" s="31">
        <v>56</v>
      </c>
      <c r="K263" s="31" t="s">
        <v>99</v>
      </c>
      <c r="L263" s="32" t="s">
        <v>64</v>
      </c>
      <c r="M263" s="32"/>
      <c r="N263" s="31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3"/>
      <c r="U263" s="33"/>
      <c r="V263" s="34" t="s">
        <v>65</v>
      </c>
      <c r="W263" s="362">
        <v>0</v>
      </c>
      <c r="X263" s="363">
        <f t="shared" si="15"/>
        <v>0</v>
      </c>
      <c r="Y263" s="35" t="str">
        <f>IFERROR(IF(X263=0,"",ROUNDUP(X263/H263,0)*0.02175),"")</f>
        <v/>
      </c>
      <c r="Z263" s="55"/>
      <c r="AA263" s="56"/>
      <c r="AE263" s="57"/>
      <c r="BB263" s="215" t="s">
        <v>1</v>
      </c>
    </row>
    <row r="264" spans="1:54" ht="27" customHeight="1" x14ac:dyDescent="0.25">
      <c r="A264" s="53" t="s">
        <v>389</v>
      </c>
      <c r="B264" s="53" t="s">
        <v>390</v>
      </c>
      <c r="C264" s="30">
        <v>4301051115</v>
      </c>
      <c r="D264" s="369">
        <v>4607091387964</v>
      </c>
      <c r="E264" s="368"/>
      <c r="F264" s="361">
        <v>1.35</v>
      </c>
      <c r="G264" s="31">
        <v>6</v>
      </c>
      <c r="H264" s="361">
        <v>8.1</v>
      </c>
      <c r="I264" s="361">
        <v>8.6460000000000008</v>
      </c>
      <c r="J264" s="31">
        <v>56</v>
      </c>
      <c r="K264" s="31" t="s">
        <v>99</v>
      </c>
      <c r="L264" s="32" t="s">
        <v>64</v>
      </c>
      <c r="M264" s="32"/>
      <c r="N264" s="31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3"/>
      <c r="U264" s="33"/>
      <c r="V264" s="34" t="s">
        <v>65</v>
      </c>
      <c r="W264" s="362">
        <v>0</v>
      </c>
      <c r="X264" s="363">
        <f t="shared" si="15"/>
        <v>0</v>
      </c>
      <c r="Y264" s="35" t="str">
        <f>IFERROR(IF(X264=0,"",ROUNDUP(X264/H264,0)*0.02175),"")</f>
        <v/>
      </c>
      <c r="Z264" s="55"/>
      <c r="AA264" s="56"/>
      <c r="AE264" s="57"/>
      <c r="BB264" s="216" t="s">
        <v>1</v>
      </c>
    </row>
    <row r="265" spans="1:54" ht="16.5" customHeight="1" x14ac:dyDescent="0.25">
      <c r="A265" s="53" t="s">
        <v>391</v>
      </c>
      <c r="B265" s="53" t="s">
        <v>392</v>
      </c>
      <c r="C265" s="30">
        <v>4301051731</v>
      </c>
      <c r="D265" s="369">
        <v>4680115884618</v>
      </c>
      <c r="E265" s="368"/>
      <c r="F265" s="361">
        <v>0.6</v>
      </c>
      <c r="G265" s="31">
        <v>6</v>
      </c>
      <c r="H265" s="361">
        <v>3.6</v>
      </c>
      <c r="I265" s="361">
        <v>3.81</v>
      </c>
      <c r="J265" s="31">
        <v>120</v>
      </c>
      <c r="K265" s="31" t="s">
        <v>63</v>
      </c>
      <c r="L265" s="32" t="s">
        <v>64</v>
      </c>
      <c r="M265" s="32"/>
      <c r="N265" s="31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3"/>
      <c r="U265" s="33"/>
      <c r="V265" s="34" t="s">
        <v>65</v>
      </c>
      <c r="W265" s="362">
        <v>0</v>
      </c>
      <c r="X265" s="363">
        <f t="shared" si="15"/>
        <v>0</v>
      </c>
      <c r="Y265" s="35" t="str">
        <f>IFERROR(IF(X265=0,"",ROUNDUP(X265/H265,0)*0.00937),"")</f>
        <v/>
      </c>
      <c r="Z265" s="55"/>
      <c r="AA265" s="56"/>
      <c r="AE265" s="57"/>
      <c r="BB265" s="217" t="s">
        <v>1</v>
      </c>
    </row>
    <row r="266" spans="1:54" ht="27" customHeight="1" x14ac:dyDescent="0.25">
      <c r="A266" s="53" t="s">
        <v>393</v>
      </c>
      <c r="B266" s="53" t="s">
        <v>394</v>
      </c>
      <c r="C266" s="30">
        <v>4301051134</v>
      </c>
      <c r="D266" s="369">
        <v>4607091381672</v>
      </c>
      <c r="E266" s="368"/>
      <c r="F266" s="361">
        <v>0.6</v>
      </c>
      <c r="G266" s="31">
        <v>6</v>
      </c>
      <c r="H266" s="361">
        <v>3.6</v>
      </c>
      <c r="I266" s="361">
        <v>3.8759999999999999</v>
      </c>
      <c r="J266" s="31">
        <v>120</v>
      </c>
      <c r="K266" s="31" t="s">
        <v>63</v>
      </c>
      <c r="L266" s="32" t="s">
        <v>64</v>
      </c>
      <c r="M266" s="32"/>
      <c r="N266" s="31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3"/>
      <c r="U266" s="33"/>
      <c r="V266" s="34" t="s">
        <v>65</v>
      </c>
      <c r="W266" s="362">
        <v>0</v>
      </c>
      <c r="X266" s="363">
        <f t="shared" si="15"/>
        <v>0</v>
      </c>
      <c r="Y266" s="35" t="str">
        <f>IFERROR(IF(X266=0,"",ROUNDUP(X266/H266,0)*0.00937),"")</f>
        <v/>
      </c>
      <c r="Z266" s="55"/>
      <c r="AA266" s="56"/>
      <c r="AE266" s="57"/>
      <c r="BB266" s="218" t="s">
        <v>1</v>
      </c>
    </row>
    <row r="267" spans="1:54" ht="27" customHeight="1" x14ac:dyDescent="0.25">
      <c r="A267" s="53" t="s">
        <v>395</v>
      </c>
      <c r="B267" s="53" t="s">
        <v>396</v>
      </c>
      <c r="C267" s="30">
        <v>4301051130</v>
      </c>
      <c r="D267" s="369">
        <v>4607091387537</v>
      </c>
      <c r="E267" s="368"/>
      <c r="F267" s="361">
        <v>0.45</v>
      </c>
      <c r="G267" s="31">
        <v>6</v>
      </c>
      <c r="H267" s="361">
        <v>2.7</v>
      </c>
      <c r="I267" s="361">
        <v>2.99</v>
      </c>
      <c r="J267" s="31">
        <v>156</v>
      </c>
      <c r="K267" s="31" t="s">
        <v>63</v>
      </c>
      <c r="L267" s="32" t="s">
        <v>64</v>
      </c>
      <c r="M267" s="32"/>
      <c r="N267" s="31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3"/>
      <c r="U267" s="33"/>
      <c r="V267" s="34" t="s">
        <v>65</v>
      </c>
      <c r="W267" s="362">
        <v>0</v>
      </c>
      <c r="X267" s="363">
        <f t="shared" si="15"/>
        <v>0</v>
      </c>
      <c r="Y267" s="35" t="str">
        <f>IFERROR(IF(X267=0,"",ROUNDUP(X267/H267,0)*0.00753),"")</f>
        <v/>
      </c>
      <c r="Z267" s="55"/>
      <c r="AA267" s="56"/>
      <c r="AE267" s="57"/>
      <c r="BB267" s="219" t="s">
        <v>1</v>
      </c>
    </row>
    <row r="268" spans="1:54" ht="27" customHeight="1" x14ac:dyDescent="0.25">
      <c r="A268" s="53" t="s">
        <v>397</v>
      </c>
      <c r="B268" s="53" t="s">
        <v>398</v>
      </c>
      <c r="C268" s="30">
        <v>4301051132</v>
      </c>
      <c r="D268" s="369">
        <v>4607091387513</v>
      </c>
      <c r="E268" s="368"/>
      <c r="F268" s="361">
        <v>0.45</v>
      </c>
      <c r="G268" s="31">
        <v>6</v>
      </c>
      <c r="H268" s="361">
        <v>2.7</v>
      </c>
      <c r="I268" s="361">
        <v>2.9780000000000002</v>
      </c>
      <c r="J268" s="31">
        <v>156</v>
      </c>
      <c r="K268" s="31" t="s">
        <v>63</v>
      </c>
      <c r="L268" s="32" t="s">
        <v>64</v>
      </c>
      <c r="M268" s="32"/>
      <c r="N268" s="31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3"/>
      <c r="U268" s="33"/>
      <c r="V268" s="34" t="s">
        <v>65</v>
      </c>
      <c r="W268" s="362">
        <v>0</v>
      </c>
      <c r="X268" s="363">
        <f t="shared" si="15"/>
        <v>0</v>
      </c>
      <c r="Y268" s="35" t="str">
        <f>IFERROR(IF(X268=0,"",ROUNDUP(X268/H268,0)*0.00753),"")</f>
        <v/>
      </c>
      <c r="Z268" s="55"/>
      <c r="AA268" s="56"/>
      <c r="AE268" s="57"/>
      <c r="BB268" s="220" t="s">
        <v>1</v>
      </c>
    </row>
    <row r="269" spans="1:54" ht="27" customHeight="1" x14ac:dyDescent="0.25">
      <c r="A269" s="53" t="s">
        <v>399</v>
      </c>
      <c r="B269" s="53" t="s">
        <v>400</v>
      </c>
      <c r="C269" s="30">
        <v>4301051277</v>
      </c>
      <c r="D269" s="369">
        <v>4680115880511</v>
      </c>
      <c r="E269" s="368"/>
      <c r="F269" s="361">
        <v>0.33</v>
      </c>
      <c r="G269" s="31">
        <v>6</v>
      </c>
      <c r="H269" s="361">
        <v>1.98</v>
      </c>
      <c r="I269" s="361">
        <v>2.1800000000000002</v>
      </c>
      <c r="J269" s="31">
        <v>156</v>
      </c>
      <c r="K269" s="31" t="s">
        <v>63</v>
      </c>
      <c r="L269" s="32" t="s">
        <v>118</v>
      </c>
      <c r="M269" s="32"/>
      <c r="N269" s="31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3"/>
      <c r="U269" s="33"/>
      <c r="V269" s="34" t="s">
        <v>65</v>
      </c>
      <c r="W269" s="362">
        <v>0</v>
      </c>
      <c r="X269" s="363">
        <f t="shared" si="15"/>
        <v>0</v>
      </c>
      <c r="Y269" s="35" t="str">
        <f>IFERROR(IF(X269=0,"",ROUNDUP(X269/H269,0)*0.00753),"")</f>
        <v/>
      </c>
      <c r="Z269" s="55"/>
      <c r="AA269" s="56"/>
      <c r="AE269" s="57"/>
      <c r="BB269" s="221" t="s">
        <v>1</v>
      </c>
    </row>
    <row r="270" spans="1:54" ht="27" customHeight="1" x14ac:dyDescent="0.25">
      <c r="A270" s="53" t="s">
        <v>401</v>
      </c>
      <c r="B270" s="53" t="s">
        <v>402</v>
      </c>
      <c r="C270" s="30">
        <v>4301051344</v>
      </c>
      <c r="D270" s="369">
        <v>4680115880412</v>
      </c>
      <c r="E270" s="368"/>
      <c r="F270" s="361">
        <v>0.33</v>
      </c>
      <c r="G270" s="31">
        <v>6</v>
      </c>
      <c r="H270" s="361">
        <v>1.98</v>
      </c>
      <c r="I270" s="361">
        <v>2.246</v>
      </c>
      <c r="J270" s="31">
        <v>156</v>
      </c>
      <c r="K270" s="31" t="s">
        <v>63</v>
      </c>
      <c r="L270" s="32" t="s">
        <v>118</v>
      </c>
      <c r="M270" s="32"/>
      <c r="N270" s="31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3"/>
      <c r="U270" s="33"/>
      <c r="V270" s="34" t="s">
        <v>65</v>
      </c>
      <c r="W270" s="362">
        <v>0</v>
      </c>
      <c r="X270" s="363">
        <f t="shared" si="15"/>
        <v>0</v>
      </c>
      <c r="Y270" s="35" t="str">
        <f>IFERROR(IF(X270=0,"",ROUNDUP(X270/H270,0)*0.00753),"")</f>
        <v/>
      </c>
      <c r="Z270" s="55"/>
      <c r="AA270" s="56"/>
      <c r="AE270" s="57"/>
      <c r="BB270" s="222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6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6" t="s">
        <v>65</v>
      </c>
      <c r="W272" s="364">
        <f>IFERROR(SUM(W262:W270),"0")</f>
        <v>0</v>
      </c>
      <c r="X272" s="364">
        <f>IFERROR(SUM(X262:X270),"0")</f>
        <v>0</v>
      </c>
      <c r="Y272" s="36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4"/>
      <c r="AA273" s="354"/>
    </row>
    <row r="274" spans="1:54" ht="16.5" customHeight="1" x14ac:dyDescent="0.25">
      <c r="A274" s="53" t="s">
        <v>403</v>
      </c>
      <c r="B274" s="53" t="s">
        <v>404</v>
      </c>
      <c r="C274" s="30">
        <v>4301060326</v>
      </c>
      <c r="D274" s="369">
        <v>4607091380880</v>
      </c>
      <c r="E274" s="368"/>
      <c r="F274" s="361">
        <v>1.4</v>
      </c>
      <c r="G274" s="31">
        <v>6</v>
      </c>
      <c r="H274" s="361">
        <v>8.4</v>
      </c>
      <c r="I274" s="361">
        <v>8.9640000000000004</v>
      </c>
      <c r="J274" s="31">
        <v>56</v>
      </c>
      <c r="K274" s="31" t="s">
        <v>99</v>
      </c>
      <c r="L274" s="32" t="s">
        <v>64</v>
      </c>
      <c r="M274" s="32"/>
      <c r="N274" s="31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3"/>
      <c r="U274" s="33"/>
      <c r="V274" s="34" t="s">
        <v>65</v>
      </c>
      <c r="W274" s="362">
        <v>0</v>
      </c>
      <c r="X274" s="363">
        <f>IFERROR(IF(W274="",0,CEILING((W274/$H274),1)*$H274),"")</f>
        <v>0</v>
      </c>
      <c r="Y274" s="35" t="str">
        <f>IFERROR(IF(X274=0,"",ROUNDUP(X274/H274,0)*0.02175),"")</f>
        <v/>
      </c>
      <c r="Z274" s="55"/>
      <c r="AA274" s="56"/>
      <c r="AE274" s="57"/>
      <c r="BB274" s="223" t="s">
        <v>1</v>
      </c>
    </row>
    <row r="275" spans="1:54" ht="27" customHeight="1" x14ac:dyDescent="0.25">
      <c r="A275" s="53" t="s">
        <v>405</v>
      </c>
      <c r="B275" s="53" t="s">
        <v>406</v>
      </c>
      <c r="C275" s="30">
        <v>4301060308</v>
      </c>
      <c r="D275" s="369">
        <v>4607091384482</v>
      </c>
      <c r="E275" s="368"/>
      <c r="F275" s="361">
        <v>1.3</v>
      </c>
      <c r="G275" s="31">
        <v>6</v>
      </c>
      <c r="H275" s="361">
        <v>7.8</v>
      </c>
      <c r="I275" s="361">
        <v>8.3640000000000008</v>
      </c>
      <c r="J275" s="31">
        <v>56</v>
      </c>
      <c r="K275" s="31" t="s">
        <v>99</v>
      </c>
      <c r="L275" s="32" t="s">
        <v>64</v>
      </c>
      <c r="M275" s="32"/>
      <c r="N275" s="31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3"/>
      <c r="U275" s="33"/>
      <c r="V275" s="34" t="s">
        <v>65</v>
      </c>
      <c r="W275" s="362">
        <v>70</v>
      </c>
      <c r="X275" s="363">
        <f>IFERROR(IF(W275="",0,CEILING((W275/$H275),1)*$H275),"")</f>
        <v>70.2</v>
      </c>
      <c r="Y275" s="35">
        <f>IFERROR(IF(X275=0,"",ROUNDUP(X275/H275,0)*0.02175),"")</f>
        <v>0.19574999999999998</v>
      </c>
      <c r="Z275" s="55"/>
      <c r="AA275" s="56"/>
      <c r="AE275" s="57"/>
      <c r="BB275" s="224" t="s">
        <v>1</v>
      </c>
    </row>
    <row r="276" spans="1:54" ht="16.5" customHeight="1" x14ac:dyDescent="0.25">
      <c r="A276" s="53" t="s">
        <v>407</v>
      </c>
      <c r="B276" s="53" t="s">
        <v>408</v>
      </c>
      <c r="C276" s="30">
        <v>4301060325</v>
      </c>
      <c r="D276" s="369">
        <v>4607091380897</v>
      </c>
      <c r="E276" s="368"/>
      <c r="F276" s="361">
        <v>1.4</v>
      </c>
      <c r="G276" s="31">
        <v>6</v>
      </c>
      <c r="H276" s="361">
        <v>8.4</v>
      </c>
      <c r="I276" s="361">
        <v>8.9640000000000004</v>
      </c>
      <c r="J276" s="31">
        <v>56</v>
      </c>
      <c r="K276" s="31" t="s">
        <v>99</v>
      </c>
      <c r="L276" s="32" t="s">
        <v>64</v>
      </c>
      <c r="M276" s="32"/>
      <c r="N276" s="31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3"/>
      <c r="U276" s="33"/>
      <c r="V276" s="34" t="s">
        <v>65</v>
      </c>
      <c r="W276" s="362">
        <v>0</v>
      </c>
      <c r="X276" s="363">
        <f>IFERROR(IF(W276="",0,CEILING((W276/$H276),1)*$H276),"")</f>
        <v>0</v>
      </c>
      <c r="Y276" s="35" t="str">
        <f>IFERROR(IF(X276=0,"",ROUNDUP(X276/H276,0)*0.02175),"")</f>
        <v/>
      </c>
      <c r="Z276" s="55"/>
      <c r="AA276" s="56"/>
      <c r="AE276" s="57"/>
      <c r="BB276" s="225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6" t="s">
        <v>67</v>
      </c>
      <c r="W277" s="364">
        <f>IFERROR(W274/H274,"0")+IFERROR(W275/H275,"0")+IFERROR(W276/H276,"0")</f>
        <v>8.9743589743589745</v>
      </c>
      <c r="X277" s="364">
        <f>IFERROR(X274/H274,"0")+IFERROR(X275/H275,"0")+IFERROR(X276/H276,"0")</f>
        <v>9</v>
      </c>
      <c r="Y277" s="364">
        <f>IFERROR(IF(Y274="",0,Y274),"0")+IFERROR(IF(Y275="",0,Y275),"0")+IFERROR(IF(Y276="",0,Y276),"0")</f>
        <v>0.19574999999999998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6" t="s">
        <v>65</v>
      </c>
      <c r="W278" s="364">
        <f>IFERROR(SUM(W274:W276),"0")</f>
        <v>70</v>
      </c>
      <c r="X278" s="364">
        <f>IFERROR(SUM(X274:X276),"0")</f>
        <v>70.2</v>
      </c>
      <c r="Y278" s="36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4"/>
      <c r="AA279" s="354"/>
    </row>
    <row r="280" spans="1:54" ht="16.5" customHeight="1" x14ac:dyDescent="0.25">
      <c r="A280" s="53" t="s">
        <v>409</v>
      </c>
      <c r="B280" s="53" t="s">
        <v>410</v>
      </c>
      <c r="C280" s="30">
        <v>4301030232</v>
      </c>
      <c r="D280" s="369">
        <v>4607091388374</v>
      </c>
      <c r="E280" s="368"/>
      <c r="F280" s="361">
        <v>0.38</v>
      </c>
      <c r="G280" s="31">
        <v>8</v>
      </c>
      <c r="H280" s="361">
        <v>3.04</v>
      </c>
      <c r="I280" s="361">
        <v>3.28</v>
      </c>
      <c r="J280" s="31">
        <v>156</v>
      </c>
      <c r="K280" s="31" t="s">
        <v>63</v>
      </c>
      <c r="L280" s="32" t="s">
        <v>85</v>
      </c>
      <c r="M280" s="32"/>
      <c r="N280" s="31">
        <v>180</v>
      </c>
      <c r="O280" s="618" t="s">
        <v>411</v>
      </c>
      <c r="P280" s="367"/>
      <c r="Q280" s="367"/>
      <c r="R280" s="367"/>
      <c r="S280" s="368"/>
      <c r="T280" s="33"/>
      <c r="U280" s="33"/>
      <c r="V280" s="34" t="s">
        <v>65</v>
      </c>
      <c r="W280" s="362">
        <v>0</v>
      </c>
      <c r="X280" s="363">
        <f>IFERROR(IF(W280="",0,CEILING((W280/$H280),1)*$H280),"")</f>
        <v>0</v>
      </c>
      <c r="Y280" s="35" t="str">
        <f>IFERROR(IF(X280=0,"",ROUNDUP(X280/H280,0)*0.00753),"")</f>
        <v/>
      </c>
      <c r="Z280" s="55"/>
      <c r="AA280" s="56"/>
      <c r="AE280" s="57"/>
      <c r="BB280" s="226" t="s">
        <v>1</v>
      </c>
    </row>
    <row r="281" spans="1:54" ht="27" customHeight="1" x14ac:dyDescent="0.25">
      <c r="A281" s="53" t="s">
        <v>412</v>
      </c>
      <c r="B281" s="53" t="s">
        <v>413</v>
      </c>
      <c r="C281" s="30">
        <v>4301030235</v>
      </c>
      <c r="D281" s="369">
        <v>4607091388381</v>
      </c>
      <c r="E281" s="368"/>
      <c r="F281" s="361">
        <v>0.38</v>
      </c>
      <c r="G281" s="31">
        <v>8</v>
      </c>
      <c r="H281" s="361">
        <v>3.04</v>
      </c>
      <c r="I281" s="361">
        <v>3.32</v>
      </c>
      <c r="J281" s="31">
        <v>156</v>
      </c>
      <c r="K281" s="31" t="s">
        <v>63</v>
      </c>
      <c r="L281" s="32" t="s">
        <v>85</v>
      </c>
      <c r="M281" s="32"/>
      <c r="N281" s="31">
        <v>180</v>
      </c>
      <c r="O281" s="591" t="s">
        <v>414</v>
      </c>
      <c r="P281" s="367"/>
      <c r="Q281" s="367"/>
      <c r="R281" s="367"/>
      <c r="S281" s="368"/>
      <c r="T281" s="33"/>
      <c r="U281" s="33"/>
      <c r="V281" s="34" t="s">
        <v>65</v>
      </c>
      <c r="W281" s="362">
        <v>0</v>
      </c>
      <c r="X281" s="363">
        <f>IFERROR(IF(W281="",0,CEILING((W281/$H281),1)*$H281),"")</f>
        <v>0</v>
      </c>
      <c r="Y281" s="35" t="str">
        <f>IFERROR(IF(X281=0,"",ROUNDUP(X281/H281,0)*0.00753),"")</f>
        <v/>
      </c>
      <c r="Z281" s="55"/>
      <c r="AA281" s="56"/>
      <c r="AE281" s="57"/>
      <c r="BB281" s="227" t="s">
        <v>1</v>
      </c>
    </row>
    <row r="282" spans="1:54" ht="27" customHeight="1" x14ac:dyDescent="0.25">
      <c r="A282" s="53" t="s">
        <v>415</v>
      </c>
      <c r="B282" s="53" t="s">
        <v>416</v>
      </c>
      <c r="C282" s="30">
        <v>4301030233</v>
      </c>
      <c r="D282" s="369">
        <v>4607091388404</v>
      </c>
      <c r="E282" s="368"/>
      <c r="F282" s="361">
        <v>0.17</v>
      </c>
      <c r="G282" s="31">
        <v>15</v>
      </c>
      <c r="H282" s="361">
        <v>2.5499999999999998</v>
      </c>
      <c r="I282" s="361">
        <v>2.9</v>
      </c>
      <c r="J282" s="31">
        <v>156</v>
      </c>
      <c r="K282" s="31" t="s">
        <v>63</v>
      </c>
      <c r="L282" s="32" t="s">
        <v>85</v>
      </c>
      <c r="M282" s="32"/>
      <c r="N282" s="31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3"/>
      <c r="U282" s="33"/>
      <c r="V282" s="34" t="s">
        <v>65</v>
      </c>
      <c r="W282" s="362">
        <v>0</v>
      </c>
      <c r="X282" s="363">
        <f>IFERROR(IF(W282="",0,CEILING((W282/$H282),1)*$H282),"")</f>
        <v>0</v>
      </c>
      <c r="Y282" s="35" t="str">
        <f>IFERROR(IF(X282=0,"",ROUNDUP(X282/H282,0)*0.00753),"")</f>
        <v/>
      </c>
      <c r="Z282" s="55"/>
      <c r="AA282" s="56"/>
      <c r="AE282" s="57"/>
      <c r="BB282" s="228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6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6" t="s">
        <v>65</v>
      </c>
      <c r="W284" s="364">
        <f>IFERROR(SUM(W280:W282),"0")</f>
        <v>0</v>
      </c>
      <c r="X284" s="364">
        <f>IFERROR(SUM(X280:X282),"0")</f>
        <v>0</v>
      </c>
      <c r="Y284" s="36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4"/>
      <c r="AA285" s="354"/>
    </row>
    <row r="286" spans="1:54" ht="16.5" customHeight="1" x14ac:dyDescent="0.25">
      <c r="A286" s="53" t="s">
        <v>418</v>
      </c>
      <c r="B286" s="53" t="s">
        <v>419</v>
      </c>
      <c r="C286" s="30">
        <v>4301180007</v>
      </c>
      <c r="D286" s="369">
        <v>4680115881808</v>
      </c>
      <c r="E286" s="368"/>
      <c r="F286" s="361">
        <v>0.1</v>
      </c>
      <c r="G286" s="31">
        <v>20</v>
      </c>
      <c r="H286" s="361">
        <v>2</v>
      </c>
      <c r="I286" s="361">
        <v>2.2400000000000002</v>
      </c>
      <c r="J286" s="31">
        <v>238</v>
      </c>
      <c r="K286" s="31" t="s">
        <v>420</v>
      </c>
      <c r="L286" s="32" t="s">
        <v>421</v>
      </c>
      <c r="M286" s="32"/>
      <c r="N286" s="31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3"/>
      <c r="U286" s="33"/>
      <c r="V286" s="34" t="s">
        <v>65</v>
      </c>
      <c r="W286" s="362">
        <v>0</v>
      </c>
      <c r="X286" s="363">
        <f>IFERROR(IF(W286="",0,CEILING((W286/$H286),1)*$H286),"")</f>
        <v>0</v>
      </c>
      <c r="Y286" s="35" t="str">
        <f>IFERROR(IF(X286=0,"",ROUNDUP(X286/H286,0)*0.00474),"")</f>
        <v/>
      </c>
      <c r="Z286" s="55"/>
      <c r="AA286" s="56"/>
      <c r="AE286" s="57"/>
      <c r="BB286" s="229" t="s">
        <v>1</v>
      </c>
    </row>
    <row r="287" spans="1:54" ht="27" customHeight="1" x14ac:dyDescent="0.25">
      <c r="A287" s="53" t="s">
        <v>422</v>
      </c>
      <c r="B287" s="53" t="s">
        <v>423</v>
      </c>
      <c r="C287" s="30">
        <v>4301180006</v>
      </c>
      <c r="D287" s="369">
        <v>4680115881822</v>
      </c>
      <c r="E287" s="368"/>
      <c r="F287" s="361">
        <v>0.1</v>
      </c>
      <c r="G287" s="31">
        <v>20</v>
      </c>
      <c r="H287" s="361">
        <v>2</v>
      </c>
      <c r="I287" s="361">
        <v>2.2400000000000002</v>
      </c>
      <c r="J287" s="31">
        <v>238</v>
      </c>
      <c r="K287" s="31" t="s">
        <v>420</v>
      </c>
      <c r="L287" s="32" t="s">
        <v>421</v>
      </c>
      <c r="M287" s="32"/>
      <c r="N287" s="31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3"/>
      <c r="U287" s="33"/>
      <c r="V287" s="34" t="s">
        <v>65</v>
      </c>
      <c r="W287" s="362">
        <v>0</v>
      </c>
      <c r="X287" s="363">
        <f>IFERROR(IF(W287="",0,CEILING((W287/$H287),1)*$H287),"")</f>
        <v>0</v>
      </c>
      <c r="Y287" s="35" t="str">
        <f>IFERROR(IF(X287=0,"",ROUNDUP(X287/H287,0)*0.00474),"")</f>
        <v/>
      </c>
      <c r="Z287" s="55"/>
      <c r="AA287" s="56"/>
      <c r="AE287" s="57"/>
      <c r="BB287" s="230" t="s">
        <v>1</v>
      </c>
    </row>
    <row r="288" spans="1:54" ht="27" customHeight="1" x14ac:dyDescent="0.25">
      <c r="A288" s="53" t="s">
        <v>424</v>
      </c>
      <c r="B288" s="53" t="s">
        <v>425</v>
      </c>
      <c r="C288" s="30">
        <v>4301180001</v>
      </c>
      <c r="D288" s="369">
        <v>4680115880016</v>
      </c>
      <c r="E288" s="368"/>
      <c r="F288" s="361">
        <v>0.1</v>
      </c>
      <c r="G288" s="31">
        <v>20</v>
      </c>
      <c r="H288" s="361">
        <v>2</v>
      </c>
      <c r="I288" s="361">
        <v>2.2400000000000002</v>
      </c>
      <c r="J288" s="31">
        <v>238</v>
      </c>
      <c r="K288" s="31" t="s">
        <v>420</v>
      </c>
      <c r="L288" s="32" t="s">
        <v>421</v>
      </c>
      <c r="M288" s="32"/>
      <c r="N288" s="31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3"/>
      <c r="U288" s="33"/>
      <c r="V288" s="34" t="s">
        <v>65</v>
      </c>
      <c r="W288" s="362">
        <v>0</v>
      </c>
      <c r="X288" s="363">
        <f>IFERROR(IF(W288="",0,CEILING((W288/$H288),1)*$H288),"")</f>
        <v>0</v>
      </c>
      <c r="Y288" s="35" t="str">
        <f>IFERROR(IF(X288=0,"",ROUNDUP(X288/H288,0)*0.00474),"")</f>
        <v/>
      </c>
      <c r="Z288" s="55"/>
      <c r="AA288" s="56"/>
      <c r="AE288" s="57"/>
      <c r="BB288" s="231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6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6" t="s">
        <v>65</v>
      </c>
      <c r="W290" s="364">
        <f>IFERROR(SUM(W286:W288),"0")</f>
        <v>0</v>
      </c>
      <c r="X290" s="364">
        <f>IFERROR(SUM(X286:X288),"0")</f>
        <v>0</v>
      </c>
      <c r="Y290" s="36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5"/>
      <c r="AA291" s="355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4"/>
      <c r="AA292" s="354"/>
    </row>
    <row r="293" spans="1:54" ht="27" customHeight="1" x14ac:dyDescent="0.25">
      <c r="A293" s="53" t="s">
        <v>427</v>
      </c>
      <c r="B293" s="53" t="s">
        <v>428</v>
      </c>
      <c r="C293" s="30">
        <v>4301011315</v>
      </c>
      <c r="D293" s="369">
        <v>4607091387421</v>
      </c>
      <c r="E293" s="368"/>
      <c r="F293" s="361">
        <v>1.35</v>
      </c>
      <c r="G293" s="31">
        <v>8</v>
      </c>
      <c r="H293" s="361">
        <v>10.8</v>
      </c>
      <c r="I293" s="361">
        <v>11.28</v>
      </c>
      <c r="J293" s="31">
        <v>56</v>
      </c>
      <c r="K293" s="31" t="s">
        <v>99</v>
      </c>
      <c r="L293" s="32" t="s">
        <v>100</v>
      </c>
      <c r="M293" s="32"/>
      <c r="N293" s="31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3"/>
      <c r="U293" s="33"/>
      <c r="V293" s="34" t="s">
        <v>65</v>
      </c>
      <c r="W293" s="362">
        <v>0</v>
      </c>
      <c r="X293" s="363">
        <f t="shared" ref="X293:X300" si="16">IFERROR(IF(W293="",0,CEILING((W293/$H293),1)*$H293),"")</f>
        <v>0</v>
      </c>
      <c r="Y293" s="35" t="str">
        <f>IFERROR(IF(X293=0,"",ROUNDUP(X293/H293,0)*0.02175),"")</f>
        <v/>
      </c>
      <c r="Z293" s="55"/>
      <c r="AA293" s="56"/>
      <c r="AE293" s="57"/>
      <c r="BB293" s="232" t="s">
        <v>1</v>
      </c>
    </row>
    <row r="294" spans="1:54" ht="27" customHeight="1" x14ac:dyDescent="0.25">
      <c r="A294" s="53" t="s">
        <v>427</v>
      </c>
      <c r="B294" s="53" t="s">
        <v>429</v>
      </c>
      <c r="C294" s="30">
        <v>4301011121</v>
      </c>
      <c r="D294" s="369">
        <v>4607091387421</v>
      </c>
      <c r="E294" s="368"/>
      <c r="F294" s="361">
        <v>1.35</v>
      </c>
      <c r="G294" s="31">
        <v>8</v>
      </c>
      <c r="H294" s="361">
        <v>10.8</v>
      </c>
      <c r="I294" s="361">
        <v>11.28</v>
      </c>
      <c r="J294" s="31">
        <v>48</v>
      </c>
      <c r="K294" s="31" t="s">
        <v>99</v>
      </c>
      <c r="L294" s="32" t="s">
        <v>108</v>
      </c>
      <c r="M294" s="32"/>
      <c r="N294" s="31">
        <v>55</v>
      </c>
      <c r="O294" s="6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3"/>
      <c r="U294" s="33"/>
      <c r="V294" s="34" t="s">
        <v>65</v>
      </c>
      <c r="W294" s="362">
        <v>0</v>
      </c>
      <c r="X294" s="363">
        <f t="shared" si="16"/>
        <v>0</v>
      </c>
      <c r="Y294" s="35" t="str">
        <f>IFERROR(IF(X294=0,"",ROUNDUP(X294/H294,0)*0.02039),"")</f>
        <v/>
      </c>
      <c r="Z294" s="55"/>
      <c r="AA294" s="56"/>
      <c r="AE294" s="57"/>
      <c r="BB294" s="233" t="s">
        <v>1</v>
      </c>
    </row>
    <row r="295" spans="1:54" ht="27" customHeight="1" x14ac:dyDescent="0.25">
      <c r="A295" s="53" t="s">
        <v>430</v>
      </c>
      <c r="B295" s="53" t="s">
        <v>431</v>
      </c>
      <c r="C295" s="30">
        <v>4301011322</v>
      </c>
      <c r="D295" s="369">
        <v>4607091387452</v>
      </c>
      <c r="E295" s="368"/>
      <c r="F295" s="361">
        <v>1.35</v>
      </c>
      <c r="G295" s="31">
        <v>8</v>
      </c>
      <c r="H295" s="361">
        <v>10.8</v>
      </c>
      <c r="I295" s="361">
        <v>11.28</v>
      </c>
      <c r="J295" s="31">
        <v>56</v>
      </c>
      <c r="K295" s="31" t="s">
        <v>99</v>
      </c>
      <c r="L295" s="32" t="s">
        <v>118</v>
      </c>
      <c r="M295" s="32"/>
      <c r="N295" s="31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3"/>
      <c r="U295" s="33"/>
      <c r="V295" s="34" t="s">
        <v>65</v>
      </c>
      <c r="W295" s="362">
        <v>0</v>
      </c>
      <c r="X295" s="363">
        <f t="shared" si="16"/>
        <v>0</v>
      </c>
      <c r="Y295" s="35" t="str">
        <f>IFERROR(IF(X295=0,"",ROUNDUP(X295/H295,0)*0.02175),"")</f>
        <v/>
      </c>
      <c r="Z295" s="55"/>
      <c r="AA295" s="56"/>
      <c r="AE295" s="57"/>
      <c r="BB295" s="234" t="s">
        <v>1</v>
      </c>
    </row>
    <row r="296" spans="1:54" ht="27" customHeight="1" x14ac:dyDescent="0.25">
      <c r="A296" s="53" t="s">
        <v>430</v>
      </c>
      <c r="B296" s="53" t="s">
        <v>432</v>
      </c>
      <c r="C296" s="30">
        <v>4301011396</v>
      </c>
      <c r="D296" s="369">
        <v>4607091387452</v>
      </c>
      <c r="E296" s="368"/>
      <c r="F296" s="361">
        <v>1.35</v>
      </c>
      <c r="G296" s="31">
        <v>8</v>
      </c>
      <c r="H296" s="361">
        <v>10.8</v>
      </c>
      <c r="I296" s="361">
        <v>11.28</v>
      </c>
      <c r="J296" s="31">
        <v>48</v>
      </c>
      <c r="K296" s="31" t="s">
        <v>99</v>
      </c>
      <c r="L296" s="32" t="s">
        <v>108</v>
      </c>
      <c r="M296" s="32"/>
      <c r="N296" s="31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3"/>
      <c r="U296" s="33"/>
      <c r="V296" s="34" t="s">
        <v>65</v>
      </c>
      <c r="W296" s="362">
        <v>0</v>
      </c>
      <c r="X296" s="363">
        <f t="shared" si="16"/>
        <v>0</v>
      </c>
      <c r="Y296" s="35" t="str">
        <f>IFERROR(IF(X296=0,"",ROUNDUP(X296/H296,0)*0.02039),"")</f>
        <v/>
      </c>
      <c r="Z296" s="55"/>
      <c r="AA296" s="56"/>
      <c r="AE296" s="57"/>
      <c r="BB296" s="235" t="s">
        <v>1</v>
      </c>
    </row>
    <row r="297" spans="1:54" ht="27" customHeight="1" x14ac:dyDescent="0.25">
      <c r="A297" s="53" t="s">
        <v>430</v>
      </c>
      <c r="B297" s="53" t="s">
        <v>433</v>
      </c>
      <c r="C297" s="30">
        <v>4301011619</v>
      </c>
      <c r="D297" s="369">
        <v>4607091387452</v>
      </c>
      <c r="E297" s="368"/>
      <c r="F297" s="361">
        <v>1.45</v>
      </c>
      <c r="G297" s="31">
        <v>8</v>
      </c>
      <c r="H297" s="361">
        <v>11.6</v>
      </c>
      <c r="I297" s="361">
        <v>12.08</v>
      </c>
      <c r="J297" s="31">
        <v>56</v>
      </c>
      <c r="K297" s="31" t="s">
        <v>99</v>
      </c>
      <c r="L297" s="32" t="s">
        <v>100</v>
      </c>
      <c r="M297" s="32"/>
      <c r="N297" s="31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3"/>
      <c r="U297" s="33"/>
      <c r="V297" s="34" t="s">
        <v>65</v>
      </c>
      <c r="W297" s="362">
        <v>0</v>
      </c>
      <c r="X297" s="363">
        <f t="shared" si="16"/>
        <v>0</v>
      </c>
      <c r="Y297" s="35" t="str">
        <f>IFERROR(IF(X297=0,"",ROUNDUP(X297/H297,0)*0.02175),"")</f>
        <v/>
      </c>
      <c r="Z297" s="55"/>
      <c r="AA297" s="56"/>
      <c r="AE297" s="57"/>
      <c r="BB297" s="236" t="s">
        <v>1</v>
      </c>
    </row>
    <row r="298" spans="1:54" ht="27" customHeight="1" x14ac:dyDescent="0.25">
      <c r="A298" s="53" t="s">
        <v>434</v>
      </c>
      <c r="B298" s="53" t="s">
        <v>435</v>
      </c>
      <c r="C298" s="30">
        <v>4301011313</v>
      </c>
      <c r="D298" s="369">
        <v>4607091385984</v>
      </c>
      <c r="E298" s="368"/>
      <c r="F298" s="361">
        <v>1.35</v>
      </c>
      <c r="G298" s="31">
        <v>8</v>
      </c>
      <c r="H298" s="361">
        <v>10.8</v>
      </c>
      <c r="I298" s="361">
        <v>11.28</v>
      </c>
      <c r="J298" s="31">
        <v>56</v>
      </c>
      <c r="K298" s="31" t="s">
        <v>99</v>
      </c>
      <c r="L298" s="32" t="s">
        <v>100</v>
      </c>
      <c r="M298" s="32"/>
      <c r="N298" s="31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3"/>
      <c r="U298" s="33"/>
      <c r="V298" s="34" t="s">
        <v>65</v>
      </c>
      <c r="W298" s="362">
        <v>0</v>
      </c>
      <c r="X298" s="363">
        <f t="shared" si="16"/>
        <v>0</v>
      </c>
      <c r="Y298" s="35" t="str">
        <f>IFERROR(IF(X298=0,"",ROUNDUP(X298/H298,0)*0.02175),"")</f>
        <v/>
      </c>
      <c r="Z298" s="55"/>
      <c r="AA298" s="56"/>
      <c r="AE298" s="57"/>
      <c r="BB298" s="237" t="s">
        <v>1</v>
      </c>
    </row>
    <row r="299" spans="1:54" ht="27" customHeight="1" x14ac:dyDescent="0.25">
      <c r="A299" s="53" t="s">
        <v>436</v>
      </c>
      <c r="B299" s="53" t="s">
        <v>437</v>
      </c>
      <c r="C299" s="30">
        <v>4301011316</v>
      </c>
      <c r="D299" s="369">
        <v>4607091387438</v>
      </c>
      <c r="E299" s="368"/>
      <c r="F299" s="361">
        <v>0.5</v>
      </c>
      <c r="G299" s="31">
        <v>10</v>
      </c>
      <c r="H299" s="361">
        <v>5</v>
      </c>
      <c r="I299" s="361">
        <v>5.24</v>
      </c>
      <c r="J299" s="31">
        <v>120</v>
      </c>
      <c r="K299" s="31" t="s">
        <v>63</v>
      </c>
      <c r="L299" s="32" t="s">
        <v>100</v>
      </c>
      <c r="M299" s="32"/>
      <c r="N299" s="31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3"/>
      <c r="U299" s="33"/>
      <c r="V299" s="34" t="s">
        <v>65</v>
      </c>
      <c r="W299" s="362">
        <v>0</v>
      </c>
      <c r="X299" s="363">
        <f t="shared" si="16"/>
        <v>0</v>
      </c>
      <c r="Y299" s="35" t="str">
        <f>IFERROR(IF(X299=0,"",ROUNDUP(X299/H299,0)*0.00937),"")</f>
        <v/>
      </c>
      <c r="Z299" s="55"/>
      <c r="AA299" s="56"/>
      <c r="AE299" s="57"/>
      <c r="BB299" s="238" t="s">
        <v>1</v>
      </c>
    </row>
    <row r="300" spans="1:54" ht="27" customHeight="1" x14ac:dyDescent="0.25">
      <c r="A300" s="53" t="s">
        <v>438</v>
      </c>
      <c r="B300" s="53" t="s">
        <v>439</v>
      </c>
      <c r="C300" s="30">
        <v>4301011318</v>
      </c>
      <c r="D300" s="369">
        <v>4607091387469</v>
      </c>
      <c r="E300" s="368"/>
      <c r="F300" s="361">
        <v>0.5</v>
      </c>
      <c r="G300" s="31">
        <v>10</v>
      </c>
      <c r="H300" s="361">
        <v>5</v>
      </c>
      <c r="I300" s="361">
        <v>5.21</v>
      </c>
      <c r="J300" s="31">
        <v>120</v>
      </c>
      <c r="K300" s="31" t="s">
        <v>63</v>
      </c>
      <c r="L300" s="32" t="s">
        <v>64</v>
      </c>
      <c r="M300" s="32"/>
      <c r="N300" s="31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3"/>
      <c r="U300" s="33"/>
      <c r="V300" s="34" t="s">
        <v>65</v>
      </c>
      <c r="W300" s="362">
        <v>0</v>
      </c>
      <c r="X300" s="363">
        <f t="shared" si="16"/>
        <v>0</v>
      </c>
      <c r="Y300" s="35" t="str">
        <f>IFERROR(IF(X300=0,"",ROUNDUP(X300/H300,0)*0.00937),"")</f>
        <v/>
      </c>
      <c r="Z300" s="55"/>
      <c r="AA300" s="56"/>
      <c r="AE300" s="57"/>
      <c r="BB300" s="239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6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6" t="s">
        <v>65</v>
      </c>
      <c r="W302" s="364">
        <f>IFERROR(SUM(W293:W300),"0")</f>
        <v>0</v>
      </c>
      <c r="X302" s="364">
        <f>IFERROR(SUM(X293:X300),"0")</f>
        <v>0</v>
      </c>
      <c r="Y302" s="36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4"/>
      <c r="AA303" s="354"/>
    </row>
    <row r="304" spans="1:54" ht="27" customHeight="1" x14ac:dyDescent="0.25">
      <c r="A304" s="53" t="s">
        <v>440</v>
      </c>
      <c r="B304" s="53" t="s">
        <v>441</v>
      </c>
      <c r="C304" s="30">
        <v>4301031154</v>
      </c>
      <c r="D304" s="369">
        <v>4607091387292</v>
      </c>
      <c r="E304" s="368"/>
      <c r="F304" s="361">
        <v>0.73</v>
      </c>
      <c r="G304" s="31">
        <v>6</v>
      </c>
      <c r="H304" s="361">
        <v>4.38</v>
      </c>
      <c r="I304" s="361">
        <v>4.6399999999999997</v>
      </c>
      <c r="J304" s="31">
        <v>156</v>
      </c>
      <c r="K304" s="31" t="s">
        <v>63</v>
      </c>
      <c r="L304" s="32" t="s">
        <v>64</v>
      </c>
      <c r="M304" s="32"/>
      <c r="N304" s="31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3"/>
      <c r="U304" s="33"/>
      <c r="V304" s="34" t="s">
        <v>65</v>
      </c>
      <c r="W304" s="362">
        <v>0</v>
      </c>
      <c r="X304" s="363">
        <f>IFERROR(IF(W304="",0,CEILING((W304/$H304),1)*$H304),"")</f>
        <v>0</v>
      </c>
      <c r="Y304" s="35" t="str">
        <f>IFERROR(IF(X304=0,"",ROUNDUP(X304/H304,0)*0.00753),"")</f>
        <v/>
      </c>
      <c r="Z304" s="55"/>
      <c r="AA304" s="56"/>
      <c r="AE304" s="57"/>
      <c r="BB304" s="240" t="s">
        <v>1</v>
      </c>
    </row>
    <row r="305" spans="1:54" ht="27" customHeight="1" x14ac:dyDescent="0.25">
      <c r="A305" s="53" t="s">
        <v>442</v>
      </c>
      <c r="B305" s="53" t="s">
        <v>443</v>
      </c>
      <c r="C305" s="30">
        <v>4301031155</v>
      </c>
      <c r="D305" s="369">
        <v>4607091387315</v>
      </c>
      <c r="E305" s="368"/>
      <c r="F305" s="361">
        <v>0.7</v>
      </c>
      <c r="G305" s="31">
        <v>4</v>
      </c>
      <c r="H305" s="361">
        <v>2.8</v>
      </c>
      <c r="I305" s="361">
        <v>3.048</v>
      </c>
      <c r="J305" s="31">
        <v>156</v>
      </c>
      <c r="K305" s="31" t="s">
        <v>63</v>
      </c>
      <c r="L305" s="32" t="s">
        <v>64</v>
      </c>
      <c r="M305" s="32"/>
      <c r="N305" s="31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3"/>
      <c r="U305" s="33"/>
      <c r="V305" s="34" t="s">
        <v>65</v>
      </c>
      <c r="W305" s="362">
        <v>0</v>
      </c>
      <c r="X305" s="363">
        <f>IFERROR(IF(W305="",0,CEILING((W305/$H305),1)*$H305),"")</f>
        <v>0</v>
      </c>
      <c r="Y305" s="35" t="str">
        <f>IFERROR(IF(X305=0,"",ROUNDUP(X305/H305,0)*0.00753),"")</f>
        <v/>
      </c>
      <c r="Z305" s="55"/>
      <c r="AA305" s="56"/>
      <c r="AE305" s="57"/>
      <c r="BB305" s="241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6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6" t="s">
        <v>65</v>
      </c>
      <c r="W307" s="364">
        <f>IFERROR(SUM(W304:W305),"0")</f>
        <v>0</v>
      </c>
      <c r="X307" s="364">
        <f>IFERROR(SUM(X304:X305),"0")</f>
        <v>0</v>
      </c>
      <c r="Y307" s="36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5"/>
      <c r="AA308" s="355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4"/>
      <c r="AA309" s="354"/>
    </row>
    <row r="310" spans="1:54" ht="27" customHeight="1" x14ac:dyDescent="0.25">
      <c r="A310" s="53" t="s">
        <v>445</v>
      </c>
      <c r="B310" s="53" t="s">
        <v>446</v>
      </c>
      <c r="C310" s="30">
        <v>4301031066</v>
      </c>
      <c r="D310" s="369">
        <v>4607091383836</v>
      </c>
      <c r="E310" s="368"/>
      <c r="F310" s="361">
        <v>0.3</v>
      </c>
      <c r="G310" s="31">
        <v>6</v>
      </c>
      <c r="H310" s="361">
        <v>1.8</v>
      </c>
      <c r="I310" s="361">
        <v>2.048</v>
      </c>
      <c r="J310" s="31">
        <v>156</v>
      </c>
      <c r="K310" s="31" t="s">
        <v>63</v>
      </c>
      <c r="L310" s="32" t="s">
        <v>64</v>
      </c>
      <c r="M310" s="32"/>
      <c r="N310" s="31">
        <v>40</v>
      </c>
      <c r="O310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3"/>
      <c r="U310" s="33"/>
      <c r="V310" s="34" t="s">
        <v>65</v>
      </c>
      <c r="W310" s="362">
        <v>13</v>
      </c>
      <c r="X310" s="363">
        <f>IFERROR(IF(W310="",0,CEILING((W310/$H310),1)*$H310),"")</f>
        <v>14.4</v>
      </c>
      <c r="Y310" s="35">
        <f>IFERROR(IF(X310=0,"",ROUNDUP(X310/H310,0)*0.00753),"")</f>
        <v>6.0240000000000002E-2</v>
      </c>
      <c r="Z310" s="55"/>
      <c r="AA310" s="56"/>
      <c r="AE310" s="57"/>
      <c r="BB310" s="242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6" t="s">
        <v>67</v>
      </c>
      <c r="W311" s="364">
        <f>IFERROR(W310/H310,"0")</f>
        <v>7.2222222222222223</v>
      </c>
      <c r="X311" s="364">
        <f>IFERROR(X310/H310,"0")</f>
        <v>8</v>
      </c>
      <c r="Y311" s="364">
        <f>IFERROR(IF(Y310="",0,Y310),"0")</f>
        <v>6.0240000000000002E-2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6" t="s">
        <v>65</v>
      </c>
      <c r="W312" s="364">
        <f>IFERROR(SUM(W310:W310),"0")</f>
        <v>13</v>
      </c>
      <c r="X312" s="364">
        <f>IFERROR(SUM(X310:X310),"0")</f>
        <v>14.4</v>
      </c>
      <c r="Y312" s="36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4"/>
      <c r="AA313" s="354"/>
    </row>
    <row r="314" spans="1:54" ht="27" customHeight="1" x14ac:dyDescent="0.25">
      <c r="A314" s="53" t="s">
        <v>447</v>
      </c>
      <c r="B314" s="53" t="s">
        <v>448</v>
      </c>
      <c r="C314" s="30">
        <v>4301051142</v>
      </c>
      <c r="D314" s="369">
        <v>4607091387919</v>
      </c>
      <c r="E314" s="368"/>
      <c r="F314" s="361">
        <v>1.35</v>
      </c>
      <c r="G314" s="31">
        <v>6</v>
      </c>
      <c r="H314" s="361">
        <v>8.1</v>
      </c>
      <c r="I314" s="361">
        <v>8.6639999999999997</v>
      </c>
      <c r="J314" s="31">
        <v>56</v>
      </c>
      <c r="K314" s="31" t="s">
        <v>99</v>
      </c>
      <c r="L314" s="32" t="s">
        <v>64</v>
      </c>
      <c r="M314" s="32"/>
      <c r="N314" s="31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3"/>
      <c r="U314" s="33"/>
      <c r="V314" s="34" t="s">
        <v>65</v>
      </c>
      <c r="W314" s="362">
        <v>0</v>
      </c>
      <c r="X314" s="363">
        <f>IFERROR(IF(W314="",0,CEILING((W314/$H314),1)*$H314),"")</f>
        <v>0</v>
      </c>
      <c r="Y314" s="35" t="str">
        <f>IFERROR(IF(X314=0,"",ROUNDUP(X314/H314,0)*0.02175),"")</f>
        <v/>
      </c>
      <c r="Z314" s="55"/>
      <c r="AA314" s="56"/>
      <c r="AE314" s="57"/>
      <c r="BB314" s="243" t="s">
        <v>1</v>
      </c>
    </row>
    <row r="315" spans="1:54" ht="27" customHeight="1" x14ac:dyDescent="0.25">
      <c r="A315" s="53" t="s">
        <v>449</v>
      </c>
      <c r="B315" s="53" t="s">
        <v>450</v>
      </c>
      <c r="C315" s="30">
        <v>4301051461</v>
      </c>
      <c r="D315" s="369">
        <v>4680115883604</v>
      </c>
      <c r="E315" s="368"/>
      <c r="F315" s="361">
        <v>0.35</v>
      </c>
      <c r="G315" s="31">
        <v>6</v>
      </c>
      <c r="H315" s="361">
        <v>2.1</v>
      </c>
      <c r="I315" s="361">
        <v>2.3719999999999999</v>
      </c>
      <c r="J315" s="31">
        <v>156</v>
      </c>
      <c r="K315" s="31" t="s">
        <v>63</v>
      </c>
      <c r="L315" s="32" t="s">
        <v>118</v>
      </c>
      <c r="M315" s="32"/>
      <c r="N315" s="31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3"/>
      <c r="U315" s="33"/>
      <c r="V315" s="34" t="s">
        <v>65</v>
      </c>
      <c r="W315" s="362">
        <v>5</v>
      </c>
      <c r="X315" s="363">
        <f>IFERROR(IF(W315="",0,CEILING((W315/$H315),1)*$H315),"")</f>
        <v>6.3000000000000007</v>
      </c>
      <c r="Y315" s="35">
        <f>IFERROR(IF(X315=0,"",ROUNDUP(X315/H315,0)*0.00753),"")</f>
        <v>2.2589999999999999E-2</v>
      </c>
      <c r="Z315" s="55"/>
      <c r="AA315" s="56"/>
      <c r="AE315" s="57"/>
      <c r="BB315" s="244" t="s">
        <v>1</v>
      </c>
    </row>
    <row r="316" spans="1:54" ht="27" customHeight="1" x14ac:dyDescent="0.25">
      <c r="A316" s="53" t="s">
        <v>451</v>
      </c>
      <c r="B316" s="53" t="s">
        <v>452</v>
      </c>
      <c r="C316" s="30">
        <v>4301051485</v>
      </c>
      <c r="D316" s="369">
        <v>4680115883567</v>
      </c>
      <c r="E316" s="368"/>
      <c r="F316" s="361">
        <v>0.35</v>
      </c>
      <c r="G316" s="31">
        <v>6</v>
      </c>
      <c r="H316" s="361">
        <v>2.1</v>
      </c>
      <c r="I316" s="361">
        <v>2.36</v>
      </c>
      <c r="J316" s="31">
        <v>156</v>
      </c>
      <c r="K316" s="31" t="s">
        <v>63</v>
      </c>
      <c r="L316" s="32" t="s">
        <v>64</v>
      </c>
      <c r="M316" s="32"/>
      <c r="N316" s="31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3"/>
      <c r="U316" s="33"/>
      <c r="V316" s="34" t="s">
        <v>65</v>
      </c>
      <c r="W316" s="362">
        <v>0</v>
      </c>
      <c r="X316" s="363">
        <f>IFERROR(IF(W316="",0,CEILING((W316/$H316),1)*$H316),"")</f>
        <v>0</v>
      </c>
      <c r="Y316" s="35" t="str">
        <f>IFERROR(IF(X316=0,"",ROUNDUP(X316/H316,0)*0.00753),"")</f>
        <v/>
      </c>
      <c r="Z316" s="55"/>
      <c r="AA316" s="56"/>
      <c r="AE316" s="57"/>
      <c r="BB316" s="245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6" t="s">
        <v>67</v>
      </c>
      <c r="W317" s="364">
        <f>IFERROR(W314/H314,"0")+IFERROR(W315/H315,"0")+IFERROR(W316/H316,"0")</f>
        <v>2.3809523809523809</v>
      </c>
      <c r="X317" s="364">
        <f>IFERROR(X314/H314,"0")+IFERROR(X315/H315,"0")+IFERROR(X316/H316,"0")</f>
        <v>3</v>
      </c>
      <c r="Y317" s="364">
        <f>IFERROR(IF(Y314="",0,Y314),"0")+IFERROR(IF(Y315="",0,Y315),"0")+IFERROR(IF(Y316="",0,Y316),"0")</f>
        <v>2.2589999999999999E-2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6" t="s">
        <v>65</v>
      </c>
      <c r="W318" s="364">
        <f>IFERROR(SUM(W314:W316),"0")</f>
        <v>5</v>
      </c>
      <c r="X318" s="364">
        <f>IFERROR(SUM(X314:X316),"0")</f>
        <v>6.3000000000000007</v>
      </c>
      <c r="Y318" s="36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4"/>
      <c r="AA319" s="354"/>
    </row>
    <row r="320" spans="1:54" ht="27" customHeight="1" x14ac:dyDescent="0.25">
      <c r="A320" s="53" t="s">
        <v>453</v>
      </c>
      <c r="B320" s="53" t="s">
        <v>454</v>
      </c>
      <c r="C320" s="30">
        <v>4301060324</v>
      </c>
      <c r="D320" s="369">
        <v>4607091388831</v>
      </c>
      <c r="E320" s="368"/>
      <c r="F320" s="361">
        <v>0.38</v>
      </c>
      <c r="G320" s="31">
        <v>6</v>
      </c>
      <c r="H320" s="361">
        <v>2.2799999999999998</v>
      </c>
      <c r="I320" s="361">
        <v>2.552</v>
      </c>
      <c r="J320" s="31">
        <v>156</v>
      </c>
      <c r="K320" s="31" t="s">
        <v>63</v>
      </c>
      <c r="L320" s="32" t="s">
        <v>64</v>
      </c>
      <c r="M320" s="32"/>
      <c r="N320" s="31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3"/>
      <c r="U320" s="33"/>
      <c r="V320" s="34" t="s">
        <v>65</v>
      </c>
      <c r="W320" s="362">
        <v>0</v>
      </c>
      <c r="X320" s="363">
        <f>IFERROR(IF(W320="",0,CEILING((W320/$H320),1)*$H320),"")</f>
        <v>0</v>
      </c>
      <c r="Y320" s="35" t="str">
        <f>IFERROR(IF(X320=0,"",ROUNDUP(X320/H320,0)*0.00753),"")</f>
        <v/>
      </c>
      <c r="Z320" s="55"/>
      <c r="AA320" s="56"/>
      <c r="AE320" s="57"/>
      <c r="BB320" s="246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6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6" t="s">
        <v>65</v>
      </c>
      <c r="W322" s="364">
        <f>IFERROR(SUM(W320:W320),"0")</f>
        <v>0</v>
      </c>
      <c r="X322" s="364">
        <f>IFERROR(SUM(X320:X320),"0")</f>
        <v>0</v>
      </c>
      <c r="Y322" s="36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4"/>
      <c r="AA323" s="354"/>
    </row>
    <row r="324" spans="1:54" ht="27" customHeight="1" x14ac:dyDescent="0.25">
      <c r="A324" s="53" t="s">
        <v>455</v>
      </c>
      <c r="B324" s="53" t="s">
        <v>456</v>
      </c>
      <c r="C324" s="30">
        <v>4301032015</v>
      </c>
      <c r="D324" s="369">
        <v>4607091383102</v>
      </c>
      <c r="E324" s="368"/>
      <c r="F324" s="361">
        <v>0.17</v>
      </c>
      <c r="G324" s="31">
        <v>15</v>
      </c>
      <c r="H324" s="361">
        <v>2.5499999999999998</v>
      </c>
      <c r="I324" s="361">
        <v>2.9750000000000001</v>
      </c>
      <c r="J324" s="31">
        <v>156</v>
      </c>
      <c r="K324" s="31" t="s">
        <v>63</v>
      </c>
      <c r="L324" s="32" t="s">
        <v>85</v>
      </c>
      <c r="M324" s="32"/>
      <c r="N324" s="31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3"/>
      <c r="U324" s="33"/>
      <c r="V324" s="34" t="s">
        <v>65</v>
      </c>
      <c r="W324" s="362">
        <v>0</v>
      </c>
      <c r="X324" s="363">
        <f>IFERROR(IF(W324="",0,CEILING((W324/$H324),1)*$H324),"")</f>
        <v>0</v>
      </c>
      <c r="Y324" s="35" t="str">
        <f>IFERROR(IF(X324=0,"",ROUNDUP(X324/H324,0)*0.00753),"")</f>
        <v/>
      </c>
      <c r="Z324" s="55"/>
      <c r="AA324" s="56"/>
      <c r="AE324" s="57"/>
      <c r="BB324" s="247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6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6" t="s">
        <v>65</v>
      </c>
      <c r="W326" s="364">
        <f>IFERROR(SUM(W324:W324),"0")</f>
        <v>0</v>
      </c>
      <c r="X326" s="364">
        <f>IFERROR(SUM(X324:X324),"0")</f>
        <v>0</v>
      </c>
      <c r="Y326" s="36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7"/>
      <c r="AA327" s="47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5"/>
      <c r="AA328" s="355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4"/>
      <c r="AA329" s="354"/>
    </row>
    <row r="330" spans="1:54" ht="27" customHeight="1" x14ac:dyDescent="0.25">
      <c r="A330" s="53" t="s">
        <v>459</v>
      </c>
      <c r="B330" s="53" t="s">
        <v>460</v>
      </c>
      <c r="C330" s="30">
        <v>4301011239</v>
      </c>
      <c r="D330" s="369">
        <v>4607091383997</v>
      </c>
      <c r="E330" s="368"/>
      <c r="F330" s="361">
        <v>2.5</v>
      </c>
      <c r="G330" s="31">
        <v>6</v>
      </c>
      <c r="H330" s="361">
        <v>15</v>
      </c>
      <c r="I330" s="361">
        <v>15.48</v>
      </c>
      <c r="J330" s="31">
        <v>48</v>
      </c>
      <c r="K330" s="31" t="s">
        <v>99</v>
      </c>
      <c r="L330" s="32" t="s">
        <v>108</v>
      </c>
      <c r="M330" s="32"/>
      <c r="N330" s="31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3"/>
      <c r="U330" s="33"/>
      <c r="V330" s="34" t="s">
        <v>65</v>
      </c>
      <c r="W330" s="362">
        <v>0</v>
      </c>
      <c r="X330" s="363">
        <f t="shared" ref="X330:X337" si="17">IFERROR(IF(W330="",0,CEILING((W330/$H330),1)*$H330),"")</f>
        <v>0</v>
      </c>
      <c r="Y330" s="35" t="str">
        <f>IFERROR(IF(X330=0,"",ROUNDUP(X330/H330,0)*0.02039),"")</f>
        <v/>
      </c>
      <c r="Z330" s="55"/>
      <c r="AA330" s="56"/>
      <c r="AE330" s="57"/>
      <c r="BB330" s="248" t="s">
        <v>1</v>
      </c>
    </row>
    <row r="331" spans="1:54" ht="27" customHeight="1" x14ac:dyDescent="0.25">
      <c r="A331" s="53" t="s">
        <v>459</v>
      </c>
      <c r="B331" s="53" t="s">
        <v>461</v>
      </c>
      <c r="C331" s="30">
        <v>4301011339</v>
      </c>
      <c r="D331" s="369">
        <v>4607091383997</v>
      </c>
      <c r="E331" s="368"/>
      <c r="F331" s="361">
        <v>2.5</v>
      </c>
      <c r="G331" s="31">
        <v>6</v>
      </c>
      <c r="H331" s="361">
        <v>15</v>
      </c>
      <c r="I331" s="361">
        <v>15.48</v>
      </c>
      <c r="J331" s="31">
        <v>48</v>
      </c>
      <c r="K331" s="31" t="s">
        <v>99</v>
      </c>
      <c r="L331" s="32" t="s">
        <v>64</v>
      </c>
      <c r="M331" s="32"/>
      <c r="N331" s="31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3"/>
      <c r="U331" s="33"/>
      <c r="V331" s="34" t="s">
        <v>65</v>
      </c>
      <c r="W331" s="362">
        <v>250</v>
      </c>
      <c r="X331" s="363">
        <f t="shared" si="17"/>
        <v>255</v>
      </c>
      <c r="Y331" s="35">
        <f>IFERROR(IF(X331=0,"",ROUNDUP(X331/H331,0)*0.02175),"")</f>
        <v>0.36974999999999997</v>
      </c>
      <c r="Z331" s="55"/>
      <c r="AA331" s="56"/>
      <c r="AE331" s="57"/>
      <c r="BB331" s="249" t="s">
        <v>1</v>
      </c>
    </row>
    <row r="332" spans="1:54" ht="27" customHeight="1" x14ac:dyDescent="0.25">
      <c r="A332" s="53" t="s">
        <v>462</v>
      </c>
      <c r="B332" s="53" t="s">
        <v>463</v>
      </c>
      <c r="C332" s="30">
        <v>4301011326</v>
      </c>
      <c r="D332" s="369">
        <v>4607091384130</v>
      </c>
      <c r="E332" s="368"/>
      <c r="F332" s="361">
        <v>2.5</v>
      </c>
      <c r="G332" s="31">
        <v>6</v>
      </c>
      <c r="H332" s="361">
        <v>15</v>
      </c>
      <c r="I332" s="361">
        <v>15.48</v>
      </c>
      <c r="J332" s="31">
        <v>48</v>
      </c>
      <c r="K332" s="31" t="s">
        <v>99</v>
      </c>
      <c r="L332" s="32" t="s">
        <v>64</v>
      </c>
      <c r="M332" s="32"/>
      <c r="N332" s="31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3"/>
      <c r="U332" s="33"/>
      <c r="V332" s="34" t="s">
        <v>65</v>
      </c>
      <c r="W332" s="362">
        <v>750</v>
      </c>
      <c r="X332" s="363">
        <f t="shared" si="17"/>
        <v>750</v>
      </c>
      <c r="Y332" s="35">
        <f>IFERROR(IF(X332=0,"",ROUNDUP(X332/H332,0)*0.02175),"")</f>
        <v>1.0874999999999999</v>
      </c>
      <c r="Z332" s="55"/>
      <c r="AA332" s="56"/>
      <c r="AE332" s="57"/>
      <c r="BB332" s="250" t="s">
        <v>1</v>
      </c>
    </row>
    <row r="333" spans="1:54" ht="27" customHeight="1" x14ac:dyDescent="0.25">
      <c r="A333" s="53" t="s">
        <v>462</v>
      </c>
      <c r="B333" s="53" t="s">
        <v>464</v>
      </c>
      <c r="C333" s="30">
        <v>4301011240</v>
      </c>
      <c r="D333" s="369">
        <v>4607091384130</v>
      </c>
      <c r="E333" s="368"/>
      <c r="F333" s="361">
        <v>2.5</v>
      </c>
      <c r="G333" s="31">
        <v>6</v>
      </c>
      <c r="H333" s="361">
        <v>15</v>
      </c>
      <c r="I333" s="361">
        <v>15.48</v>
      </c>
      <c r="J333" s="31">
        <v>48</v>
      </c>
      <c r="K333" s="31" t="s">
        <v>99</v>
      </c>
      <c r="L333" s="32" t="s">
        <v>108</v>
      </c>
      <c r="M333" s="32"/>
      <c r="N333" s="31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3"/>
      <c r="U333" s="33"/>
      <c r="V333" s="34" t="s">
        <v>65</v>
      </c>
      <c r="W333" s="362">
        <v>0</v>
      </c>
      <c r="X333" s="363">
        <f t="shared" si="17"/>
        <v>0</v>
      </c>
      <c r="Y333" s="35" t="str">
        <f>IFERROR(IF(X333=0,"",ROUNDUP(X333/H333,0)*0.02039),"")</f>
        <v/>
      </c>
      <c r="Z333" s="55"/>
      <c r="AA333" s="56"/>
      <c r="AE333" s="57"/>
      <c r="BB333" s="251" t="s">
        <v>1</v>
      </c>
    </row>
    <row r="334" spans="1:54" ht="27" customHeight="1" x14ac:dyDescent="0.25">
      <c r="A334" s="53" t="s">
        <v>465</v>
      </c>
      <c r="B334" s="53" t="s">
        <v>466</v>
      </c>
      <c r="C334" s="30">
        <v>4301011330</v>
      </c>
      <c r="D334" s="369">
        <v>4607091384147</v>
      </c>
      <c r="E334" s="368"/>
      <c r="F334" s="361">
        <v>2.5</v>
      </c>
      <c r="G334" s="31">
        <v>6</v>
      </c>
      <c r="H334" s="361">
        <v>15</v>
      </c>
      <c r="I334" s="361">
        <v>15.48</v>
      </c>
      <c r="J334" s="31">
        <v>48</v>
      </c>
      <c r="K334" s="31" t="s">
        <v>99</v>
      </c>
      <c r="L334" s="32" t="s">
        <v>64</v>
      </c>
      <c r="M334" s="32"/>
      <c r="N334" s="31">
        <v>60</v>
      </c>
      <c r="O334" s="3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3"/>
      <c r="U334" s="33"/>
      <c r="V334" s="34" t="s">
        <v>65</v>
      </c>
      <c r="W334" s="362">
        <v>450</v>
      </c>
      <c r="X334" s="363">
        <f t="shared" si="17"/>
        <v>450</v>
      </c>
      <c r="Y334" s="35">
        <f>IFERROR(IF(X334=0,"",ROUNDUP(X334/H334,0)*0.02175),"")</f>
        <v>0.65249999999999997</v>
      </c>
      <c r="Z334" s="55"/>
      <c r="AA334" s="56"/>
      <c r="AE334" s="57"/>
      <c r="BB334" s="252" t="s">
        <v>1</v>
      </c>
    </row>
    <row r="335" spans="1:54" ht="27" customHeight="1" x14ac:dyDescent="0.25">
      <c r="A335" s="53" t="s">
        <v>465</v>
      </c>
      <c r="B335" s="53" t="s">
        <v>467</v>
      </c>
      <c r="C335" s="30">
        <v>4301011238</v>
      </c>
      <c r="D335" s="369">
        <v>4607091384147</v>
      </c>
      <c r="E335" s="368"/>
      <c r="F335" s="361">
        <v>2.5</v>
      </c>
      <c r="G335" s="31">
        <v>6</v>
      </c>
      <c r="H335" s="361">
        <v>15</v>
      </c>
      <c r="I335" s="361">
        <v>15.48</v>
      </c>
      <c r="J335" s="31">
        <v>48</v>
      </c>
      <c r="K335" s="31" t="s">
        <v>99</v>
      </c>
      <c r="L335" s="32" t="s">
        <v>108</v>
      </c>
      <c r="M335" s="32"/>
      <c r="N335" s="31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3"/>
      <c r="U335" s="33"/>
      <c r="V335" s="34" t="s">
        <v>65</v>
      </c>
      <c r="W335" s="362">
        <v>0</v>
      </c>
      <c r="X335" s="363">
        <f t="shared" si="17"/>
        <v>0</v>
      </c>
      <c r="Y335" s="35" t="str">
        <f>IFERROR(IF(X335=0,"",ROUNDUP(X335/H335,0)*0.02039),"")</f>
        <v/>
      </c>
      <c r="Z335" s="55"/>
      <c r="AA335" s="56"/>
      <c r="AE335" s="57"/>
      <c r="BB335" s="253" t="s">
        <v>1</v>
      </c>
    </row>
    <row r="336" spans="1:54" ht="27" customHeight="1" x14ac:dyDescent="0.25">
      <c r="A336" s="53" t="s">
        <v>468</v>
      </c>
      <c r="B336" s="53" t="s">
        <v>469</v>
      </c>
      <c r="C336" s="30">
        <v>4301011327</v>
      </c>
      <c r="D336" s="369">
        <v>4607091384154</v>
      </c>
      <c r="E336" s="368"/>
      <c r="F336" s="361">
        <v>0.5</v>
      </c>
      <c r="G336" s="31">
        <v>10</v>
      </c>
      <c r="H336" s="361">
        <v>5</v>
      </c>
      <c r="I336" s="361">
        <v>5.21</v>
      </c>
      <c r="J336" s="31">
        <v>120</v>
      </c>
      <c r="K336" s="31" t="s">
        <v>63</v>
      </c>
      <c r="L336" s="32" t="s">
        <v>64</v>
      </c>
      <c r="M336" s="32"/>
      <c r="N336" s="31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3"/>
      <c r="U336" s="33"/>
      <c r="V336" s="34" t="s">
        <v>65</v>
      </c>
      <c r="W336" s="362">
        <v>0</v>
      </c>
      <c r="X336" s="363">
        <f t="shared" si="17"/>
        <v>0</v>
      </c>
      <c r="Y336" s="35" t="str">
        <f>IFERROR(IF(X336=0,"",ROUNDUP(X336/H336,0)*0.00937),"")</f>
        <v/>
      </c>
      <c r="Z336" s="55"/>
      <c r="AA336" s="56"/>
      <c r="AE336" s="57"/>
      <c r="BB336" s="254" t="s">
        <v>1</v>
      </c>
    </row>
    <row r="337" spans="1:54" ht="27" customHeight="1" x14ac:dyDescent="0.25">
      <c r="A337" s="53" t="s">
        <v>470</v>
      </c>
      <c r="B337" s="53" t="s">
        <v>471</v>
      </c>
      <c r="C337" s="30">
        <v>4301011332</v>
      </c>
      <c r="D337" s="369">
        <v>4607091384161</v>
      </c>
      <c r="E337" s="368"/>
      <c r="F337" s="361">
        <v>0.5</v>
      </c>
      <c r="G337" s="31">
        <v>10</v>
      </c>
      <c r="H337" s="361">
        <v>5</v>
      </c>
      <c r="I337" s="361">
        <v>5.21</v>
      </c>
      <c r="J337" s="31">
        <v>120</v>
      </c>
      <c r="K337" s="31" t="s">
        <v>63</v>
      </c>
      <c r="L337" s="32" t="s">
        <v>64</v>
      </c>
      <c r="M337" s="32"/>
      <c r="N337" s="31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3"/>
      <c r="U337" s="33"/>
      <c r="V337" s="34" t="s">
        <v>65</v>
      </c>
      <c r="W337" s="362">
        <v>0</v>
      </c>
      <c r="X337" s="363">
        <f t="shared" si="17"/>
        <v>0</v>
      </c>
      <c r="Y337" s="35" t="str">
        <f>IFERROR(IF(X337=0,"",ROUNDUP(X337/H337,0)*0.00937),"")</f>
        <v/>
      </c>
      <c r="Z337" s="55"/>
      <c r="AA337" s="56"/>
      <c r="AE337" s="57"/>
      <c r="BB337" s="255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6" t="s">
        <v>67</v>
      </c>
      <c r="W338" s="364">
        <f>IFERROR(W330/H330,"0")+IFERROR(W331/H331,"0")+IFERROR(W332/H332,"0")+IFERROR(W333/H333,"0")+IFERROR(W334/H334,"0")+IFERROR(W335/H335,"0")+IFERROR(W336/H336,"0")+IFERROR(W337/H337,"0")</f>
        <v>96.666666666666671</v>
      </c>
      <c r="X338" s="364">
        <f>IFERROR(X330/H330,"0")+IFERROR(X331/H331,"0")+IFERROR(X332/H332,"0")+IFERROR(X333/H333,"0")+IFERROR(X334/H334,"0")+IFERROR(X335/H335,"0")+IFERROR(X336/H336,"0")+IFERROR(X337/H337,"0")</f>
        <v>97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2.10975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6" t="s">
        <v>65</v>
      </c>
      <c r="W339" s="364">
        <f>IFERROR(SUM(W330:W337),"0")</f>
        <v>1450</v>
      </c>
      <c r="X339" s="364">
        <f>IFERROR(SUM(X330:X337),"0")</f>
        <v>1455</v>
      </c>
      <c r="Y339" s="36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4"/>
      <c r="AA340" s="354"/>
    </row>
    <row r="341" spans="1:54" ht="27" customHeight="1" x14ac:dyDescent="0.25">
      <c r="A341" s="53" t="s">
        <v>472</v>
      </c>
      <c r="B341" s="53" t="s">
        <v>473</v>
      </c>
      <c r="C341" s="30">
        <v>4301020178</v>
      </c>
      <c r="D341" s="369">
        <v>4607091383980</v>
      </c>
      <c r="E341" s="368"/>
      <c r="F341" s="361">
        <v>2.5</v>
      </c>
      <c r="G341" s="31">
        <v>6</v>
      </c>
      <c r="H341" s="361">
        <v>15</v>
      </c>
      <c r="I341" s="361">
        <v>15.48</v>
      </c>
      <c r="J341" s="31">
        <v>48</v>
      </c>
      <c r="K341" s="31" t="s">
        <v>99</v>
      </c>
      <c r="L341" s="32" t="s">
        <v>100</v>
      </c>
      <c r="M341" s="32"/>
      <c r="N341" s="31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3"/>
      <c r="U341" s="33"/>
      <c r="V341" s="34" t="s">
        <v>65</v>
      </c>
      <c r="W341" s="362">
        <v>800</v>
      </c>
      <c r="X341" s="363">
        <f>IFERROR(IF(W341="",0,CEILING((W341/$H341),1)*$H341),"")</f>
        <v>810</v>
      </c>
      <c r="Y341" s="35">
        <f>IFERROR(IF(X341=0,"",ROUNDUP(X341/H341,0)*0.02175),"")</f>
        <v>1.1744999999999999</v>
      </c>
      <c r="Z341" s="55"/>
      <c r="AA341" s="56"/>
      <c r="AE341" s="57"/>
      <c r="BB341" s="256" t="s">
        <v>1</v>
      </c>
    </row>
    <row r="342" spans="1:54" ht="16.5" customHeight="1" x14ac:dyDescent="0.25">
      <c r="A342" s="53" t="s">
        <v>474</v>
      </c>
      <c r="B342" s="53" t="s">
        <v>475</v>
      </c>
      <c r="C342" s="30">
        <v>4301020270</v>
      </c>
      <c r="D342" s="369">
        <v>4680115883314</v>
      </c>
      <c r="E342" s="368"/>
      <c r="F342" s="361">
        <v>1.35</v>
      </c>
      <c r="G342" s="31">
        <v>8</v>
      </c>
      <c r="H342" s="361">
        <v>10.8</v>
      </c>
      <c r="I342" s="361">
        <v>11.28</v>
      </c>
      <c r="J342" s="31">
        <v>56</v>
      </c>
      <c r="K342" s="31" t="s">
        <v>99</v>
      </c>
      <c r="L342" s="32" t="s">
        <v>118</v>
      </c>
      <c r="M342" s="32"/>
      <c r="N342" s="31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3"/>
      <c r="U342" s="33"/>
      <c r="V342" s="34" t="s">
        <v>65</v>
      </c>
      <c r="W342" s="362">
        <v>0</v>
      </c>
      <c r="X342" s="363">
        <f>IFERROR(IF(W342="",0,CEILING((W342/$H342),1)*$H342),"")</f>
        <v>0</v>
      </c>
      <c r="Y342" s="35" t="str">
        <f>IFERROR(IF(X342=0,"",ROUNDUP(X342/H342,0)*0.02175),"")</f>
        <v/>
      </c>
      <c r="Z342" s="55"/>
      <c r="AA342" s="56"/>
      <c r="AE342" s="57"/>
      <c r="BB342" s="257" t="s">
        <v>1</v>
      </c>
    </row>
    <row r="343" spans="1:54" ht="27" customHeight="1" x14ac:dyDescent="0.25">
      <c r="A343" s="53" t="s">
        <v>476</v>
      </c>
      <c r="B343" s="53" t="s">
        <v>477</v>
      </c>
      <c r="C343" s="30">
        <v>4301020179</v>
      </c>
      <c r="D343" s="369">
        <v>4607091384178</v>
      </c>
      <c r="E343" s="368"/>
      <c r="F343" s="361">
        <v>0.4</v>
      </c>
      <c r="G343" s="31">
        <v>10</v>
      </c>
      <c r="H343" s="361">
        <v>4</v>
      </c>
      <c r="I343" s="361">
        <v>4.24</v>
      </c>
      <c r="J343" s="31">
        <v>120</v>
      </c>
      <c r="K343" s="31" t="s">
        <v>63</v>
      </c>
      <c r="L343" s="32" t="s">
        <v>100</v>
      </c>
      <c r="M343" s="32"/>
      <c r="N343" s="31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3"/>
      <c r="U343" s="33"/>
      <c r="V343" s="34" t="s">
        <v>65</v>
      </c>
      <c r="W343" s="362">
        <v>0</v>
      </c>
      <c r="X343" s="363">
        <f>IFERROR(IF(W343="",0,CEILING((W343/$H343),1)*$H343),"")</f>
        <v>0</v>
      </c>
      <c r="Y343" s="35" t="str">
        <f>IFERROR(IF(X343=0,"",ROUNDUP(X343/H343,0)*0.00937),"")</f>
        <v/>
      </c>
      <c r="Z343" s="55"/>
      <c r="AA343" s="56"/>
      <c r="AE343" s="57"/>
      <c r="BB343" s="258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6" t="s">
        <v>67</v>
      </c>
      <c r="W344" s="364">
        <f>IFERROR(W341/H341,"0")+IFERROR(W342/H342,"0")+IFERROR(W343/H343,"0")</f>
        <v>53.333333333333336</v>
      </c>
      <c r="X344" s="364">
        <f>IFERROR(X341/H341,"0")+IFERROR(X342/H342,"0")+IFERROR(X343/H343,"0")</f>
        <v>54</v>
      </c>
      <c r="Y344" s="364">
        <f>IFERROR(IF(Y341="",0,Y341),"0")+IFERROR(IF(Y342="",0,Y342),"0")+IFERROR(IF(Y343="",0,Y343),"0")</f>
        <v>1.1744999999999999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6" t="s">
        <v>65</v>
      </c>
      <c r="W345" s="364">
        <f>IFERROR(SUM(W341:W343),"0")</f>
        <v>800</v>
      </c>
      <c r="X345" s="364">
        <f>IFERROR(SUM(X341:X343),"0")</f>
        <v>810</v>
      </c>
      <c r="Y345" s="36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4"/>
      <c r="AA346" s="354"/>
    </row>
    <row r="347" spans="1:54" ht="27" customHeight="1" x14ac:dyDescent="0.25">
      <c r="A347" s="53" t="s">
        <v>478</v>
      </c>
      <c r="B347" s="53" t="s">
        <v>479</v>
      </c>
      <c r="C347" s="30">
        <v>4301051560</v>
      </c>
      <c r="D347" s="369">
        <v>4607091383928</v>
      </c>
      <c r="E347" s="368"/>
      <c r="F347" s="361">
        <v>1.3</v>
      </c>
      <c r="G347" s="31">
        <v>6</v>
      </c>
      <c r="H347" s="361">
        <v>7.8</v>
      </c>
      <c r="I347" s="361">
        <v>8.3699999999999992</v>
      </c>
      <c r="J347" s="31">
        <v>56</v>
      </c>
      <c r="K347" s="31" t="s">
        <v>99</v>
      </c>
      <c r="L347" s="32" t="s">
        <v>118</v>
      </c>
      <c r="M347" s="32"/>
      <c r="N347" s="31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3"/>
      <c r="U347" s="33"/>
      <c r="V347" s="34" t="s">
        <v>65</v>
      </c>
      <c r="W347" s="362">
        <v>0</v>
      </c>
      <c r="X347" s="363">
        <f>IFERROR(IF(W347="",0,CEILING((W347/$H347),1)*$H347),"")</f>
        <v>0</v>
      </c>
      <c r="Y347" s="35" t="str">
        <f>IFERROR(IF(X347=0,"",ROUNDUP(X347/H347,0)*0.02175),"")</f>
        <v/>
      </c>
      <c r="Z347" s="55"/>
      <c r="AA347" s="56"/>
      <c r="AE347" s="57"/>
      <c r="BB347" s="259" t="s">
        <v>1</v>
      </c>
    </row>
    <row r="348" spans="1:54" ht="27" customHeight="1" x14ac:dyDescent="0.25">
      <c r="A348" s="53" t="s">
        <v>480</v>
      </c>
      <c r="B348" s="53" t="s">
        <v>481</v>
      </c>
      <c r="C348" s="30">
        <v>4301051298</v>
      </c>
      <c r="D348" s="369">
        <v>4607091384260</v>
      </c>
      <c r="E348" s="368"/>
      <c r="F348" s="361">
        <v>1.3</v>
      </c>
      <c r="G348" s="31">
        <v>6</v>
      </c>
      <c r="H348" s="361">
        <v>7.8</v>
      </c>
      <c r="I348" s="361">
        <v>8.3640000000000008</v>
      </c>
      <c r="J348" s="31">
        <v>56</v>
      </c>
      <c r="K348" s="31" t="s">
        <v>99</v>
      </c>
      <c r="L348" s="32" t="s">
        <v>64</v>
      </c>
      <c r="M348" s="32"/>
      <c r="N348" s="31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3"/>
      <c r="U348" s="33"/>
      <c r="V348" s="34" t="s">
        <v>65</v>
      </c>
      <c r="W348" s="362">
        <v>10</v>
      </c>
      <c r="X348" s="363">
        <f>IFERROR(IF(W348="",0,CEILING((W348/$H348),1)*$H348),"")</f>
        <v>15.6</v>
      </c>
      <c r="Y348" s="35">
        <f>IFERROR(IF(X348=0,"",ROUNDUP(X348/H348,0)*0.02175),"")</f>
        <v>4.3499999999999997E-2</v>
      </c>
      <c r="Z348" s="55"/>
      <c r="AA348" s="56"/>
      <c r="AE348" s="57"/>
      <c r="BB348" s="260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6" t="s">
        <v>67</v>
      </c>
      <c r="W349" s="364">
        <f>IFERROR(W347/H347,"0")+IFERROR(W348/H348,"0")</f>
        <v>1.2820512820512822</v>
      </c>
      <c r="X349" s="364">
        <f>IFERROR(X347/H347,"0")+IFERROR(X348/H348,"0")</f>
        <v>2</v>
      </c>
      <c r="Y349" s="364">
        <f>IFERROR(IF(Y347="",0,Y347),"0")+IFERROR(IF(Y348="",0,Y348),"0")</f>
        <v>4.3499999999999997E-2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6" t="s">
        <v>65</v>
      </c>
      <c r="W350" s="364">
        <f>IFERROR(SUM(W347:W348),"0")</f>
        <v>10</v>
      </c>
      <c r="X350" s="364">
        <f>IFERROR(SUM(X347:X348),"0")</f>
        <v>15.6</v>
      </c>
      <c r="Y350" s="36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4"/>
      <c r="AA351" s="354"/>
    </row>
    <row r="352" spans="1:54" ht="16.5" customHeight="1" x14ac:dyDescent="0.25">
      <c r="A352" s="53" t="s">
        <v>482</v>
      </c>
      <c r="B352" s="53" t="s">
        <v>483</v>
      </c>
      <c r="C352" s="30">
        <v>4301060314</v>
      </c>
      <c r="D352" s="369">
        <v>4607091384673</v>
      </c>
      <c r="E352" s="368"/>
      <c r="F352" s="361">
        <v>1.3</v>
      </c>
      <c r="G352" s="31">
        <v>6</v>
      </c>
      <c r="H352" s="361">
        <v>7.8</v>
      </c>
      <c r="I352" s="361">
        <v>8.3640000000000008</v>
      </c>
      <c r="J352" s="31">
        <v>56</v>
      </c>
      <c r="K352" s="31" t="s">
        <v>99</v>
      </c>
      <c r="L352" s="32" t="s">
        <v>64</v>
      </c>
      <c r="M352" s="32"/>
      <c r="N352" s="31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3"/>
      <c r="U352" s="33"/>
      <c r="V352" s="34" t="s">
        <v>65</v>
      </c>
      <c r="W352" s="362">
        <v>64</v>
      </c>
      <c r="X352" s="363">
        <f>IFERROR(IF(W352="",0,CEILING((W352/$H352),1)*$H352),"")</f>
        <v>70.2</v>
      </c>
      <c r="Y352" s="35">
        <f>IFERROR(IF(X352=0,"",ROUNDUP(X352/H352,0)*0.02175),"")</f>
        <v>0.19574999999999998</v>
      </c>
      <c r="Z352" s="55"/>
      <c r="AA352" s="56"/>
      <c r="AE352" s="57"/>
      <c r="BB352" s="261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6" t="s">
        <v>67</v>
      </c>
      <c r="W353" s="364">
        <f>IFERROR(W352/H352,"0")</f>
        <v>8.2051282051282062</v>
      </c>
      <c r="X353" s="364">
        <f>IFERROR(X352/H352,"0")</f>
        <v>9</v>
      </c>
      <c r="Y353" s="364">
        <f>IFERROR(IF(Y352="",0,Y352),"0")</f>
        <v>0.19574999999999998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6" t="s">
        <v>65</v>
      </c>
      <c r="W354" s="364">
        <f>IFERROR(SUM(W352:W352),"0")</f>
        <v>64</v>
      </c>
      <c r="X354" s="364">
        <f>IFERROR(SUM(X352:X352),"0")</f>
        <v>70.2</v>
      </c>
      <c r="Y354" s="36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5"/>
      <c r="AA355" s="355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4"/>
      <c r="AA356" s="354"/>
    </row>
    <row r="357" spans="1:54" ht="37.5" customHeight="1" x14ac:dyDescent="0.25">
      <c r="A357" s="53" t="s">
        <v>485</v>
      </c>
      <c r="B357" s="53" t="s">
        <v>486</v>
      </c>
      <c r="C357" s="30">
        <v>4301011324</v>
      </c>
      <c r="D357" s="369">
        <v>4607091384185</v>
      </c>
      <c r="E357" s="368"/>
      <c r="F357" s="361">
        <v>0.8</v>
      </c>
      <c r="G357" s="31">
        <v>15</v>
      </c>
      <c r="H357" s="361">
        <v>12</v>
      </c>
      <c r="I357" s="361">
        <v>12.48</v>
      </c>
      <c r="J357" s="31">
        <v>56</v>
      </c>
      <c r="K357" s="31" t="s">
        <v>99</v>
      </c>
      <c r="L357" s="32" t="s">
        <v>64</v>
      </c>
      <c r="M357" s="32"/>
      <c r="N357" s="31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3"/>
      <c r="U357" s="33"/>
      <c r="V357" s="34" t="s">
        <v>65</v>
      </c>
      <c r="W357" s="362">
        <v>0</v>
      </c>
      <c r="X357" s="363">
        <f>IFERROR(IF(W357="",0,CEILING((W357/$H357),1)*$H357),"")</f>
        <v>0</v>
      </c>
      <c r="Y357" s="35" t="str">
        <f>IFERROR(IF(X357=0,"",ROUNDUP(X357/H357,0)*0.02175),"")</f>
        <v/>
      </c>
      <c r="Z357" s="55"/>
      <c r="AA357" s="56"/>
      <c r="AE357" s="57"/>
      <c r="BB357" s="262" t="s">
        <v>1</v>
      </c>
    </row>
    <row r="358" spans="1:54" ht="37.5" customHeight="1" x14ac:dyDescent="0.25">
      <c r="A358" s="53" t="s">
        <v>487</v>
      </c>
      <c r="B358" s="53" t="s">
        <v>488</v>
      </c>
      <c r="C358" s="30">
        <v>4301011312</v>
      </c>
      <c r="D358" s="369">
        <v>4607091384192</v>
      </c>
      <c r="E358" s="368"/>
      <c r="F358" s="361">
        <v>1.8</v>
      </c>
      <c r="G358" s="31">
        <v>6</v>
      </c>
      <c r="H358" s="361">
        <v>10.8</v>
      </c>
      <c r="I358" s="361">
        <v>11.28</v>
      </c>
      <c r="J358" s="31">
        <v>56</v>
      </c>
      <c r="K358" s="31" t="s">
        <v>99</v>
      </c>
      <c r="L358" s="32" t="s">
        <v>100</v>
      </c>
      <c r="M358" s="32"/>
      <c r="N358" s="31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3"/>
      <c r="U358" s="33"/>
      <c r="V358" s="34" t="s">
        <v>65</v>
      </c>
      <c r="W358" s="362">
        <v>0</v>
      </c>
      <c r="X358" s="363">
        <f>IFERROR(IF(W358="",0,CEILING((W358/$H358),1)*$H358),"")</f>
        <v>0</v>
      </c>
      <c r="Y358" s="35" t="str">
        <f>IFERROR(IF(X358=0,"",ROUNDUP(X358/H358,0)*0.02175),"")</f>
        <v/>
      </c>
      <c r="Z358" s="55"/>
      <c r="AA358" s="56"/>
      <c r="AE358" s="57"/>
      <c r="BB358" s="263" t="s">
        <v>1</v>
      </c>
    </row>
    <row r="359" spans="1:54" ht="27" customHeight="1" x14ac:dyDescent="0.25">
      <c r="A359" s="53" t="s">
        <v>489</v>
      </c>
      <c r="B359" s="53" t="s">
        <v>490</v>
      </c>
      <c r="C359" s="30">
        <v>4301011483</v>
      </c>
      <c r="D359" s="369">
        <v>4680115881907</v>
      </c>
      <c r="E359" s="368"/>
      <c r="F359" s="361">
        <v>1.8</v>
      </c>
      <c r="G359" s="31">
        <v>6</v>
      </c>
      <c r="H359" s="361">
        <v>10.8</v>
      </c>
      <c r="I359" s="361">
        <v>11.28</v>
      </c>
      <c r="J359" s="31">
        <v>56</v>
      </c>
      <c r="K359" s="31" t="s">
        <v>99</v>
      </c>
      <c r="L359" s="32" t="s">
        <v>64</v>
      </c>
      <c r="M359" s="32"/>
      <c r="N359" s="31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3"/>
      <c r="U359" s="33"/>
      <c r="V359" s="34" t="s">
        <v>65</v>
      </c>
      <c r="W359" s="362">
        <v>0</v>
      </c>
      <c r="X359" s="363">
        <f>IFERROR(IF(W359="",0,CEILING((W359/$H359),1)*$H359),"")</f>
        <v>0</v>
      </c>
      <c r="Y359" s="35" t="str">
        <f>IFERROR(IF(X359=0,"",ROUNDUP(X359/H359,0)*0.02175),"")</f>
        <v/>
      </c>
      <c r="Z359" s="55"/>
      <c r="AA359" s="56"/>
      <c r="AE359" s="57"/>
      <c r="BB359" s="264" t="s">
        <v>1</v>
      </c>
    </row>
    <row r="360" spans="1:54" ht="27" customHeight="1" x14ac:dyDescent="0.25">
      <c r="A360" s="53" t="s">
        <v>491</v>
      </c>
      <c r="B360" s="53" t="s">
        <v>492</v>
      </c>
      <c r="C360" s="30">
        <v>4301011655</v>
      </c>
      <c r="D360" s="369">
        <v>4680115883925</v>
      </c>
      <c r="E360" s="368"/>
      <c r="F360" s="361">
        <v>2.5</v>
      </c>
      <c r="G360" s="31">
        <v>6</v>
      </c>
      <c r="H360" s="361">
        <v>15</v>
      </c>
      <c r="I360" s="361">
        <v>15.48</v>
      </c>
      <c r="J360" s="31">
        <v>48</v>
      </c>
      <c r="K360" s="31" t="s">
        <v>99</v>
      </c>
      <c r="L360" s="32" t="s">
        <v>64</v>
      </c>
      <c r="M360" s="32"/>
      <c r="N360" s="31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3"/>
      <c r="U360" s="33"/>
      <c r="V360" s="34" t="s">
        <v>65</v>
      </c>
      <c r="W360" s="362">
        <v>0</v>
      </c>
      <c r="X360" s="363">
        <f>IFERROR(IF(W360="",0,CEILING((W360/$H360),1)*$H360),"")</f>
        <v>0</v>
      </c>
      <c r="Y360" s="35" t="str">
        <f>IFERROR(IF(X360=0,"",ROUNDUP(X360/H360,0)*0.02175),"")</f>
        <v/>
      </c>
      <c r="Z360" s="55"/>
      <c r="AA360" s="56"/>
      <c r="AE360" s="57"/>
      <c r="BB360" s="265" t="s">
        <v>1</v>
      </c>
    </row>
    <row r="361" spans="1:54" ht="37.5" customHeight="1" x14ac:dyDescent="0.25">
      <c r="A361" s="53" t="s">
        <v>493</v>
      </c>
      <c r="B361" s="53" t="s">
        <v>494</v>
      </c>
      <c r="C361" s="30">
        <v>4301011303</v>
      </c>
      <c r="D361" s="369">
        <v>4607091384680</v>
      </c>
      <c r="E361" s="368"/>
      <c r="F361" s="361">
        <v>0.4</v>
      </c>
      <c r="G361" s="31">
        <v>10</v>
      </c>
      <c r="H361" s="361">
        <v>4</v>
      </c>
      <c r="I361" s="361">
        <v>4.21</v>
      </c>
      <c r="J361" s="31">
        <v>120</v>
      </c>
      <c r="K361" s="31" t="s">
        <v>63</v>
      </c>
      <c r="L361" s="32" t="s">
        <v>64</v>
      </c>
      <c r="M361" s="32"/>
      <c r="N361" s="31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3"/>
      <c r="U361" s="33"/>
      <c r="V361" s="34" t="s">
        <v>65</v>
      </c>
      <c r="W361" s="362">
        <v>0</v>
      </c>
      <c r="X361" s="363">
        <f>IFERROR(IF(W361="",0,CEILING((W361/$H361),1)*$H361),"")</f>
        <v>0</v>
      </c>
      <c r="Y361" s="35" t="str">
        <f>IFERROR(IF(X361=0,"",ROUNDUP(X361/H361,0)*0.00937),"")</f>
        <v/>
      </c>
      <c r="Z361" s="55"/>
      <c r="AA361" s="56"/>
      <c r="AE361" s="57"/>
      <c r="BB361" s="266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6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6" t="s">
        <v>65</v>
      </c>
      <c r="W363" s="364">
        <f>IFERROR(SUM(W357:W361),"0")</f>
        <v>0</v>
      </c>
      <c r="X363" s="364">
        <f>IFERROR(SUM(X357:X361),"0")</f>
        <v>0</v>
      </c>
      <c r="Y363" s="36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4"/>
      <c r="AA364" s="354"/>
    </row>
    <row r="365" spans="1:54" ht="27" customHeight="1" x14ac:dyDescent="0.25">
      <c r="A365" s="53" t="s">
        <v>495</v>
      </c>
      <c r="B365" s="53" t="s">
        <v>496</v>
      </c>
      <c r="C365" s="30">
        <v>4301031139</v>
      </c>
      <c r="D365" s="369">
        <v>4607091384802</v>
      </c>
      <c r="E365" s="368"/>
      <c r="F365" s="361">
        <v>0.73</v>
      </c>
      <c r="G365" s="31">
        <v>6</v>
      </c>
      <c r="H365" s="361">
        <v>4.38</v>
      </c>
      <c r="I365" s="361">
        <v>4.58</v>
      </c>
      <c r="J365" s="31">
        <v>156</v>
      </c>
      <c r="K365" s="31" t="s">
        <v>63</v>
      </c>
      <c r="L365" s="32" t="s">
        <v>64</v>
      </c>
      <c r="M365" s="32"/>
      <c r="N365" s="31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3"/>
      <c r="U365" s="33"/>
      <c r="V365" s="34" t="s">
        <v>65</v>
      </c>
      <c r="W365" s="362">
        <v>0</v>
      </c>
      <c r="X365" s="363">
        <f>IFERROR(IF(W365="",0,CEILING((W365/$H365),1)*$H365),"")</f>
        <v>0</v>
      </c>
      <c r="Y365" s="35" t="str">
        <f>IFERROR(IF(X365=0,"",ROUNDUP(X365/H365,0)*0.00753),"")</f>
        <v/>
      </c>
      <c r="Z365" s="55"/>
      <c r="AA365" s="56"/>
      <c r="AE365" s="57"/>
      <c r="BB365" s="267" t="s">
        <v>1</v>
      </c>
    </row>
    <row r="366" spans="1:54" ht="27" customHeight="1" x14ac:dyDescent="0.25">
      <c r="A366" s="53" t="s">
        <v>497</v>
      </c>
      <c r="B366" s="53" t="s">
        <v>498</v>
      </c>
      <c r="C366" s="30">
        <v>4301031140</v>
      </c>
      <c r="D366" s="369">
        <v>4607091384826</v>
      </c>
      <c r="E366" s="368"/>
      <c r="F366" s="361">
        <v>0.35</v>
      </c>
      <c r="G366" s="31">
        <v>8</v>
      </c>
      <c r="H366" s="361">
        <v>2.8</v>
      </c>
      <c r="I366" s="361">
        <v>2.9</v>
      </c>
      <c r="J366" s="31">
        <v>234</v>
      </c>
      <c r="K366" s="31" t="s">
        <v>160</v>
      </c>
      <c r="L366" s="32" t="s">
        <v>64</v>
      </c>
      <c r="M366" s="32"/>
      <c r="N366" s="31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3"/>
      <c r="U366" s="33"/>
      <c r="V366" s="34" t="s">
        <v>65</v>
      </c>
      <c r="W366" s="362">
        <v>0</v>
      </c>
      <c r="X366" s="363">
        <f>IFERROR(IF(W366="",0,CEILING((W366/$H366),1)*$H366),"")</f>
        <v>0</v>
      </c>
      <c r="Y366" s="35" t="str">
        <f>IFERROR(IF(X366=0,"",ROUNDUP(X366/H366,0)*0.00502),"")</f>
        <v/>
      </c>
      <c r="Z366" s="55"/>
      <c r="AA366" s="56"/>
      <c r="AE366" s="57"/>
      <c r="BB366" s="268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6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6" t="s">
        <v>65</v>
      </c>
      <c r="W368" s="364">
        <f>IFERROR(SUM(W365:W366),"0")</f>
        <v>0</v>
      </c>
      <c r="X368" s="364">
        <f>IFERROR(SUM(X365:X366),"0")</f>
        <v>0</v>
      </c>
      <c r="Y368" s="36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4"/>
      <c r="AA369" s="354"/>
    </row>
    <row r="370" spans="1:54" ht="27" customHeight="1" x14ac:dyDescent="0.25">
      <c r="A370" s="53" t="s">
        <v>499</v>
      </c>
      <c r="B370" s="53" t="s">
        <v>500</v>
      </c>
      <c r="C370" s="30">
        <v>4301051303</v>
      </c>
      <c r="D370" s="369">
        <v>4607091384246</v>
      </c>
      <c r="E370" s="368"/>
      <c r="F370" s="361">
        <v>1.3</v>
      </c>
      <c r="G370" s="31">
        <v>6</v>
      </c>
      <c r="H370" s="361">
        <v>7.8</v>
      </c>
      <c r="I370" s="361">
        <v>8.3640000000000008</v>
      </c>
      <c r="J370" s="31">
        <v>56</v>
      </c>
      <c r="K370" s="31" t="s">
        <v>99</v>
      </c>
      <c r="L370" s="32" t="s">
        <v>64</v>
      </c>
      <c r="M370" s="32"/>
      <c r="N370" s="31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3"/>
      <c r="U370" s="33"/>
      <c r="V370" s="34" t="s">
        <v>65</v>
      </c>
      <c r="W370" s="362">
        <v>209</v>
      </c>
      <c r="X370" s="363">
        <f>IFERROR(IF(W370="",0,CEILING((W370/$H370),1)*$H370),"")</f>
        <v>210.6</v>
      </c>
      <c r="Y370" s="35">
        <f>IFERROR(IF(X370=0,"",ROUNDUP(X370/H370,0)*0.02175),"")</f>
        <v>0.58724999999999994</v>
      </c>
      <c r="Z370" s="55"/>
      <c r="AA370" s="56"/>
      <c r="AE370" s="57"/>
      <c r="BB370" s="269" t="s">
        <v>1</v>
      </c>
    </row>
    <row r="371" spans="1:54" ht="27" customHeight="1" x14ac:dyDescent="0.25">
      <c r="A371" s="53" t="s">
        <v>501</v>
      </c>
      <c r="B371" s="53" t="s">
        <v>502</v>
      </c>
      <c r="C371" s="30">
        <v>4301051445</v>
      </c>
      <c r="D371" s="369">
        <v>4680115881976</v>
      </c>
      <c r="E371" s="368"/>
      <c r="F371" s="361">
        <v>1.3</v>
      </c>
      <c r="G371" s="31">
        <v>6</v>
      </c>
      <c r="H371" s="361">
        <v>7.8</v>
      </c>
      <c r="I371" s="361">
        <v>8.2799999999999994</v>
      </c>
      <c r="J371" s="31">
        <v>56</v>
      </c>
      <c r="K371" s="31" t="s">
        <v>99</v>
      </c>
      <c r="L371" s="32" t="s">
        <v>64</v>
      </c>
      <c r="M371" s="32"/>
      <c r="N371" s="31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3"/>
      <c r="U371" s="33"/>
      <c r="V371" s="34" t="s">
        <v>65</v>
      </c>
      <c r="W371" s="362">
        <v>0</v>
      </c>
      <c r="X371" s="363">
        <f>IFERROR(IF(W371="",0,CEILING((W371/$H371),1)*$H371),"")</f>
        <v>0</v>
      </c>
      <c r="Y371" s="35" t="str">
        <f>IFERROR(IF(X371=0,"",ROUNDUP(X371/H371,0)*0.02175),"")</f>
        <v/>
      </c>
      <c r="Z371" s="55"/>
      <c r="AA371" s="56"/>
      <c r="AE371" s="57"/>
      <c r="BB371" s="270" t="s">
        <v>1</v>
      </c>
    </row>
    <row r="372" spans="1:54" ht="27" customHeight="1" x14ac:dyDescent="0.25">
      <c r="A372" s="53" t="s">
        <v>503</v>
      </c>
      <c r="B372" s="53" t="s">
        <v>504</v>
      </c>
      <c r="C372" s="30">
        <v>4301051297</v>
      </c>
      <c r="D372" s="369">
        <v>4607091384253</v>
      </c>
      <c r="E372" s="368"/>
      <c r="F372" s="361">
        <v>0.4</v>
      </c>
      <c r="G372" s="31">
        <v>6</v>
      </c>
      <c r="H372" s="361">
        <v>2.4</v>
      </c>
      <c r="I372" s="361">
        <v>2.6840000000000002</v>
      </c>
      <c r="J372" s="31">
        <v>156</v>
      </c>
      <c r="K372" s="31" t="s">
        <v>63</v>
      </c>
      <c r="L372" s="32" t="s">
        <v>64</v>
      </c>
      <c r="M372" s="32"/>
      <c r="N372" s="31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3"/>
      <c r="U372" s="33"/>
      <c r="V372" s="34" t="s">
        <v>65</v>
      </c>
      <c r="W372" s="362">
        <v>0</v>
      </c>
      <c r="X372" s="363">
        <f>IFERROR(IF(W372="",0,CEILING((W372/$H372),1)*$H372),"")</f>
        <v>0</v>
      </c>
      <c r="Y372" s="35" t="str">
        <f>IFERROR(IF(X372=0,"",ROUNDUP(X372/H372,0)*0.00753),"")</f>
        <v/>
      </c>
      <c r="Z372" s="55"/>
      <c r="AA372" s="56"/>
      <c r="AE372" s="57"/>
      <c r="BB372" s="271" t="s">
        <v>1</v>
      </c>
    </row>
    <row r="373" spans="1:54" ht="27" customHeight="1" x14ac:dyDescent="0.25">
      <c r="A373" s="53" t="s">
        <v>505</v>
      </c>
      <c r="B373" s="53" t="s">
        <v>506</v>
      </c>
      <c r="C373" s="30">
        <v>4301051444</v>
      </c>
      <c r="D373" s="369">
        <v>4680115881969</v>
      </c>
      <c r="E373" s="368"/>
      <c r="F373" s="361">
        <v>0.4</v>
      </c>
      <c r="G373" s="31">
        <v>6</v>
      </c>
      <c r="H373" s="361">
        <v>2.4</v>
      </c>
      <c r="I373" s="361">
        <v>2.6</v>
      </c>
      <c r="J373" s="31">
        <v>156</v>
      </c>
      <c r="K373" s="31" t="s">
        <v>63</v>
      </c>
      <c r="L373" s="32" t="s">
        <v>64</v>
      </c>
      <c r="M373" s="32"/>
      <c r="N373" s="31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3"/>
      <c r="U373" s="33"/>
      <c r="V373" s="34" t="s">
        <v>65</v>
      </c>
      <c r="W373" s="362">
        <v>0</v>
      </c>
      <c r="X373" s="363">
        <f>IFERROR(IF(W373="",0,CEILING((W373/$H373),1)*$H373),"")</f>
        <v>0</v>
      </c>
      <c r="Y373" s="35" t="str">
        <f>IFERROR(IF(X373=0,"",ROUNDUP(X373/H373,0)*0.00753),"")</f>
        <v/>
      </c>
      <c r="Z373" s="55"/>
      <c r="AA373" s="56"/>
      <c r="AE373" s="57"/>
      <c r="BB373" s="272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6" t="s">
        <v>67</v>
      </c>
      <c r="W374" s="364">
        <f>IFERROR(W370/H370,"0")+IFERROR(W371/H371,"0")+IFERROR(W372/H372,"0")+IFERROR(W373/H373,"0")</f>
        <v>26.794871794871796</v>
      </c>
      <c r="X374" s="364">
        <f>IFERROR(X370/H370,"0")+IFERROR(X371/H371,"0")+IFERROR(X372/H372,"0")+IFERROR(X373/H373,"0")</f>
        <v>27</v>
      </c>
      <c r="Y374" s="364">
        <f>IFERROR(IF(Y370="",0,Y370),"0")+IFERROR(IF(Y371="",0,Y371),"0")+IFERROR(IF(Y372="",0,Y372),"0")+IFERROR(IF(Y373="",0,Y373),"0")</f>
        <v>0.58724999999999994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6" t="s">
        <v>65</v>
      </c>
      <c r="W375" s="364">
        <f>IFERROR(SUM(W370:W373),"0")</f>
        <v>209</v>
      </c>
      <c r="X375" s="364">
        <f>IFERROR(SUM(X370:X373),"0")</f>
        <v>210.6</v>
      </c>
      <c r="Y375" s="36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4"/>
      <c r="AA376" s="354"/>
    </row>
    <row r="377" spans="1:54" ht="27" customHeight="1" x14ac:dyDescent="0.25">
      <c r="A377" s="53" t="s">
        <v>507</v>
      </c>
      <c r="B377" s="53" t="s">
        <v>508</v>
      </c>
      <c r="C377" s="30">
        <v>4301060322</v>
      </c>
      <c r="D377" s="369">
        <v>4607091389357</v>
      </c>
      <c r="E377" s="368"/>
      <c r="F377" s="361">
        <v>1.3</v>
      </c>
      <c r="G377" s="31">
        <v>6</v>
      </c>
      <c r="H377" s="361">
        <v>7.8</v>
      </c>
      <c r="I377" s="361">
        <v>8.2799999999999994</v>
      </c>
      <c r="J377" s="31">
        <v>56</v>
      </c>
      <c r="K377" s="31" t="s">
        <v>99</v>
      </c>
      <c r="L377" s="32" t="s">
        <v>64</v>
      </c>
      <c r="M377" s="32"/>
      <c r="N377" s="31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3"/>
      <c r="U377" s="33"/>
      <c r="V377" s="34" t="s">
        <v>65</v>
      </c>
      <c r="W377" s="362">
        <v>0</v>
      </c>
      <c r="X377" s="363">
        <f>IFERROR(IF(W377="",0,CEILING((W377/$H377),1)*$H377),"")</f>
        <v>0</v>
      </c>
      <c r="Y377" s="35" t="str">
        <f>IFERROR(IF(X377=0,"",ROUNDUP(X377/H377,0)*0.02175),"")</f>
        <v/>
      </c>
      <c r="Z377" s="55"/>
      <c r="AA377" s="56"/>
      <c r="AE377" s="57"/>
      <c r="BB377" s="273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6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6" t="s">
        <v>65</v>
      </c>
      <c r="W379" s="364">
        <f>IFERROR(SUM(W377:W377),"0")</f>
        <v>0</v>
      </c>
      <c r="X379" s="364">
        <f>IFERROR(SUM(X377:X377),"0")</f>
        <v>0</v>
      </c>
      <c r="Y379" s="36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7"/>
      <c r="AA380" s="47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5"/>
      <c r="AA381" s="355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4"/>
      <c r="AA382" s="354"/>
    </row>
    <row r="383" spans="1:54" ht="27" customHeight="1" x14ac:dyDescent="0.25">
      <c r="A383" s="53" t="s">
        <v>511</v>
      </c>
      <c r="B383" s="53" t="s">
        <v>512</v>
      </c>
      <c r="C383" s="30">
        <v>4301011428</v>
      </c>
      <c r="D383" s="369">
        <v>4607091389708</v>
      </c>
      <c r="E383" s="368"/>
      <c r="F383" s="361">
        <v>0.45</v>
      </c>
      <c r="G383" s="31">
        <v>6</v>
      </c>
      <c r="H383" s="361">
        <v>2.7</v>
      </c>
      <c r="I383" s="361">
        <v>2.9</v>
      </c>
      <c r="J383" s="31">
        <v>156</v>
      </c>
      <c r="K383" s="31" t="s">
        <v>63</v>
      </c>
      <c r="L383" s="32" t="s">
        <v>100</v>
      </c>
      <c r="M383" s="32"/>
      <c r="N383" s="31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3"/>
      <c r="U383" s="33"/>
      <c r="V383" s="34" t="s">
        <v>65</v>
      </c>
      <c r="W383" s="362">
        <v>0</v>
      </c>
      <c r="X383" s="363">
        <f>IFERROR(IF(W383="",0,CEILING((W383/$H383),1)*$H383),"")</f>
        <v>0</v>
      </c>
      <c r="Y383" s="35" t="str">
        <f>IFERROR(IF(X383=0,"",ROUNDUP(X383/H383,0)*0.00753),"")</f>
        <v/>
      </c>
      <c r="Z383" s="55"/>
      <c r="AA383" s="56"/>
      <c r="AE383" s="57"/>
      <c r="BB383" s="274" t="s">
        <v>1</v>
      </c>
    </row>
    <row r="384" spans="1:54" ht="27" customHeight="1" x14ac:dyDescent="0.25">
      <c r="A384" s="53" t="s">
        <v>513</v>
      </c>
      <c r="B384" s="53" t="s">
        <v>514</v>
      </c>
      <c r="C384" s="30">
        <v>4301011427</v>
      </c>
      <c r="D384" s="369">
        <v>4607091389692</v>
      </c>
      <c r="E384" s="368"/>
      <c r="F384" s="361">
        <v>0.45</v>
      </c>
      <c r="G384" s="31">
        <v>6</v>
      </c>
      <c r="H384" s="361">
        <v>2.7</v>
      </c>
      <c r="I384" s="361">
        <v>2.9</v>
      </c>
      <c r="J384" s="31">
        <v>156</v>
      </c>
      <c r="K384" s="31" t="s">
        <v>63</v>
      </c>
      <c r="L384" s="32" t="s">
        <v>100</v>
      </c>
      <c r="M384" s="32"/>
      <c r="N384" s="31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3"/>
      <c r="U384" s="33"/>
      <c r="V384" s="34" t="s">
        <v>65</v>
      </c>
      <c r="W384" s="362">
        <v>0</v>
      </c>
      <c r="X384" s="363">
        <f>IFERROR(IF(W384="",0,CEILING((W384/$H384),1)*$H384),"")</f>
        <v>0</v>
      </c>
      <c r="Y384" s="35" t="str">
        <f>IFERROR(IF(X384=0,"",ROUNDUP(X384/H384,0)*0.00753),"")</f>
        <v/>
      </c>
      <c r="Z384" s="55"/>
      <c r="AA384" s="56"/>
      <c r="AE384" s="57"/>
      <c r="BB384" s="275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6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6" t="s">
        <v>65</v>
      </c>
      <c r="W386" s="364">
        <f>IFERROR(SUM(W383:W384),"0")</f>
        <v>0</v>
      </c>
      <c r="X386" s="364">
        <f>IFERROR(SUM(X383:X384),"0")</f>
        <v>0</v>
      </c>
      <c r="Y386" s="36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4"/>
      <c r="AA387" s="354"/>
    </row>
    <row r="388" spans="1:54" ht="27" customHeight="1" x14ac:dyDescent="0.25">
      <c r="A388" s="53" t="s">
        <v>515</v>
      </c>
      <c r="B388" s="53" t="s">
        <v>516</v>
      </c>
      <c r="C388" s="30">
        <v>4301031177</v>
      </c>
      <c r="D388" s="369">
        <v>4607091389753</v>
      </c>
      <c r="E388" s="368"/>
      <c r="F388" s="361">
        <v>0.7</v>
      </c>
      <c r="G388" s="31">
        <v>6</v>
      </c>
      <c r="H388" s="361">
        <v>4.2</v>
      </c>
      <c r="I388" s="361">
        <v>4.43</v>
      </c>
      <c r="J388" s="31">
        <v>156</v>
      </c>
      <c r="K388" s="31" t="s">
        <v>63</v>
      </c>
      <c r="L388" s="32" t="s">
        <v>64</v>
      </c>
      <c r="M388" s="32"/>
      <c r="N388" s="31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3"/>
      <c r="U388" s="33"/>
      <c r="V388" s="34" t="s">
        <v>65</v>
      </c>
      <c r="W388" s="362">
        <v>5</v>
      </c>
      <c r="X388" s="363">
        <f t="shared" ref="X388:X400" si="18">IFERROR(IF(W388="",0,CEILING((W388/$H388),1)*$H388),"")</f>
        <v>8.4</v>
      </c>
      <c r="Y388" s="35">
        <f>IFERROR(IF(X388=0,"",ROUNDUP(X388/H388,0)*0.00753),"")</f>
        <v>1.506E-2</v>
      </c>
      <c r="Z388" s="55"/>
      <c r="AA388" s="56"/>
      <c r="AE388" s="57"/>
      <c r="BB388" s="276" t="s">
        <v>1</v>
      </c>
    </row>
    <row r="389" spans="1:54" ht="27" customHeight="1" x14ac:dyDescent="0.25">
      <c r="A389" s="53" t="s">
        <v>517</v>
      </c>
      <c r="B389" s="53" t="s">
        <v>518</v>
      </c>
      <c r="C389" s="30">
        <v>4301031174</v>
      </c>
      <c r="D389" s="369">
        <v>4607091389760</v>
      </c>
      <c r="E389" s="368"/>
      <c r="F389" s="361">
        <v>0.7</v>
      </c>
      <c r="G389" s="31">
        <v>6</v>
      </c>
      <c r="H389" s="361">
        <v>4.2</v>
      </c>
      <c r="I389" s="361">
        <v>4.43</v>
      </c>
      <c r="J389" s="31">
        <v>156</v>
      </c>
      <c r="K389" s="31" t="s">
        <v>63</v>
      </c>
      <c r="L389" s="32" t="s">
        <v>64</v>
      </c>
      <c r="M389" s="32"/>
      <c r="N389" s="31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3"/>
      <c r="U389" s="33"/>
      <c r="V389" s="34" t="s">
        <v>65</v>
      </c>
      <c r="W389" s="362">
        <v>0</v>
      </c>
      <c r="X389" s="363">
        <f t="shared" si="18"/>
        <v>0</v>
      </c>
      <c r="Y389" s="35" t="str">
        <f>IFERROR(IF(X389=0,"",ROUNDUP(X389/H389,0)*0.00753),"")</f>
        <v/>
      </c>
      <c r="Z389" s="55"/>
      <c r="AA389" s="56"/>
      <c r="AE389" s="57"/>
      <c r="BB389" s="277" t="s">
        <v>1</v>
      </c>
    </row>
    <row r="390" spans="1:54" ht="27" customHeight="1" x14ac:dyDescent="0.25">
      <c r="A390" s="53" t="s">
        <v>519</v>
      </c>
      <c r="B390" s="53" t="s">
        <v>520</v>
      </c>
      <c r="C390" s="30">
        <v>4301031175</v>
      </c>
      <c r="D390" s="369">
        <v>4607091389746</v>
      </c>
      <c r="E390" s="368"/>
      <c r="F390" s="361">
        <v>0.7</v>
      </c>
      <c r="G390" s="31">
        <v>6</v>
      </c>
      <c r="H390" s="361">
        <v>4.2</v>
      </c>
      <c r="I390" s="361">
        <v>4.43</v>
      </c>
      <c r="J390" s="31">
        <v>156</v>
      </c>
      <c r="K390" s="31" t="s">
        <v>63</v>
      </c>
      <c r="L390" s="32" t="s">
        <v>64</v>
      </c>
      <c r="M390" s="32"/>
      <c r="N390" s="31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3"/>
      <c r="U390" s="33"/>
      <c r="V390" s="34" t="s">
        <v>65</v>
      </c>
      <c r="W390" s="362">
        <v>119</v>
      </c>
      <c r="X390" s="363">
        <f t="shared" si="18"/>
        <v>121.80000000000001</v>
      </c>
      <c r="Y390" s="35">
        <f>IFERROR(IF(X390=0,"",ROUNDUP(X390/H390,0)*0.00753),"")</f>
        <v>0.21837000000000001</v>
      </c>
      <c r="Z390" s="55"/>
      <c r="AA390" s="56"/>
      <c r="AE390" s="57"/>
      <c r="BB390" s="278" t="s">
        <v>1</v>
      </c>
    </row>
    <row r="391" spans="1:54" ht="37.5" customHeight="1" x14ac:dyDescent="0.25">
      <c r="A391" s="53" t="s">
        <v>521</v>
      </c>
      <c r="B391" s="53" t="s">
        <v>522</v>
      </c>
      <c r="C391" s="30">
        <v>4301031236</v>
      </c>
      <c r="D391" s="369">
        <v>4680115882928</v>
      </c>
      <c r="E391" s="368"/>
      <c r="F391" s="361">
        <v>0.28000000000000003</v>
      </c>
      <c r="G391" s="31">
        <v>6</v>
      </c>
      <c r="H391" s="361">
        <v>1.68</v>
      </c>
      <c r="I391" s="361">
        <v>2.6</v>
      </c>
      <c r="J391" s="31">
        <v>156</v>
      </c>
      <c r="K391" s="31" t="s">
        <v>63</v>
      </c>
      <c r="L391" s="32" t="s">
        <v>64</v>
      </c>
      <c r="M391" s="32"/>
      <c r="N391" s="31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3"/>
      <c r="U391" s="33"/>
      <c r="V391" s="34" t="s">
        <v>65</v>
      </c>
      <c r="W391" s="362">
        <v>0</v>
      </c>
      <c r="X391" s="363">
        <f t="shared" si="18"/>
        <v>0</v>
      </c>
      <c r="Y391" s="35" t="str">
        <f>IFERROR(IF(X391=0,"",ROUNDUP(X391/H391,0)*0.00753),"")</f>
        <v/>
      </c>
      <c r="Z391" s="55"/>
      <c r="AA391" s="56"/>
      <c r="AE391" s="57"/>
      <c r="BB391" s="279" t="s">
        <v>1</v>
      </c>
    </row>
    <row r="392" spans="1:54" ht="27" customHeight="1" x14ac:dyDescent="0.25">
      <c r="A392" s="53" t="s">
        <v>523</v>
      </c>
      <c r="B392" s="53" t="s">
        <v>524</v>
      </c>
      <c r="C392" s="30">
        <v>4301031257</v>
      </c>
      <c r="D392" s="369">
        <v>4680115883147</v>
      </c>
      <c r="E392" s="368"/>
      <c r="F392" s="361">
        <v>0.28000000000000003</v>
      </c>
      <c r="G392" s="31">
        <v>6</v>
      </c>
      <c r="H392" s="361">
        <v>1.68</v>
      </c>
      <c r="I392" s="361">
        <v>1.81</v>
      </c>
      <c r="J392" s="31">
        <v>234</v>
      </c>
      <c r="K392" s="31" t="s">
        <v>160</v>
      </c>
      <c r="L392" s="32" t="s">
        <v>64</v>
      </c>
      <c r="M392" s="32"/>
      <c r="N392" s="31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3"/>
      <c r="U392" s="33"/>
      <c r="V392" s="34" t="s">
        <v>65</v>
      </c>
      <c r="W392" s="362">
        <v>0</v>
      </c>
      <c r="X392" s="363">
        <f t="shared" si="18"/>
        <v>0</v>
      </c>
      <c r="Y392" s="35" t="str">
        <f t="shared" ref="Y392:Y400" si="19">IFERROR(IF(X392=0,"",ROUNDUP(X392/H392,0)*0.00502),"")</f>
        <v/>
      </c>
      <c r="Z392" s="55"/>
      <c r="AA392" s="56"/>
      <c r="AE392" s="57"/>
      <c r="BB392" s="280" t="s">
        <v>1</v>
      </c>
    </row>
    <row r="393" spans="1:54" ht="27" customHeight="1" x14ac:dyDescent="0.25">
      <c r="A393" s="53" t="s">
        <v>525</v>
      </c>
      <c r="B393" s="53" t="s">
        <v>526</v>
      </c>
      <c r="C393" s="30">
        <v>4301031178</v>
      </c>
      <c r="D393" s="369">
        <v>4607091384338</v>
      </c>
      <c r="E393" s="368"/>
      <c r="F393" s="361">
        <v>0.35</v>
      </c>
      <c r="G393" s="31">
        <v>6</v>
      </c>
      <c r="H393" s="361">
        <v>2.1</v>
      </c>
      <c r="I393" s="361">
        <v>2.23</v>
      </c>
      <c r="J393" s="31">
        <v>234</v>
      </c>
      <c r="K393" s="31" t="s">
        <v>160</v>
      </c>
      <c r="L393" s="32" t="s">
        <v>64</v>
      </c>
      <c r="M393" s="32"/>
      <c r="N393" s="31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3"/>
      <c r="U393" s="33"/>
      <c r="V393" s="34" t="s">
        <v>65</v>
      </c>
      <c r="W393" s="362">
        <v>0</v>
      </c>
      <c r="X393" s="363">
        <f t="shared" si="18"/>
        <v>0</v>
      </c>
      <c r="Y393" s="35" t="str">
        <f t="shared" si="19"/>
        <v/>
      </c>
      <c r="Z393" s="55"/>
      <c r="AA393" s="56"/>
      <c r="AE393" s="57"/>
      <c r="BB393" s="281" t="s">
        <v>1</v>
      </c>
    </row>
    <row r="394" spans="1:54" ht="37.5" customHeight="1" x14ac:dyDescent="0.25">
      <c r="A394" s="53" t="s">
        <v>527</v>
      </c>
      <c r="B394" s="53" t="s">
        <v>528</v>
      </c>
      <c r="C394" s="30">
        <v>4301031254</v>
      </c>
      <c r="D394" s="369">
        <v>4680115883154</v>
      </c>
      <c r="E394" s="368"/>
      <c r="F394" s="361">
        <v>0.28000000000000003</v>
      </c>
      <c r="G394" s="31">
        <v>6</v>
      </c>
      <c r="H394" s="361">
        <v>1.68</v>
      </c>
      <c r="I394" s="361">
        <v>1.81</v>
      </c>
      <c r="J394" s="31">
        <v>234</v>
      </c>
      <c r="K394" s="31" t="s">
        <v>160</v>
      </c>
      <c r="L394" s="32" t="s">
        <v>64</v>
      </c>
      <c r="M394" s="32"/>
      <c r="N394" s="31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3"/>
      <c r="U394" s="33"/>
      <c r="V394" s="34" t="s">
        <v>65</v>
      </c>
      <c r="W394" s="362">
        <v>0</v>
      </c>
      <c r="X394" s="363">
        <f t="shared" si="18"/>
        <v>0</v>
      </c>
      <c r="Y394" s="35" t="str">
        <f t="shared" si="19"/>
        <v/>
      </c>
      <c r="Z394" s="55"/>
      <c r="AA394" s="56"/>
      <c r="AE394" s="57"/>
      <c r="BB394" s="282" t="s">
        <v>1</v>
      </c>
    </row>
    <row r="395" spans="1:54" ht="37.5" customHeight="1" x14ac:dyDescent="0.25">
      <c r="A395" s="53" t="s">
        <v>529</v>
      </c>
      <c r="B395" s="53" t="s">
        <v>530</v>
      </c>
      <c r="C395" s="30">
        <v>4301031171</v>
      </c>
      <c r="D395" s="369">
        <v>4607091389524</v>
      </c>
      <c r="E395" s="368"/>
      <c r="F395" s="361">
        <v>0.35</v>
      </c>
      <c r="G395" s="31">
        <v>6</v>
      </c>
      <c r="H395" s="361">
        <v>2.1</v>
      </c>
      <c r="I395" s="361">
        <v>2.23</v>
      </c>
      <c r="J395" s="31">
        <v>234</v>
      </c>
      <c r="K395" s="31" t="s">
        <v>160</v>
      </c>
      <c r="L395" s="32" t="s">
        <v>64</v>
      </c>
      <c r="M395" s="32"/>
      <c r="N395" s="31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3"/>
      <c r="U395" s="33"/>
      <c r="V395" s="34" t="s">
        <v>65</v>
      </c>
      <c r="W395" s="362">
        <v>0</v>
      </c>
      <c r="X395" s="363">
        <f t="shared" si="18"/>
        <v>0</v>
      </c>
      <c r="Y395" s="35" t="str">
        <f t="shared" si="19"/>
        <v/>
      </c>
      <c r="Z395" s="55"/>
      <c r="AA395" s="56"/>
      <c r="AE395" s="57"/>
      <c r="BB395" s="283" t="s">
        <v>1</v>
      </c>
    </row>
    <row r="396" spans="1:54" ht="27" customHeight="1" x14ac:dyDescent="0.25">
      <c r="A396" s="53" t="s">
        <v>531</v>
      </c>
      <c r="B396" s="53" t="s">
        <v>532</v>
      </c>
      <c r="C396" s="30">
        <v>4301031258</v>
      </c>
      <c r="D396" s="369">
        <v>4680115883161</v>
      </c>
      <c r="E396" s="368"/>
      <c r="F396" s="361">
        <v>0.28000000000000003</v>
      </c>
      <c r="G396" s="31">
        <v>6</v>
      </c>
      <c r="H396" s="361">
        <v>1.68</v>
      </c>
      <c r="I396" s="361">
        <v>1.81</v>
      </c>
      <c r="J396" s="31">
        <v>234</v>
      </c>
      <c r="K396" s="31" t="s">
        <v>160</v>
      </c>
      <c r="L396" s="32" t="s">
        <v>64</v>
      </c>
      <c r="M396" s="32"/>
      <c r="N396" s="31">
        <v>45</v>
      </c>
      <c r="O396" s="64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3"/>
      <c r="U396" s="33"/>
      <c r="V396" s="34" t="s">
        <v>65</v>
      </c>
      <c r="W396" s="362">
        <v>0</v>
      </c>
      <c r="X396" s="363">
        <f t="shared" si="18"/>
        <v>0</v>
      </c>
      <c r="Y396" s="35" t="str">
        <f t="shared" si="19"/>
        <v/>
      </c>
      <c r="Z396" s="55"/>
      <c r="AA396" s="56"/>
      <c r="AE396" s="57"/>
      <c r="BB396" s="284" t="s">
        <v>1</v>
      </c>
    </row>
    <row r="397" spans="1:54" ht="27" customHeight="1" x14ac:dyDescent="0.25">
      <c r="A397" s="53" t="s">
        <v>533</v>
      </c>
      <c r="B397" s="53" t="s">
        <v>534</v>
      </c>
      <c r="C397" s="30">
        <v>4301031170</v>
      </c>
      <c r="D397" s="369">
        <v>4607091384345</v>
      </c>
      <c r="E397" s="368"/>
      <c r="F397" s="361">
        <v>0.35</v>
      </c>
      <c r="G397" s="31">
        <v>6</v>
      </c>
      <c r="H397" s="361">
        <v>2.1</v>
      </c>
      <c r="I397" s="361">
        <v>2.23</v>
      </c>
      <c r="J397" s="31">
        <v>234</v>
      </c>
      <c r="K397" s="31" t="s">
        <v>160</v>
      </c>
      <c r="L397" s="32" t="s">
        <v>64</v>
      </c>
      <c r="M397" s="32"/>
      <c r="N397" s="31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3"/>
      <c r="U397" s="33"/>
      <c r="V397" s="34" t="s">
        <v>65</v>
      </c>
      <c r="W397" s="362">
        <v>0</v>
      </c>
      <c r="X397" s="363">
        <f t="shared" si="18"/>
        <v>0</v>
      </c>
      <c r="Y397" s="35" t="str">
        <f t="shared" si="19"/>
        <v/>
      </c>
      <c r="Z397" s="55"/>
      <c r="AA397" s="56"/>
      <c r="AE397" s="57"/>
      <c r="BB397" s="285" t="s">
        <v>1</v>
      </c>
    </row>
    <row r="398" spans="1:54" ht="27" customHeight="1" x14ac:dyDescent="0.25">
      <c r="A398" s="53" t="s">
        <v>535</v>
      </c>
      <c r="B398" s="53" t="s">
        <v>536</v>
      </c>
      <c r="C398" s="30">
        <v>4301031256</v>
      </c>
      <c r="D398" s="369">
        <v>4680115883178</v>
      </c>
      <c r="E398" s="368"/>
      <c r="F398" s="361">
        <v>0.28000000000000003</v>
      </c>
      <c r="G398" s="31">
        <v>6</v>
      </c>
      <c r="H398" s="361">
        <v>1.68</v>
      </c>
      <c r="I398" s="361">
        <v>1.81</v>
      </c>
      <c r="J398" s="31">
        <v>234</v>
      </c>
      <c r="K398" s="31" t="s">
        <v>160</v>
      </c>
      <c r="L398" s="32" t="s">
        <v>64</v>
      </c>
      <c r="M398" s="32"/>
      <c r="N398" s="31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3"/>
      <c r="U398" s="33"/>
      <c r="V398" s="34" t="s">
        <v>65</v>
      </c>
      <c r="W398" s="362">
        <v>0</v>
      </c>
      <c r="X398" s="363">
        <f t="shared" si="18"/>
        <v>0</v>
      </c>
      <c r="Y398" s="35" t="str">
        <f t="shared" si="19"/>
        <v/>
      </c>
      <c r="Z398" s="55"/>
      <c r="AA398" s="56"/>
      <c r="AE398" s="57"/>
      <c r="BB398" s="286" t="s">
        <v>1</v>
      </c>
    </row>
    <row r="399" spans="1:54" ht="27" customHeight="1" x14ac:dyDescent="0.25">
      <c r="A399" s="53" t="s">
        <v>537</v>
      </c>
      <c r="B399" s="53" t="s">
        <v>538</v>
      </c>
      <c r="C399" s="30">
        <v>4301031172</v>
      </c>
      <c r="D399" s="369">
        <v>4607091389531</v>
      </c>
      <c r="E399" s="368"/>
      <c r="F399" s="361">
        <v>0.35</v>
      </c>
      <c r="G399" s="31">
        <v>6</v>
      </c>
      <c r="H399" s="361">
        <v>2.1</v>
      </c>
      <c r="I399" s="361">
        <v>2.23</v>
      </c>
      <c r="J399" s="31">
        <v>234</v>
      </c>
      <c r="K399" s="31" t="s">
        <v>160</v>
      </c>
      <c r="L399" s="32" t="s">
        <v>64</v>
      </c>
      <c r="M399" s="32"/>
      <c r="N399" s="31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3"/>
      <c r="U399" s="33"/>
      <c r="V399" s="34" t="s">
        <v>65</v>
      </c>
      <c r="W399" s="362">
        <v>0</v>
      </c>
      <c r="X399" s="363">
        <f t="shared" si="18"/>
        <v>0</v>
      </c>
      <c r="Y399" s="35" t="str">
        <f t="shared" si="19"/>
        <v/>
      </c>
      <c r="Z399" s="55"/>
      <c r="AA399" s="56"/>
      <c r="AE399" s="57"/>
      <c r="BB399" s="287" t="s">
        <v>1</v>
      </c>
    </row>
    <row r="400" spans="1:54" ht="27" customHeight="1" x14ac:dyDescent="0.25">
      <c r="A400" s="53" t="s">
        <v>539</v>
      </c>
      <c r="B400" s="53" t="s">
        <v>540</v>
      </c>
      <c r="C400" s="30">
        <v>4301031255</v>
      </c>
      <c r="D400" s="369">
        <v>4680115883185</v>
      </c>
      <c r="E400" s="368"/>
      <c r="F400" s="361">
        <v>0.28000000000000003</v>
      </c>
      <c r="G400" s="31">
        <v>6</v>
      </c>
      <c r="H400" s="361">
        <v>1.68</v>
      </c>
      <c r="I400" s="361">
        <v>1.81</v>
      </c>
      <c r="J400" s="31">
        <v>234</v>
      </c>
      <c r="K400" s="31" t="s">
        <v>160</v>
      </c>
      <c r="L400" s="32" t="s">
        <v>64</v>
      </c>
      <c r="M400" s="32"/>
      <c r="N400" s="31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3"/>
      <c r="U400" s="33"/>
      <c r="V400" s="34" t="s">
        <v>65</v>
      </c>
      <c r="W400" s="362">
        <v>0</v>
      </c>
      <c r="X400" s="363">
        <f t="shared" si="18"/>
        <v>0</v>
      </c>
      <c r="Y400" s="35" t="str">
        <f t="shared" si="19"/>
        <v/>
      </c>
      <c r="Z400" s="55"/>
      <c r="AA400" s="56"/>
      <c r="AE400" s="57"/>
      <c r="BB400" s="288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6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29.523809523809522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31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0.23343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6" t="s">
        <v>65</v>
      </c>
      <c r="W402" s="364">
        <f>IFERROR(SUM(W388:W400),"0")</f>
        <v>124</v>
      </c>
      <c r="X402" s="364">
        <f>IFERROR(SUM(X388:X400),"0")</f>
        <v>130.20000000000002</v>
      </c>
      <c r="Y402" s="36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4"/>
      <c r="AA403" s="354"/>
    </row>
    <row r="404" spans="1:54" ht="27" customHeight="1" x14ac:dyDescent="0.25">
      <c r="A404" s="53" t="s">
        <v>541</v>
      </c>
      <c r="B404" s="53" t="s">
        <v>542</v>
      </c>
      <c r="C404" s="30">
        <v>4301051258</v>
      </c>
      <c r="D404" s="369">
        <v>4607091389685</v>
      </c>
      <c r="E404" s="368"/>
      <c r="F404" s="361">
        <v>1.3</v>
      </c>
      <c r="G404" s="31">
        <v>6</v>
      </c>
      <c r="H404" s="361">
        <v>7.8</v>
      </c>
      <c r="I404" s="361">
        <v>8.3460000000000001</v>
      </c>
      <c r="J404" s="31">
        <v>56</v>
      </c>
      <c r="K404" s="31" t="s">
        <v>99</v>
      </c>
      <c r="L404" s="32" t="s">
        <v>118</v>
      </c>
      <c r="M404" s="32"/>
      <c r="N404" s="31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3"/>
      <c r="U404" s="33"/>
      <c r="V404" s="34" t="s">
        <v>65</v>
      </c>
      <c r="W404" s="362">
        <v>0</v>
      </c>
      <c r="X404" s="363">
        <f>IFERROR(IF(W404="",0,CEILING((W404/$H404),1)*$H404),"")</f>
        <v>0</v>
      </c>
      <c r="Y404" s="35" t="str">
        <f>IFERROR(IF(X404=0,"",ROUNDUP(X404/H404,0)*0.02175),"")</f>
        <v/>
      </c>
      <c r="Z404" s="55"/>
      <c r="AA404" s="56"/>
      <c r="AE404" s="57"/>
      <c r="BB404" s="289" t="s">
        <v>1</v>
      </c>
    </row>
    <row r="405" spans="1:54" ht="27" customHeight="1" x14ac:dyDescent="0.25">
      <c r="A405" s="53" t="s">
        <v>543</v>
      </c>
      <c r="B405" s="53" t="s">
        <v>544</v>
      </c>
      <c r="C405" s="30">
        <v>4301051431</v>
      </c>
      <c r="D405" s="369">
        <v>4607091389654</v>
      </c>
      <c r="E405" s="368"/>
      <c r="F405" s="361">
        <v>0.33</v>
      </c>
      <c r="G405" s="31">
        <v>6</v>
      </c>
      <c r="H405" s="361">
        <v>1.98</v>
      </c>
      <c r="I405" s="361">
        <v>2.258</v>
      </c>
      <c r="J405" s="31">
        <v>156</v>
      </c>
      <c r="K405" s="31" t="s">
        <v>63</v>
      </c>
      <c r="L405" s="32" t="s">
        <v>118</v>
      </c>
      <c r="M405" s="32"/>
      <c r="N405" s="31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3"/>
      <c r="U405" s="33"/>
      <c r="V405" s="34" t="s">
        <v>65</v>
      </c>
      <c r="W405" s="362">
        <v>0</v>
      </c>
      <c r="X405" s="363">
        <f>IFERROR(IF(W405="",0,CEILING((W405/$H405),1)*$H405),"")</f>
        <v>0</v>
      </c>
      <c r="Y405" s="35" t="str">
        <f>IFERROR(IF(X405=0,"",ROUNDUP(X405/H405,0)*0.00753),"")</f>
        <v/>
      </c>
      <c r="Z405" s="55"/>
      <c r="AA405" s="56"/>
      <c r="AE405" s="57"/>
      <c r="BB405" s="290" t="s">
        <v>1</v>
      </c>
    </row>
    <row r="406" spans="1:54" ht="27" customHeight="1" x14ac:dyDescent="0.25">
      <c r="A406" s="53" t="s">
        <v>545</v>
      </c>
      <c r="B406" s="53" t="s">
        <v>546</v>
      </c>
      <c r="C406" s="30">
        <v>4301051284</v>
      </c>
      <c r="D406" s="369">
        <v>4607091384352</v>
      </c>
      <c r="E406" s="368"/>
      <c r="F406" s="361">
        <v>0.6</v>
      </c>
      <c r="G406" s="31">
        <v>4</v>
      </c>
      <c r="H406" s="361">
        <v>2.4</v>
      </c>
      <c r="I406" s="361">
        <v>2.6459999999999999</v>
      </c>
      <c r="J406" s="31">
        <v>120</v>
      </c>
      <c r="K406" s="31" t="s">
        <v>63</v>
      </c>
      <c r="L406" s="32" t="s">
        <v>118</v>
      </c>
      <c r="M406" s="32"/>
      <c r="N406" s="31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3"/>
      <c r="U406" s="33"/>
      <c r="V406" s="34" t="s">
        <v>65</v>
      </c>
      <c r="W406" s="362">
        <v>0</v>
      </c>
      <c r="X406" s="363">
        <f>IFERROR(IF(W406="",0,CEILING((W406/$H406),1)*$H406),"")</f>
        <v>0</v>
      </c>
      <c r="Y406" s="35" t="str">
        <f>IFERROR(IF(X406=0,"",ROUNDUP(X406/H406,0)*0.00937),"")</f>
        <v/>
      </c>
      <c r="Z406" s="55"/>
      <c r="AA406" s="56"/>
      <c r="AE406" s="57"/>
      <c r="BB406" s="291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6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6" t="s">
        <v>65</v>
      </c>
      <c r="W408" s="364">
        <f>IFERROR(SUM(W404:W406),"0")</f>
        <v>0</v>
      </c>
      <c r="X408" s="364">
        <f>IFERROR(SUM(X404:X406),"0")</f>
        <v>0</v>
      </c>
      <c r="Y408" s="36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4"/>
      <c r="AA409" s="354"/>
    </row>
    <row r="410" spans="1:54" ht="27" customHeight="1" x14ac:dyDescent="0.25">
      <c r="A410" s="53" t="s">
        <v>547</v>
      </c>
      <c r="B410" s="53" t="s">
        <v>548</v>
      </c>
      <c r="C410" s="30">
        <v>4301060352</v>
      </c>
      <c r="D410" s="369">
        <v>4680115881648</v>
      </c>
      <c r="E410" s="368"/>
      <c r="F410" s="361">
        <v>1</v>
      </c>
      <c r="G410" s="31">
        <v>4</v>
      </c>
      <c r="H410" s="361">
        <v>4</v>
      </c>
      <c r="I410" s="361">
        <v>4.4039999999999999</v>
      </c>
      <c r="J410" s="31">
        <v>104</v>
      </c>
      <c r="K410" s="31" t="s">
        <v>99</v>
      </c>
      <c r="L410" s="32" t="s">
        <v>64</v>
      </c>
      <c r="M410" s="32"/>
      <c r="N410" s="31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3"/>
      <c r="U410" s="33"/>
      <c r="V410" s="34" t="s">
        <v>65</v>
      </c>
      <c r="W410" s="362">
        <v>0</v>
      </c>
      <c r="X410" s="363">
        <f>IFERROR(IF(W410="",0,CEILING((W410/$H410),1)*$H410),"")</f>
        <v>0</v>
      </c>
      <c r="Y410" s="35" t="str">
        <f>IFERROR(IF(X410=0,"",ROUNDUP(X410/H410,0)*0.01196),"")</f>
        <v/>
      </c>
      <c r="Z410" s="55"/>
      <c r="AA410" s="56"/>
      <c r="AE410" s="57"/>
      <c r="BB410" s="292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6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6" t="s">
        <v>65</v>
      </c>
      <c r="W412" s="364">
        <f>IFERROR(SUM(W410:W410),"0")</f>
        <v>0</v>
      </c>
      <c r="X412" s="364">
        <f>IFERROR(SUM(X410:X410),"0")</f>
        <v>0</v>
      </c>
      <c r="Y412" s="36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4"/>
      <c r="AA413" s="354"/>
    </row>
    <row r="414" spans="1:54" ht="27" customHeight="1" x14ac:dyDescent="0.25">
      <c r="A414" s="53" t="s">
        <v>549</v>
      </c>
      <c r="B414" s="53" t="s">
        <v>550</v>
      </c>
      <c r="C414" s="30">
        <v>4301032045</v>
      </c>
      <c r="D414" s="369">
        <v>4680115884335</v>
      </c>
      <c r="E414" s="368"/>
      <c r="F414" s="361">
        <v>0.06</v>
      </c>
      <c r="G414" s="31">
        <v>20</v>
      </c>
      <c r="H414" s="361">
        <v>1.2</v>
      </c>
      <c r="I414" s="361">
        <v>1.8</v>
      </c>
      <c r="J414" s="31">
        <v>200</v>
      </c>
      <c r="K414" s="31" t="s">
        <v>551</v>
      </c>
      <c r="L414" s="32" t="s">
        <v>552</v>
      </c>
      <c r="M414" s="32"/>
      <c r="N414" s="31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3"/>
      <c r="U414" s="33"/>
      <c r="V414" s="34" t="s">
        <v>65</v>
      </c>
      <c r="W414" s="362">
        <v>0</v>
      </c>
      <c r="X414" s="363">
        <f>IFERROR(IF(W414="",0,CEILING((W414/$H414),1)*$H414),"")</f>
        <v>0</v>
      </c>
      <c r="Y414" s="35" t="str">
        <f>IFERROR(IF(X414=0,"",ROUNDUP(X414/H414,0)*0.00627),"")</f>
        <v/>
      </c>
      <c r="Z414" s="55"/>
      <c r="AA414" s="56"/>
      <c r="AE414" s="57"/>
      <c r="BB414" s="293" t="s">
        <v>1</v>
      </c>
    </row>
    <row r="415" spans="1:54" ht="27" customHeight="1" x14ac:dyDescent="0.25">
      <c r="A415" s="53" t="s">
        <v>553</v>
      </c>
      <c r="B415" s="53" t="s">
        <v>554</v>
      </c>
      <c r="C415" s="30">
        <v>4301032047</v>
      </c>
      <c r="D415" s="369">
        <v>4680115884342</v>
      </c>
      <c r="E415" s="368"/>
      <c r="F415" s="361">
        <v>0.06</v>
      </c>
      <c r="G415" s="31">
        <v>20</v>
      </c>
      <c r="H415" s="361">
        <v>1.2</v>
      </c>
      <c r="I415" s="361">
        <v>1.8</v>
      </c>
      <c r="J415" s="31">
        <v>200</v>
      </c>
      <c r="K415" s="31" t="s">
        <v>551</v>
      </c>
      <c r="L415" s="32" t="s">
        <v>552</v>
      </c>
      <c r="M415" s="32"/>
      <c r="N415" s="31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3"/>
      <c r="U415" s="33"/>
      <c r="V415" s="34" t="s">
        <v>65</v>
      </c>
      <c r="W415" s="362">
        <v>0</v>
      </c>
      <c r="X415" s="363">
        <f>IFERROR(IF(W415="",0,CEILING((W415/$H415),1)*$H415),"")</f>
        <v>0</v>
      </c>
      <c r="Y415" s="35" t="str">
        <f>IFERROR(IF(X415=0,"",ROUNDUP(X415/H415,0)*0.00627),"")</f>
        <v/>
      </c>
      <c r="Z415" s="55"/>
      <c r="AA415" s="56"/>
      <c r="AE415" s="57"/>
      <c r="BB415" s="294" t="s">
        <v>1</v>
      </c>
    </row>
    <row r="416" spans="1:54" ht="27" customHeight="1" x14ac:dyDescent="0.25">
      <c r="A416" s="53" t="s">
        <v>555</v>
      </c>
      <c r="B416" s="53" t="s">
        <v>556</v>
      </c>
      <c r="C416" s="30">
        <v>4301170011</v>
      </c>
      <c r="D416" s="369">
        <v>4680115884113</v>
      </c>
      <c r="E416" s="368"/>
      <c r="F416" s="361">
        <v>0.11</v>
      </c>
      <c r="G416" s="31">
        <v>12</v>
      </c>
      <c r="H416" s="361">
        <v>1.32</v>
      </c>
      <c r="I416" s="361">
        <v>1.88</v>
      </c>
      <c r="J416" s="31">
        <v>200</v>
      </c>
      <c r="K416" s="31" t="s">
        <v>551</v>
      </c>
      <c r="L416" s="32" t="s">
        <v>552</v>
      </c>
      <c r="M416" s="32"/>
      <c r="N416" s="31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3"/>
      <c r="U416" s="33"/>
      <c r="V416" s="34" t="s">
        <v>65</v>
      </c>
      <c r="W416" s="362">
        <v>0</v>
      </c>
      <c r="X416" s="363">
        <f>IFERROR(IF(W416="",0,CEILING((W416/$H416),1)*$H416),"")</f>
        <v>0</v>
      </c>
      <c r="Y416" s="35" t="str">
        <f>IFERROR(IF(X416=0,"",ROUNDUP(X416/H416,0)*0.00627),"")</f>
        <v/>
      </c>
      <c r="Z416" s="55"/>
      <c r="AA416" s="56"/>
      <c r="AE416" s="57"/>
      <c r="BB416" s="295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6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6" t="s">
        <v>65</v>
      </c>
      <c r="W418" s="364">
        <f>IFERROR(SUM(W414:W416),"0")</f>
        <v>0</v>
      </c>
      <c r="X418" s="364">
        <f>IFERROR(SUM(X414:X416),"0")</f>
        <v>0</v>
      </c>
      <c r="Y418" s="36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5"/>
      <c r="AA419" s="355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4"/>
      <c r="AA420" s="354"/>
    </row>
    <row r="421" spans="1:54" ht="27" customHeight="1" x14ac:dyDescent="0.25">
      <c r="A421" s="53" t="s">
        <v>558</v>
      </c>
      <c r="B421" s="53" t="s">
        <v>559</v>
      </c>
      <c r="C421" s="30">
        <v>4301020214</v>
      </c>
      <c r="D421" s="369">
        <v>4607091389388</v>
      </c>
      <c r="E421" s="368"/>
      <c r="F421" s="361">
        <v>1.3</v>
      </c>
      <c r="G421" s="31">
        <v>4</v>
      </c>
      <c r="H421" s="361">
        <v>5.2</v>
      </c>
      <c r="I421" s="361">
        <v>5.6079999999999997</v>
      </c>
      <c r="J421" s="31">
        <v>104</v>
      </c>
      <c r="K421" s="31" t="s">
        <v>99</v>
      </c>
      <c r="L421" s="32" t="s">
        <v>100</v>
      </c>
      <c r="M421" s="32"/>
      <c r="N421" s="31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3"/>
      <c r="U421" s="33"/>
      <c r="V421" s="34" t="s">
        <v>65</v>
      </c>
      <c r="W421" s="362">
        <v>0</v>
      </c>
      <c r="X421" s="363">
        <f>IFERROR(IF(W421="",0,CEILING((W421/$H421),1)*$H421),"")</f>
        <v>0</v>
      </c>
      <c r="Y421" s="35" t="str">
        <f>IFERROR(IF(X421=0,"",ROUNDUP(X421/H421,0)*0.01196),"")</f>
        <v/>
      </c>
      <c r="Z421" s="55"/>
      <c r="AA421" s="56"/>
      <c r="AE421" s="57"/>
      <c r="BB421" s="296" t="s">
        <v>1</v>
      </c>
    </row>
    <row r="422" spans="1:54" ht="27" customHeight="1" x14ac:dyDescent="0.25">
      <c r="A422" s="53" t="s">
        <v>560</v>
      </c>
      <c r="B422" s="53" t="s">
        <v>561</v>
      </c>
      <c r="C422" s="30">
        <v>4301020185</v>
      </c>
      <c r="D422" s="369">
        <v>4607091389364</v>
      </c>
      <c r="E422" s="368"/>
      <c r="F422" s="361">
        <v>0.42</v>
      </c>
      <c r="G422" s="31">
        <v>6</v>
      </c>
      <c r="H422" s="361">
        <v>2.52</v>
      </c>
      <c r="I422" s="361">
        <v>2.75</v>
      </c>
      <c r="J422" s="31">
        <v>156</v>
      </c>
      <c r="K422" s="31" t="s">
        <v>63</v>
      </c>
      <c r="L422" s="32" t="s">
        <v>118</v>
      </c>
      <c r="M422" s="32"/>
      <c r="N422" s="31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3"/>
      <c r="U422" s="33"/>
      <c r="V422" s="34" t="s">
        <v>65</v>
      </c>
      <c r="W422" s="362">
        <v>0</v>
      </c>
      <c r="X422" s="363">
        <f>IFERROR(IF(W422="",0,CEILING((W422/$H422),1)*$H422),"")</f>
        <v>0</v>
      </c>
      <c r="Y422" s="35" t="str">
        <f>IFERROR(IF(X422=0,"",ROUNDUP(X422/H422,0)*0.00753),"")</f>
        <v/>
      </c>
      <c r="Z422" s="55"/>
      <c r="AA422" s="56"/>
      <c r="AE422" s="57"/>
      <c r="BB422" s="297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6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6" t="s">
        <v>65</v>
      </c>
      <c r="W424" s="364">
        <f>IFERROR(SUM(W421:W422),"0")</f>
        <v>0</v>
      </c>
      <c r="X424" s="364">
        <f>IFERROR(SUM(X421:X422),"0")</f>
        <v>0</v>
      </c>
      <c r="Y424" s="36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4"/>
      <c r="AA425" s="354"/>
    </row>
    <row r="426" spans="1:54" ht="27" customHeight="1" x14ac:dyDescent="0.25">
      <c r="A426" s="53" t="s">
        <v>562</v>
      </c>
      <c r="B426" s="53" t="s">
        <v>563</v>
      </c>
      <c r="C426" s="30">
        <v>4301031212</v>
      </c>
      <c r="D426" s="369">
        <v>4607091389739</v>
      </c>
      <c r="E426" s="368"/>
      <c r="F426" s="361">
        <v>0.7</v>
      </c>
      <c r="G426" s="31">
        <v>6</v>
      </c>
      <c r="H426" s="361">
        <v>4.2</v>
      </c>
      <c r="I426" s="361">
        <v>4.43</v>
      </c>
      <c r="J426" s="31">
        <v>156</v>
      </c>
      <c r="K426" s="31" t="s">
        <v>63</v>
      </c>
      <c r="L426" s="32" t="s">
        <v>100</v>
      </c>
      <c r="M426" s="32"/>
      <c r="N426" s="31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3"/>
      <c r="U426" s="33"/>
      <c r="V426" s="34" t="s">
        <v>65</v>
      </c>
      <c r="W426" s="362">
        <v>95</v>
      </c>
      <c r="X426" s="363">
        <f t="shared" ref="X426:X432" si="20">IFERROR(IF(W426="",0,CEILING((W426/$H426),1)*$H426),"")</f>
        <v>96.600000000000009</v>
      </c>
      <c r="Y426" s="35">
        <f>IFERROR(IF(X426=0,"",ROUNDUP(X426/H426,0)*0.00753),"")</f>
        <v>0.17319000000000001</v>
      </c>
      <c r="Z426" s="55"/>
      <c r="AA426" s="56"/>
      <c r="AE426" s="57"/>
      <c r="BB426" s="298" t="s">
        <v>1</v>
      </c>
    </row>
    <row r="427" spans="1:54" ht="27" customHeight="1" x14ac:dyDescent="0.25">
      <c r="A427" s="53" t="s">
        <v>564</v>
      </c>
      <c r="B427" s="53" t="s">
        <v>565</v>
      </c>
      <c r="C427" s="30">
        <v>4301031247</v>
      </c>
      <c r="D427" s="369">
        <v>4680115883048</v>
      </c>
      <c r="E427" s="368"/>
      <c r="F427" s="361">
        <v>1</v>
      </c>
      <c r="G427" s="31">
        <v>4</v>
      </c>
      <c r="H427" s="361">
        <v>4</v>
      </c>
      <c r="I427" s="361">
        <v>4.21</v>
      </c>
      <c r="J427" s="31">
        <v>120</v>
      </c>
      <c r="K427" s="31" t="s">
        <v>63</v>
      </c>
      <c r="L427" s="32" t="s">
        <v>64</v>
      </c>
      <c r="M427" s="32"/>
      <c r="N427" s="31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3"/>
      <c r="U427" s="33"/>
      <c r="V427" s="34" t="s">
        <v>65</v>
      </c>
      <c r="W427" s="362">
        <v>0</v>
      </c>
      <c r="X427" s="363">
        <f t="shared" si="20"/>
        <v>0</v>
      </c>
      <c r="Y427" s="35" t="str">
        <f>IFERROR(IF(X427=0,"",ROUNDUP(X427/H427,0)*0.00937),"")</f>
        <v/>
      </c>
      <c r="Z427" s="55"/>
      <c r="AA427" s="56"/>
      <c r="AE427" s="57"/>
      <c r="BB427" s="299" t="s">
        <v>1</v>
      </c>
    </row>
    <row r="428" spans="1:54" ht="27" customHeight="1" x14ac:dyDescent="0.25">
      <c r="A428" s="53" t="s">
        <v>566</v>
      </c>
      <c r="B428" s="53" t="s">
        <v>567</v>
      </c>
      <c r="C428" s="30">
        <v>4301031176</v>
      </c>
      <c r="D428" s="369">
        <v>4607091389425</v>
      </c>
      <c r="E428" s="368"/>
      <c r="F428" s="361">
        <v>0.35</v>
      </c>
      <c r="G428" s="31">
        <v>6</v>
      </c>
      <c r="H428" s="361">
        <v>2.1</v>
      </c>
      <c r="I428" s="361">
        <v>2.23</v>
      </c>
      <c r="J428" s="31">
        <v>234</v>
      </c>
      <c r="K428" s="31" t="s">
        <v>160</v>
      </c>
      <c r="L428" s="32" t="s">
        <v>64</v>
      </c>
      <c r="M428" s="32"/>
      <c r="N428" s="31">
        <v>45</v>
      </c>
      <c r="O428" s="51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3"/>
      <c r="U428" s="33"/>
      <c r="V428" s="34" t="s">
        <v>65</v>
      </c>
      <c r="W428" s="362">
        <v>0</v>
      </c>
      <c r="X428" s="363">
        <f t="shared" si="20"/>
        <v>0</v>
      </c>
      <c r="Y428" s="35" t="str">
        <f>IFERROR(IF(X428=0,"",ROUNDUP(X428/H428,0)*0.00502),"")</f>
        <v/>
      </c>
      <c r="Z428" s="55"/>
      <c r="AA428" s="56"/>
      <c r="AE428" s="57"/>
      <c r="BB428" s="300" t="s">
        <v>1</v>
      </c>
    </row>
    <row r="429" spans="1:54" ht="27" customHeight="1" x14ac:dyDescent="0.25">
      <c r="A429" s="53" t="s">
        <v>568</v>
      </c>
      <c r="B429" s="53" t="s">
        <v>569</v>
      </c>
      <c r="C429" s="30">
        <v>4301031215</v>
      </c>
      <c r="D429" s="369">
        <v>4680115882911</v>
      </c>
      <c r="E429" s="368"/>
      <c r="F429" s="361">
        <v>0.4</v>
      </c>
      <c r="G429" s="31">
        <v>6</v>
      </c>
      <c r="H429" s="361">
        <v>2.4</v>
      </c>
      <c r="I429" s="361">
        <v>2.5299999999999998</v>
      </c>
      <c r="J429" s="31">
        <v>234</v>
      </c>
      <c r="K429" s="31" t="s">
        <v>160</v>
      </c>
      <c r="L429" s="32" t="s">
        <v>64</v>
      </c>
      <c r="M429" s="32"/>
      <c r="N429" s="31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3"/>
      <c r="U429" s="33"/>
      <c r="V429" s="34" t="s">
        <v>65</v>
      </c>
      <c r="W429" s="362">
        <v>0</v>
      </c>
      <c r="X429" s="363">
        <f t="shared" si="20"/>
        <v>0</v>
      </c>
      <c r="Y429" s="35" t="str">
        <f>IFERROR(IF(X429=0,"",ROUNDUP(X429/H429,0)*0.00502),"")</f>
        <v/>
      </c>
      <c r="Z429" s="55"/>
      <c r="AA429" s="56"/>
      <c r="AE429" s="57"/>
      <c r="BB429" s="301" t="s">
        <v>1</v>
      </c>
    </row>
    <row r="430" spans="1:54" ht="27" customHeight="1" x14ac:dyDescent="0.25">
      <c r="A430" s="53" t="s">
        <v>570</v>
      </c>
      <c r="B430" s="53" t="s">
        <v>571</v>
      </c>
      <c r="C430" s="30">
        <v>4301031167</v>
      </c>
      <c r="D430" s="369">
        <v>4680115880771</v>
      </c>
      <c r="E430" s="368"/>
      <c r="F430" s="361">
        <v>0.28000000000000003</v>
      </c>
      <c r="G430" s="31">
        <v>6</v>
      </c>
      <c r="H430" s="361">
        <v>1.68</v>
      </c>
      <c r="I430" s="361">
        <v>1.81</v>
      </c>
      <c r="J430" s="31">
        <v>234</v>
      </c>
      <c r="K430" s="31" t="s">
        <v>160</v>
      </c>
      <c r="L430" s="32" t="s">
        <v>64</v>
      </c>
      <c r="M430" s="32"/>
      <c r="N430" s="31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3"/>
      <c r="U430" s="33"/>
      <c r="V430" s="34" t="s">
        <v>65</v>
      </c>
      <c r="W430" s="362">
        <v>0</v>
      </c>
      <c r="X430" s="363">
        <f t="shared" si="20"/>
        <v>0</v>
      </c>
      <c r="Y430" s="35" t="str">
        <f>IFERROR(IF(X430=0,"",ROUNDUP(X430/H430,0)*0.00502),"")</f>
        <v/>
      </c>
      <c r="Z430" s="55"/>
      <c r="AA430" s="56"/>
      <c r="AE430" s="57"/>
      <c r="BB430" s="302" t="s">
        <v>1</v>
      </c>
    </row>
    <row r="431" spans="1:54" ht="27" customHeight="1" x14ac:dyDescent="0.25">
      <c r="A431" s="53" t="s">
        <v>572</v>
      </c>
      <c r="B431" s="53" t="s">
        <v>573</v>
      </c>
      <c r="C431" s="30">
        <v>4301031173</v>
      </c>
      <c r="D431" s="369">
        <v>4607091389500</v>
      </c>
      <c r="E431" s="368"/>
      <c r="F431" s="361">
        <v>0.35</v>
      </c>
      <c r="G431" s="31">
        <v>6</v>
      </c>
      <c r="H431" s="361">
        <v>2.1</v>
      </c>
      <c r="I431" s="361">
        <v>2.23</v>
      </c>
      <c r="J431" s="31">
        <v>234</v>
      </c>
      <c r="K431" s="31" t="s">
        <v>160</v>
      </c>
      <c r="L431" s="32" t="s">
        <v>64</v>
      </c>
      <c r="M431" s="32"/>
      <c r="N431" s="31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3"/>
      <c r="U431" s="33"/>
      <c r="V431" s="34" t="s">
        <v>65</v>
      </c>
      <c r="W431" s="362">
        <v>0</v>
      </c>
      <c r="X431" s="363">
        <f t="shared" si="20"/>
        <v>0</v>
      </c>
      <c r="Y431" s="35" t="str">
        <f>IFERROR(IF(X431=0,"",ROUNDUP(X431/H431,0)*0.00502),"")</f>
        <v/>
      </c>
      <c r="Z431" s="55"/>
      <c r="AA431" s="56"/>
      <c r="AE431" s="57"/>
      <c r="BB431" s="303" t="s">
        <v>1</v>
      </c>
    </row>
    <row r="432" spans="1:54" ht="27" customHeight="1" x14ac:dyDescent="0.25">
      <c r="A432" s="53" t="s">
        <v>574</v>
      </c>
      <c r="B432" s="53" t="s">
        <v>575</v>
      </c>
      <c r="C432" s="30">
        <v>4301031103</v>
      </c>
      <c r="D432" s="369">
        <v>4680115881983</v>
      </c>
      <c r="E432" s="368"/>
      <c r="F432" s="361">
        <v>0.28000000000000003</v>
      </c>
      <c r="G432" s="31">
        <v>4</v>
      </c>
      <c r="H432" s="361">
        <v>1.1200000000000001</v>
      </c>
      <c r="I432" s="361">
        <v>1.252</v>
      </c>
      <c r="J432" s="31">
        <v>234</v>
      </c>
      <c r="K432" s="31" t="s">
        <v>160</v>
      </c>
      <c r="L432" s="32" t="s">
        <v>64</v>
      </c>
      <c r="M432" s="32"/>
      <c r="N432" s="31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3"/>
      <c r="U432" s="33"/>
      <c r="V432" s="34" t="s">
        <v>65</v>
      </c>
      <c r="W432" s="362">
        <v>0</v>
      </c>
      <c r="X432" s="363">
        <f t="shared" si="20"/>
        <v>0</v>
      </c>
      <c r="Y432" s="35" t="str">
        <f>IFERROR(IF(X432=0,"",ROUNDUP(X432/H432,0)*0.00502),"")</f>
        <v/>
      </c>
      <c r="Z432" s="55"/>
      <c r="AA432" s="56"/>
      <c r="AE432" s="57"/>
      <c r="BB432" s="304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6" t="s">
        <v>67</v>
      </c>
      <c r="W433" s="364">
        <f>IFERROR(W426/H426,"0")+IFERROR(W427/H427,"0")+IFERROR(W428/H428,"0")+IFERROR(W429/H429,"0")+IFERROR(W430/H430,"0")+IFERROR(W431/H431,"0")+IFERROR(W432/H432,"0")</f>
        <v>22.619047619047617</v>
      </c>
      <c r="X433" s="364">
        <f>IFERROR(X426/H426,"0")+IFERROR(X427/H427,"0")+IFERROR(X428/H428,"0")+IFERROR(X429/H429,"0")+IFERROR(X430/H430,"0")+IFERROR(X431/H431,"0")+IFERROR(X432/H432,"0")</f>
        <v>23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0.17319000000000001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6" t="s">
        <v>65</v>
      </c>
      <c r="W434" s="364">
        <f>IFERROR(SUM(W426:W432),"0")</f>
        <v>95</v>
      </c>
      <c r="X434" s="364">
        <f>IFERROR(SUM(X426:X432),"0")</f>
        <v>96.600000000000009</v>
      </c>
      <c r="Y434" s="36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4"/>
      <c r="AA435" s="354"/>
    </row>
    <row r="436" spans="1:54" ht="27" customHeight="1" x14ac:dyDescent="0.25">
      <c r="A436" s="53" t="s">
        <v>576</v>
      </c>
      <c r="B436" s="53" t="s">
        <v>577</v>
      </c>
      <c r="C436" s="30">
        <v>4301032046</v>
      </c>
      <c r="D436" s="369">
        <v>4680115884359</v>
      </c>
      <c r="E436" s="368"/>
      <c r="F436" s="361">
        <v>0.06</v>
      </c>
      <c r="G436" s="31">
        <v>20</v>
      </c>
      <c r="H436" s="361">
        <v>1.2</v>
      </c>
      <c r="I436" s="361">
        <v>1.8</v>
      </c>
      <c r="J436" s="31">
        <v>200</v>
      </c>
      <c r="K436" s="31" t="s">
        <v>551</v>
      </c>
      <c r="L436" s="32" t="s">
        <v>552</v>
      </c>
      <c r="M436" s="32"/>
      <c r="N436" s="31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3"/>
      <c r="U436" s="33"/>
      <c r="V436" s="34" t="s">
        <v>65</v>
      </c>
      <c r="W436" s="362">
        <v>0</v>
      </c>
      <c r="X436" s="363">
        <f>IFERROR(IF(W436="",0,CEILING((W436/$H436),1)*$H436),"")</f>
        <v>0</v>
      </c>
      <c r="Y436" s="35" t="str">
        <f>IFERROR(IF(X436=0,"",ROUNDUP(X436/H436,0)*0.00627),"")</f>
        <v/>
      </c>
      <c r="Z436" s="55"/>
      <c r="AA436" s="56"/>
      <c r="AE436" s="57"/>
      <c r="BB436" s="305" t="s">
        <v>1</v>
      </c>
    </row>
    <row r="437" spans="1:54" ht="27" customHeight="1" x14ac:dyDescent="0.25">
      <c r="A437" s="53" t="s">
        <v>578</v>
      </c>
      <c r="B437" s="53" t="s">
        <v>579</v>
      </c>
      <c r="C437" s="30">
        <v>4301040358</v>
      </c>
      <c r="D437" s="369">
        <v>4680115884571</v>
      </c>
      <c r="E437" s="368"/>
      <c r="F437" s="361">
        <v>0.1</v>
      </c>
      <c r="G437" s="31">
        <v>20</v>
      </c>
      <c r="H437" s="361">
        <v>2</v>
      </c>
      <c r="I437" s="361">
        <v>2.6</v>
      </c>
      <c r="J437" s="31">
        <v>200</v>
      </c>
      <c r="K437" s="31" t="s">
        <v>551</v>
      </c>
      <c r="L437" s="32" t="s">
        <v>552</v>
      </c>
      <c r="M437" s="32"/>
      <c r="N437" s="31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3"/>
      <c r="U437" s="33"/>
      <c r="V437" s="34" t="s">
        <v>65</v>
      </c>
      <c r="W437" s="362">
        <v>0</v>
      </c>
      <c r="X437" s="363">
        <f>IFERROR(IF(W437="",0,CEILING((W437/$H437),1)*$H437),"")</f>
        <v>0</v>
      </c>
      <c r="Y437" s="35" t="str">
        <f>IFERROR(IF(X437=0,"",ROUNDUP(X437/H437,0)*0.00627),"")</f>
        <v/>
      </c>
      <c r="Z437" s="55"/>
      <c r="AA437" s="56"/>
      <c r="AE437" s="57"/>
      <c r="BB437" s="306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6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6" t="s">
        <v>65</v>
      </c>
      <c r="W439" s="364">
        <f>IFERROR(SUM(W436:W437),"0")</f>
        <v>0</v>
      </c>
      <c r="X439" s="364">
        <f>IFERROR(SUM(X436:X437),"0")</f>
        <v>0</v>
      </c>
      <c r="Y439" s="36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4"/>
      <c r="AA440" s="354"/>
    </row>
    <row r="441" spans="1:54" ht="27" customHeight="1" x14ac:dyDescent="0.25">
      <c r="A441" s="53" t="s">
        <v>580</v>
      </c>
      <c r="B441" s="53" t="s">
        <v>581</v>
      </c>
      <c r="C441" s="30">
        <v>4301170010</v>
      </c>
      <c r="D441" s="369">
        <v>4680115884090</v>
      </c>
      <c r="E441" s="368"/>
      <c r="F441" s="361">
        <v>0.11</v>
      </c>
      <c r="G441" s="31">
        <v>12</v>
      </c>
      <c r="H441" s="361">
        <v>1.32</v>
      </c>
      <c r="I441" s="361">
        <v>1.88</v>
      </c>
      <c r="J441" s="31">
        <v>200</v>
      </c>
      <c r="K441" s="31" t="s">
        <v>551</v>
      </c>
      <c r="L441" s="32" t="s">
        <v>552</v>
      </c>
      <c r="M441" s="32"/>
      <c r="N441" s="31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3"/>
      <c r="U441" s="33"/>
      <c r="V441" s="34" t="s">
        <v>65</v>
      </c>
      <c r="W441" s="362">
        <v>0</v>
      </c>
      <c r="X441" s="363">
        <f>IFERROR(IF(W441="",0,CEILING((W441/$H441),1)*$H441),"")</f>
        <v>0</v>
      </c>
      <c r="Y441" s="35" t="str">
        <f>IFERROR(IF(X441=0,"",ROUNDUP(X441/H441,0)*0.00627),"")</f>
        <v/>
      </c>
      <c r="Z441" s="55"/>
      <c r="AA441" s="56"/>
      <c r="AE441" s="57"/>
      <c r="BB441" s="307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6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6" t="s">
        <v>65</v>
      </c>
      <c r="W443" s="364">
        <f>IFERROR(SUM(W441:W441),"0")</f>
        <v>0</v>
      </c>
      <c r="X443" s="364">
        <f>IFERROR(SUM(X441:X441),"0")</f>
        <v>0</v>
      </c>
      <c r="Y443" s="36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4"/>
      <c r="AA444" s="354"/>
    </row>
    <row r="445" spans="1:54" ht="27" customHeight="1" x14ac:dyDescent="0.25">
      <c r="A445" s="53" t="s">
        <v>583</v>
      </c>
      <c r="B445" s="53" t="s">
        <v>584</v>
      </c>
      <c r="C445" s="30">
        <v>4301040357</v>
      </c>
      <c r="D445" s="369">
        <v>4680115884564</v>
      </c>
      <c r="E445" s="368"/>
      <c r="F445" s="361">
        <v>0.15</v>
      </c>
      <c r="G445" s="31">
        <v>20</v>
      </c>
      <c r="H445" s="361">
        <v>3</v>
      </c>
      <c r="I445" s="361">
        <v>3.6</v>
      </c>
      <c r="J445" s="31">
        <v>200</v>
      </c>
      <c r="K445" s="31" t="s">
        <v>551</v>
      </c>
      <c r="L445" s="32" t="s">
        <v>552</v>
      </c>
      <c r="M445" s="32"/>
      <c r="N445" s="31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3"/>
      <c r="U445" s="33"/>
      <c r="V445" s="34" t="s">
        <v>65</v>
      </c>
      <c r="W445" s="362">
        <v>0</v>
      </c>
      <c r="X445" s="363">
        <f>IFERROR(IF(W445="",0,CEILING((W445/$H445),1)*$H445),"")</f>
        <v>0</v>
      </c>
      <c r="Y445" s="35" t="str">
        <f>IFERROR(IF(X445=0,"",ROUNDUP(X445/H445,0)*0.00627),"")</f>
        <v/>
      </c>
      <c r="Z445" s="55"/>
      <c r="AA445" s="56"/>
      <c r="AE445" s="57"/>
      <c r="BB445" s="308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6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6" t="s">
        <v>65</v>
      </c>
      <c r="W447" s="364">
        <f>IFERROR(SUM(W445:W445),"0")</f>
        <v>0</v>
      </c>
      <c r="X447" s="364">
        <f>IFERROR(SUM(X445:X445),"0")</f>
        <v>0</v>
      </c>
      <c r="Y447" s="36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7"/>
      <c r="AA448" s="47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5"/>
      <c r="AA449" s="355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4"/>
      <c r="AA450" s="354"/>
    </row>
    <row r="451" spans="1:54" ht="27" customHeight="1" x14ac:dyDescent="0.25">
      <c r="A451" s="53" t="s">
        <v>586</v>
      </c>
      <c r="B451" s="53" t="s">
        <v>587</v>
      </c>
      <c r="C451" s="30">
        <v>4301011795</v>
      </c>
      <c r="D451" s="369">
        <v>4607091389067</v>
      </c>
      <c r="E451" s="368"/>
      <c r="F451" s="361">
        <v>0.88</v>
      </c>
      <c r="G451" s="31">
        <v>6</v>
      </c>
      <c r="H451" s="361">
        <v>5.28</v>
      </c>
      <c r="I451" s="361">
        <v>5.64</v>
      </c>
      <c r="J451" s="31">
        <v>104</v>
      </c>
      <c r="K451" s="31" t="s">
        <v>99</v>
      </c>
      <c r="L451" s="32" t="s">
        <v>100</v>
      </c>
      <c r="M451" s="32"/>
      <c r="N451" s="31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3"/>
      <c r="U451" s="33"/>
      <c r="V451" s="34" t="s">
        <v>65</v>
      </c>
      <c r="W451" s="362">
        <v>0</v>
      </c>
      <c r="X451" s="363">
        <f t="shared" ref="X451:X461" si="21">IFERROR(IF(W451="",0,CEILING((W451/$H451),1)*$H451),"")</f>
        <v>0</v>
      </c>
      <c r="Y451" s="35" t="str">
        <f t="shared" ref="Y451:Y456" si="22">IFERROR(IF(X451=0,"",ROUNDUP(X451/H451,0)*0.01196),"")</f>
        <v/>
      </c>
      <c r="Z451" s="55"/>
      <c r="AA451" s="56"/>
      <c r="AE451" s="57"/>
      <c r="BB451" s="309" t="s">
        <v>1</v>
      </c>
    </row>
    <row r="452" spans="1:54" ht="27" customHeight="1" x14ac:dyDescent="0.25">
      <c r="A452" s="53" t="s">
        <v>588</v>
      </c>
      <c r="B452" s="53" t="s">
        <v>589</v>
      </c>
      <c r="C452" s="30">
        <v>4301011779</v>
      </c>
      <c r="D452" s="369">
        <v>4607091383522</v>
      </c>
      <c r="E452" s="368"/>
      <c r="F452" s="361">
        <v>0.88</v>
      </c>
      <c r="G452" s="31">
        <v>6</v>
      </c>
      <c r="H452" s="361">
        <v>5.28</v>
      </c>
      <c r="I452" s="361">
        <v>5.64</v>
      </c>
      <c r="J452" s="31">
        <v>104</v>
      </c>
      <c r="K452" s="31" t="s">
        <v>99</v>
      </c>
      <c r="L452" s="32" t="s">
        <v>100</v>
      </c>
      <c r="M452" s="32"/>
      <c r="N452" s="31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3"/>
      <c r="U452" s="33"/>
      <c r="V452" s="34" t="s">
        <v>65</v>
      </c>
      <c r="W452" s="362">
        <v>69</v>
      </c>
      <c r="X452" s="363">
        <f t="shared" si="21"/>
        <v>73.92</v>
      </c>
      <c r="Y452" s="35">
        <f t="shared" si="22"/>
        <v>0.16744000000000001</v>
      </c>
      <c r="Z452" s="55"/>
      <c r="AA452" s="56"/>
      <c r="AE452" s="57"/>
      <c r="BB452" s="310" t="s">
        <v>1</v>
      </c>
    </row>
    <row r="453" spans="1:54" ht="27" customHeight="1" x14ac:dyDescent="0.25">
      <c r="A453" s="53" t="s">
        <v>590</v>
      </c>
      <c r="B453" s="53" t="s">
        <v>591</v>
      </c>
      <c r="C453" s="30">
        <v>4301011785</v>
      </c>
      <c r="D453" s="369">
        <v>4607091384437</v>
      </c>
      <c r="E453" s="368"/>
      <c r="F453" s="361">
        <v>0.88</v>
      </c>
      <c r="G453" s="31">
        <v>6</v>
      </c>
      <c r="H453" s="361">
        <v>5.28</v>
      </c>
      <c r="I453" s="361">
        <v>5.64</v>
      </c>
      <c r="J453" s="31">
        <v>104</v>
      </c>
      <c r="K453" s="31" t="s">
        <v>99</v>
      </c>
      <c r="L453" s="32" t="s">
        <v>100</v>
      </c>
      <c r="M453" s="32"/>
      <c r="N453" s="31">
        <v>60</v>
      </c>
      <c r="O45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3"/>
      <c r="U453" s="33"/>
      <c r="V453" s="34" t="s">
        <v>65</v>
      </c>
      <c r="W453" s="362">
        <v>25</v>
      </c>
      <c r="X453" s="363">
        <f t="shared" si="21"/>
        <v>26.400000000000002</v>
      </c>
      <c r="Y453" s="35">
        <f t="shared" si="22"/>
        <v>5.9799999999999999E-2</v>
      </c>
      <c r="Z453" s="55"/>
      <c r="AA453" s="56"/>
      <c r="AE453" s="57"/>
      <c r="BB453" s="311" t="s">
        <v>1</v>
      </c>
    </row>
    <row r="454" spans="1:54" ht="16.5" customHeight="1" x14ac:dyDescent="0.25">
      <c r="A454" s="53" t="s">
        <v>592</v>
      </c>
      <c r="B454" s="53" t="s">
        <v>593</v>
      </c>
      <c r="C454" s="30">
        <v>4301011774</v>
      </c>
      <c r="D454" s="369">
        <v>4680115884502</v>
      </c>
      <c r="E454" s="368"/>
      <c r="F454" s="361">
        <v>0.88</v>
      </c>
      <c r="G454" s="31">
        <v>6</v>
      </c>
      <c r="H454" s="361">
        <v>5.28</v>
      </c>
      <c r="I454" s="361">
        <v>5.64</v>
      </c>
      <c r="J454" s="31">
        <v>104</v>
      </c>
      <c r="K454" s="31" t="s">
        <v>99</v>
      </c>
      <c r="L454" s="32" t="s">
        <v>100</v>
      </c>
      <c r="M454" s="32"/>
      <c r="N454" s="31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3"/>
      <c r="U454" s="33"/>
      <c r="V454" s="34" t="s">
        <v>65</v>
      </c>
      <c r="W454" s="362">
        <v>0</v>
      </c>
      <c r="X454" s="363">
        <f t="shared" si="21"/>
        <v>0</v>
      </c>
      <c r="Y454" s="35" t="str">
        <f t="shared" si="22"/>
        <v/>
      </c>
      <c r="Z454" s="55"/>
      <c r="AA454" s="56"/>
      <c r="AE454" s="57"/>
      <c r="BB454" s="312" t="s">
        <v>1</v>
      </c>
    </row>
    <row r="455" spans="1:54" ht="27" customHeight="1" x14ac:dyDescent="0.25">
      <c r="A455" s="53" t="s">
        <v>594</v>
      </c>
      <c r="B455" s="53" t="s">
        <v>595</v>
      </c>
      <c r="C455" s="30">
        <v>4301011771</v>
      </c>
      <c r="D455" s="369">
        <v>4607091389104</v>
      </c>
      <c r="E455" s="368"/>
      <c r="F455" s="361">
        <v>0.88</v>
      </c>
      <c r="G455" s="31">
        <v>6</v>
      </c>
      <c r="H455" s="361">
        <v>5.28</v>
      </c>
      <c r="I455" s="361">
        <v>5.64</v>
      </c>
      <c r="J455" s="31">
        <v>104</v>
      </c>
      <c r="K455" s="31" t="s">
        <v>99</v>
      </c>
      <c r="L455" s="32" t="s">
        <v>100</v>
      </c>
      <c r="M455" s="32"/>
      <c r="N455" s="31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3"/>
      <c r="U455" s="33"/>
      <c r="V455" s="34" t="s">
        <v>65</v>
      </c>
      <c r="W455" s="362">
        <v>33</v>
      </c>
      <c r="X455" s="363">
        <f t="shared" si="21"/>
        <v>36.96</v>
      </c>
      <c r="Y455" s="35">
        <f t="shared" si="22"/>
        <v>8.3720000000000003E-2</v>
      </c>
      <c r="Z455" s="55"/>
      <c r="AA455" s="56"/>
      <c r="AE455" s="57"/>
      <c r="BB455" s="313" t="s">
        <v>1</v>
      </c>
    </row>
    <row r="456" spans="1:54" ht="16.5" customHeight="1" x14ac:dyDescent="0.25">
      <c r="A456" s="53" t="s">
        <v>596</v>
      </c>
      <c r="B456" s="53" t="s">
        <v>597</v>
      </c>
      <c r="C456" s="30">
        <v>4301011799</v>
      </c>
      <c r="D456" s="369">
        <v>4680115884519</v>
      </c>
      <c r="E456" s="368"/>
      <c r="F456" s="361">
        <v>0.88</v>
      </c>
      <c r="G456" s="31">
        <v>6</v>
      </c>
      <c r="H456" s="361">
        <v>5.28</v>
      </c>
      <c r="I456" s="361">
        <v>5.64</v>
      </c>
      <c r="J456" s="31">
        <v>104</v>
      </c>
      <c r="K456" s="31" t="s">
        <v>99</v>
      </c>
      <c r="L456" s="32" t="s">
        <v>118</v>
      </c>
      <c r="M456" s="32"/>
      <c r="N456" s="31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3"/>
      <c r="U456" s="33"/>
      <c r="V456" s="34" t="s">
        <v>65</v>
      </c>
      <c r="W456" s="362">
        <v>0</v>
      </c>
      <c r="X456" s="363">
        <f t="shared" si="21"/>
        <v>0</v>
      </c>
      <c r="Y456" s="35" t="str">
        <f t="shared" si="22"/>
        <v/>
      </c>
      <c r="Z456" s="55"/>
      <c r="AA456" s="56"/>
      <c r="AE456" s="57"/>
      <c r="BB456" s="314" t="s">
        <v>1</v>
      </c>
    </row>
    <row r="457" spans="1:54" ht="27" customHeight="1" x14ac:dyDescent="0.25">
      <c r="A457" s="53" t="s">
        <v>598</v>
      </c>
      <c r="B457" s="53" t="s">
        <v>599</v>
      </c>
      <c r="C457" s="30">
        <v>4301011778</v>
      </c>
      <c r="D457" s="369">
        <v>4680115880603</v>
      </c>
      <c r="E457" s="368"/>
      <c r="F457" s="361">
        <v>0.6</v>
      </c>
      <c r="G457" s="31">
        <v>6</v>
      </c>
      <c r="H457" s="361">
        <v>3.6</v>
      </c>
      <c r="I457" s="361">
        <v>3.84</v>
      </c>
      <c r="J457" s="31">
        <v>120</v>
      </c>
      <c r="K457" s="31" t="s">
        <v>63</v>
      </c>
      <c r="L457" s="32" t="s">
        <v>100</v>
      </c>
      <c r="M457" s="32"/>
      <c r="N457" s="31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3"/>
      <c r="U457" s="33"/>
      <c r="V457" s="34" t="s">
        <v>65</v>
      </c>
      <c r="W457" s="362">
        <v>0</v>
      </c>
      <c r="X457" s="363">
        <f t="shared" si="21"/>
        <v>0</v>
      </c>
      <c r="Y457" s="35" t="str">
        <f>IFERROR(IF(X457=0,"",ROUNDUP(X457/H457,0)*0.00937),"")</f>
        <v/>
      </c>
      <c r="Z457" s="55"/>
      <c r="AA457" s="56"/>
      <c r="AE457" s="57"/>
      <c r="BB457" s="315" t="s">
        <v>1</v>
      </c>
    </row>
    <row r="458" spans="1:54" ht="27" customHeight="1" x14ac:dyDescent="0.25">
      <c r="A458" s="53" t="s">
        <v>600</v>
      </c>
      <c r="B458" s="53" t="s">
        <v>601</v>
      </c>
      <c r="C458" s="30">
        <v>4301011775</v>
      </c>
      <c r="D458" s="369">
        <v>4607091389999</v>
      </c>
      <c r="E458" s="368"/>
      <c r="F458" s="361">
        <v>0.6</v>
      </c>
      <c r="G458" s="31">
        <v>6</v>
      </c>
      <c r="H458" s="361">
        <v>3.6</v>
      </c>
      <c r="I458" s="361">
        <v>3.84</v>
      </c>
      <c r="J458" s="31">
        <v>120</v>
      </c>
      <c r="K458" s="31" t="s">
        <v>63</v>
      </c>
      <c r="L458" s="32" t="s">
        <v>100</v>
      </c>
      <c r="M458" s="32"/>
      <c r="N458" s="31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3"/>
      <c r="U458" s="33"/>
      <c r="V458" s="34" t="s">
        <v>65</v>
      </c>
      <c r="W458" s="362">
        <v>0</v>
      </c>
      <c r="X458" s="363">
        <f t="shared" si="21"/>
        <v>0</v>
      </c>
      <c r="Y458" s="35" t="str">
        <f>IFERROR(IF(X458=0,"",ROUNDUP(X458/H458,0)*0.00937),"")</f>
        <v/>
      </c>
      <c r="Z458" s="55"/>
      <c r="AA458" s="56"/>
      <c r="AE458" s="57"/>
      <c r="BB458" s="316" t="s">
        <v>1</v>
      </c>
    </row>
    <row r="459" spans="1:54" ht="27" customHeight="1" x14ac:dyDescent="0.25">
      <c r="A459" s="53" t="s">
        <v>602</v>
      </c>
      <c r="B459" s="53" t="s">
        <v>603</v>
      </c>
      <c r="C459" s="30">
        <v>4301011770</v>
      </c>
      <c r="D459" s="369">
        <v>4680115882782</v>
      </c>
      <c r="E459" s="368"/>
      <c r="F459" s="361">
        <v>0.6</v>
      </c>
      <c r="G459" s="31">
        <v>6</v>
      </c>
      <c r="H459" s="361">
        <v>3.6</v>
      </c>
      <c r="I459" s="361">
        <v>3.84</v>
      </c>
      <c r="J459" s="31">
        <v>120</v>
      </c>
      <c r="K459" s="31" t="s">
        <v>63</v>
      </c>
      <c r="L459" s="32" t="s">
        <v>100</v>
      </c>
      <c r="M459" s="32"/>
      <c r="N459" s="31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3"/>
      <c r="U459" s="33"/>
      <c r="V459" s="34" t="s">
        <v>65</v>
      </c>
      <c r="W459" s="362">
        <v>0</v>
      </c>
      <c r="X459" s="363">
        <f t="shared" si="21"/>
        <v>0</v>
      </c>
      <c r="Y459" s="35" t="str">
        <f>IFERROR(IF(X459=0,"",ROUNDUP(X459/H459,0)*0.00937),"")</f>
        <v/>
      </c>
      <c r="Z459" s="55"/>
      <c r="AA459" s="56"/>
      <c r="AE459" s="57"/>
      <c r="BB459" s="317" t="s">
        <v>1</v>
      </c>
    </row>
    <row r="460" spans="1:54" ht="27" customHeight="1" x14ac:dyDescent="0.25">
      <c r="A460" s="53" t="s">
        <v>604</v>
      </c>
      <c r="B460" s="53" t="s">
        <v>605</v>
      </c>
      <c r="C460" s="30">
        <v>4301011190</v>
      </c>
      <c r="D460" s="369">
        <v>4607091389098</v>
      </c>
      <c r="E460" s="368"/>
      <c r="F460" s="361">
        <v>0.4</v>
      </c>
      <c r="G460" s="31">
        <v>6</v>
      </c>
      <c r="H460" s="361">
        <v>2.4</v>
      </c>
      <c r="I460" s="361">
        <v>2.6</v>
      </c>
      <c r="J460" s="31">
        <v>156</v>
      </c>
      <c r="K460" s="31" t="s">
        <v>63</v>
      </c>
      <c r="L460" s="32" t="s">
        <v>118</v>
      </c>
      <c r="M460" s="32"/>
      <c r="N460" s="31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3"/>
      <c r="U460" s="33"/>
      <c r="V460" s="34" t="s">
        <v>65</v>
      </c>
      <c r="W460" s="362">
        <v>16</v>
      </c>
      <c r="X460" s="363">
        <f t="shared" si="21"/>
        <v>16.8</v>
      </c>
      <c r="Y460" s="35">
        <f>IFERROR(IF(X460=0,"",ROUNDUP(X460/H460,0)*0.00753),"")</f>
        <v>5.271E-2</v>
      </c>
      <c r="Z460" s="55"/>
      <c r="AA460" s="56"/>
      <c r="AE460" s="57"/>
      <c r="BB460" s="318" t="s">
        <v>1</v>
      </c>
    </row>
    <row r="461" spans="1:54" ht="27" customHeight="1" x14ac:dyDescent="0.25">
      <c r="A461" s="53" t="s">
        <v>606</v>
      </c>
      <c r="B461" s="53" t="s">
        <v>607</v>
      </c>
      <c r="C461" s="30">
        <v>4301011784</v>
      </c>
      <c r="D461" s="369">
        <v>4607091389982</v>
      </c>
      <c r="E461" s="368"/>
      <c r="F461" s="361">
        <v>0.6</v>
      </c>
      <c r="G461" s="31">
        <v>6</v>
      </c>
      <c r="H461" s="361">
        <v>3.6</v>
      </c>
      <c r="I461" s="361">
        <v>3.84</v>
      </c>
      <c r="J461" s="31">
        <v>120</v>
      </c>
      <c r="K461" s="31" t="s">
        <v>63</v>
      </c>
      <c r="L461" s="32" t="s">
        <v>100</v>
      </c>
      <c r="M461" s="32"/>
      <c r="N461" s="31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3"/>
      <c r="U461" s="33"/>
      <c r="V461" s="34" t="s">
        <v>65</v>
      </c>
      <c r="W461" s="362">
        <v>0</v>
      </c>
      <c r="X461" s="363">
        <f t="shared" si="21"/>
        <v>0</v>
      </c>
      <c r="Y461" s="35" t="str">
        <f>IFERROR(IF(X461=0,"",ROUNDUP(X461/H461,0)*0.00937),"")</f>
        <v/>
      </c>
      <c r="Z461" s="55"/>
      <c r="AA461" s="56"/>
      <c r="AE461" s="57"/>
      <c r="BB461" s="319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6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30.719696969696972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33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0.36366999999999999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6" t="s">
        <v>65</v>
      </c>
      <c r="W463" s="364">
        <f>IFERROR(SUM(W451:W461),"0")</f>
        <v>143</v>
      </c>
      <c r="X463" s="364">
        <f>IFERROR(SUM(X451:X461),"0")</f>
        <v>154.08000000000001</v>
      </c>
      <c r="Y463" s="36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4"/>
      <c r="AA464" s="354"/>
    </row>
    <row r="465" spans="1:54" ht="16.5" customHeight="1" x14ac:dyDescent="0.25">
      <c r="A465" s="53" t="s">
        <v>608</v>
      </c>
      <c r="B465" s="53" t="s">
        <v>609</v>
      </c>
      <c r="C465" s="30">
        <v>4301020222</v>
      </c>
      <c r="D465" s="369">
        <v>4607091388930</v>
      </c>
      <c r="E465" s="368"/>
      <c r="F465" s="361">
        <v>0.88</v>
      </c>
      <c r="G465" s="31">
        <v>6</v>
      </c>
      <c r="H465" s="361">
        <v>5.28</v>
      </c>
      <c r="I465" s="361">
        <v>5.64</v>
      </c>
      <c r="J465" s="31">
        <v>104</v>
      </c>
      <c r="K465" s="31" t="s">
        <v>99</v>
      </c>
      <c r="L465" s="32" t="s">
        <v>100</v>
      </c>
      <c r="M465" s="32"/>
      <c r="N465" s="31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3"/>
      <c r="U465" s="33"/>
      <c r="V465" s="34" t="s">
        <v>65</v>
      </c>
      <c r="W465" s="362">
        <v>62</v>
      </c>
      <c r="X465" s="363">
        <f>IFERROR(IF(W465="",0,CEILING((W465/$H465),1)*$H465),"")</f>
        <v>63.36</v>
      </c>
      <c r="Y465" s="35">
        <f>IFERROR(IF(X465=0,"",ROUNDUP(X465/H465,0)*0.01196),"")</f>
        <v>0.14352000000000001</v>
      </c>
      <c r="Z465" s="55"/>
      <c r="AA465" s="56"/>
      <c r="AE465" s="57"/>
      <c r="BB465" s="320" t="s">
        <v>1</v>
      </c>
    </row>
    <row r="466" spans="1:54" ht="16.5" customHeight="1" x14ac:dyDescent="0.25">
      <c r="A466" s="53" t="s">
        <v>610</v>
      </c>
      <c r="B466" s="53" t="s">
        <v>611</v>
      </c>
      <c r="C466" s="30">
        <v>4301020206</v>
      </c>
      <c r="D466" s="369">
        <v>4680115880054</v>
      </c>
      <c r="E466" s="368"/>
      <c r="F466" s="361">
        <v>0.6</v>
      </c>
      <c r="G466" s="31">
        <v>6</v>
      </c>
      <c r="H466" s="361">
        <v>3.6</v>
      </c>
      <c r="I466" s="361">
        <v>3.84</v>
      </c>
      <c r="J466" s="31">
        <v>120</v>
      </c>
      <c r="K466" s="31" t="s">
        <v>63</v>
      </c>
      <c r="L466" s="32" t="s">
        <v>100</v>
      </c>
      <c r="M466" s="32"/>
      <c r="N466" s="31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3"/>
      <c r="U466" s="33"/>
      <c r="V466" s="34" t="s">
        <v>65</v>
      </c>
      <c r="W466" s="362">
        <v>0</v>
      </c>
      <c r="X466" s="363">
        <f>IFERROR(IF(W466="",0,CEILING((W466/$H466),1)*$H466),"")</f>
        <v>0</v>
      </c>
      <c r="Y466" s="35" t="str">
        <f>IFERROR(IF(X466=0,"",ROUNDUP(X466/H466,0)*0.00937),"")</f>
        <v/>
      </c>
      <c r="Z466" s="55"/>
      <c r="AA466" s="56"/>
      <c r="AE466" s="57"/>
      <c r="BB466" s="321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6" t="s">
        <v>67</v>
      </c>
      <c r="W467" s="364">
        <f>IFERROR(W465/H465,"0")+IFERROR(W466/H466,"0")</f>
        <v>11.742424242424242</v>
      </c>
      <c r="X467" s="364">
        <f>IFERROR(X465/H465,"0")+IFERROR(X466/H466,"0")</f>
        <v>12</v>
      </c>
      <c r="Y467" s="364">
        <f>IFERROR(IF(Y465="",0,Y465),"0")+IFERROR(IF(Y466="",0,Y466),"0")</f>
        <v>0.14352000000000001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6" t="s">
        <v>65</v>
      </c>
      <c r="W468" s="364">
        <f>IFERROR(SUM(W465:W466),"0")</f>
        <v>62</v>
      </c>
      <c r="X468" s="364">
        <f>IFERROR(SUM(X465:X466),"0")</f>
        <v>63.36</v>
      </c>
      <c r="Y468" s="36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4"/>
      <c r="AA469" s="354"/>
    </row>
    <row r="470" spans="1:54" ht="27" customHeight="1" x14ac:dyDescent="0.25">
      <c r="A470" s="53" t="s">
        <v>612</v>
      </c>
      <c r="B470" s="53" t="s">
        <v>613</v>
      </c>
      <c r="C470" s="30">
        <v>4301031252</v>
      </c>
      <c r="D470" s="369">
        <v>4680115883116</v>
      </c>
      <c r="E470" s="368"/>
      <c r="F470" s="361">
        <v>0.88</v>
      </c>
      <c r="G470" s="31">
        <v>6</v>
      </c>
      <c r="H470" s="361">
        <v>5.28</v>
      </c>
      <c r="I470" s="361">
        <v>5.64</v>
      </c>
      <c r="J470" s="31">
        <v>104</v>
      </c>
      <c r="K470" s="31" t="s">
        <v>99</v>
      </c>
      <c r="L470" s="32" t="s">
        <v>100</v>
      </c>
      <c r="M470" s="32"/>
      <c r="N470" s="31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3"/>
      <c r="U470" s="33"/>
      <c r="V470" s="34" t="s">
        <v>65</v>
      </c>
      <c r="W470" s="362">
        <v>50</v>
      </c>
      <c r="X470" s="363">
        <f t="shared" ref="X470:X475" si="23">IFERROR(IF(W470="",0,CEILING((W470/$H470),1)*$H470),"")</f>
        <v>52.800000000000004</v>
      </c>
      <c r="Y470" s="35">
        <f>IFERROR(IF(X470=0,"",ROUNDUP(X470/H470,0)*0.01196),"")</f>
        <v>0.1196</v>
      </c>
      <c r="Z470" s="55"/>
      <c r="AA470" s="56"/>
      <c r="AE470" s="57"/>
      <c r="BB470" s="322" t="s">
        <v>1</v>
      </c>
    </row>
    <row r="471" spans="1:54" ht="27" customHeight="1" x14ac:dyDescent="0.25">
      <c r="A471" s="53" t="s">
        <v>614</v>
      </c>
      <c r="B471" s="53" t="s">
        <v>615</v>
      </c>
      <c r="C471" s="30">
        <v>4301031248</v>
      </c>
      <c r="D471" s="369">
        <v>4680115883093</v>
      </c>
      <c r="E471" s="368"/>
      <c r="F471" s="361">
        <v>0.88</v>
      </c>
      <c r="G471" s="31">
        <v>6</v>
      </c>
      <c r="H471" s="361">
        <v>5.28</v>
      </c>
      <c r="I471" s="361">
        <v>5.64</v>
      </c>
      <c r="J471" s="31">
        <v>104</v>
      </c>
      <c r="K471" s="31" t="s">
        <v>99</v>
      </c>
      <c r="L471" s="32" t="s">
        <v>64</v>
      </c>
      <c r="M471" s="32"/>
      <c r="N471" s="31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3"/>
      <c r="U471" s="33"/>
      <c r="V471" s="34" t="s">
        <v>65</v>
      </c>
      <c r="W471" s="362">
        <v>0</v>
      </c>
      <c r="X471" s="363">
        <f t="shared" si="23"/>
        <v>0</v>
      </c>
      <c r="Y471" s="35" t="str">
        <f>IFERROR(IF(X471=0,"",ROUNDUP(X471/H471,0)*0.01196),"")</f>
        <v/>
      </c>
      <c r="Z471" s="55"/>
      <c r="AA471" s="56"/>
      <c r="AE471" s="57"/>
      <c r="BB471" s="323" t="s">
        <v>1</v>
      </c>
    </row>
    <row r="472" spans="1:54" ht="27" customHeight="1" x14ac:dyDescent="0.25">
      <c r="A472" s="53" t="s">
        <v>616</v>
      </c>
      <c r="B472" s="53" t="s">
        <v>617</v>
      </c>
      <c r="C472" s="30">
        <v>4301031250</v>
      </c>
      <c r="D472" s="369">
        <v>4680115883109</v>
      </c>
      <c r="E472" s="368"/>
      <c r="F472" s="361">
        <v>0.88</v>
      </c>
      <c r="G472" s="31">
        <v>6</v>
      </c>
      <c r="H472" s="361">
        <v>5.28</v>
      </c>
      <c r="I472" s="361">
        <v>5.64</v>
      </c>
      <c r="J472" s="31">
        <v>104</v>
      </c>
      <c r="K472" s="31" t="s">
        <v>99</v>
      </c>
      <c r="L472" s="32" t="s">
        <v>64</v>
      </c>
      <c r="M472" s="32"/>
      <c r="N472" s="31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3"/>
      <c r="U472" s="33"/>
      <c r="V472" s="34" t="s">
        <v>65</v>
      </c>
      <c r="W472" s="362">
        <v>20</v>
      </c>
      <c r="X472" s="363">
        <f t="shared" si="23"/>
        <v>21.12</v>
      </c>
      <c r="Y472" s="35">
        <f>IFERROR(IF(X472=0,"",ROUNDUP(X472/H472,0)*0.01196),"")</f>
        <v>4.7840000000000001E-2</v>
      </c>
      <c r="Z472" s="55"/>
      <c r="AA472" s="56"/>
      <c r="AE472" s="57"/>
      <c r="BB472" s="324" t="s">
        <v>1</v>
      </c>
    </row>
    <row r="473" spans="1:54" ht="27" customHeight="1" x14ac:dyDescent="0.25">
      <c r="A473" s="53" t="s">
        <v>618</v>
      </c>
      <c r="B473" s="53" t="s">
        <v>619</v>
      </c>
      <c r="C473" s="30">
        <v>4301031249</v>
      </c>
      <c r="D473" s="369">
        <v>4680115882072</v>
      </c>
      <c r="E473" s="368"/>
      <c r="F473" s="361">
        <v>0.6</v>
      </c>
      <c r="G473" s="31">
        <v>6</v>
      </c>
      <c r="H473" s="361">
        <v>3.6</v>
      </c>
      <c r="I473" s="361">
        <v>3.84</v>
      </c>
      <c r="J473" s="31">
        <v>120</v>
      </c>
      <c r="K473" s="31" t="s">
        <v>63</v>
      </c>
      <c r="L473" s="32" t="s">
        <v>100</v>
      </c>
      <c r="M473" s="32"/>
      <c r="N473" s="31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3"/>
      <c r="U473" s="33"/>
      <c r="V473" s="34" t="s">
        <v>65</v>
      </c>
      <c r="W473" s="362">
        <v>0</v>
      </c>
      <c r="X473" s="363">
        <f t="shared" si="23"/>
        <v>0</v>
      </c>
      <c r="Y473" s="35" t="str">
        <f>IFERROR(IF(X473=0,"",ROUNDUP(X473/H473,0)*0.00937),"")</f>
        <v/>
      </c>
      <c r="Z473" s="55"/>
      <c r="AA473" s="56"/>
      <c r="AE473" s="57"/>
      <c r="BB473" s="325" t="s">
        <v>1</v>
      </c>
    </row>
    <row r="474" spans="1:54" ht="27" customHeight="1" x14ac:dyDescent="0.25">
      <c r="A474" s="53" t="s">
        <v>620</v>
      </c>
      <c r="B474" s="53" t="s">
        <v>621</v>
      </c>
      <c r="C474" s="30">
        <v>4301031251</v>
      </c>
      <c r="D474" s="369">
        <v>4680115882102</v>
      </c>
      <c r="E474" s="368"/>
      <c r="F474" s="361">
        <v>0.6</v>
      </c>
      <c r="G474" s="31">
        <v>6</v>
      </c>
      <c r="H474" s="361">
        <v>3.6</v>
      </c>
      <c r="I474" s="361">
        <v>3.81</v>
      </c>
      <c r="J474" s="31">
        <v>120</v>
      </c>
      <c r="K474" s="31" t="s">
        <v>63</v>
      </c>
      <c r="L474" s="32" t="s">
        <v>64</v>
      </c>
      <c r="M474" s="32"/>
      <c r="N474" s="31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3"/>
      <c r="U474" s="33"/>
      <c r="V474" s="34" t="s">
        <v>65</v>
      </c>
      <c r="W474" s="362">
        <v>0</v>
      </c>
      <c r="X474" s="363">
        <f t="shared" si="23"/>
        <v>0</v>
      </c>
      <c r="Y474" s="35" t="str">
        <f>IFERROR(IF(X474=0,"",ROUNDUP(X474/H474,0)*0.00937),"")</f>
        <v/>
      </c>
      <c r="Z474" s="55"/>
      <c r="AA474" s="56"/>
      <c r="AE474" s="57"/>
      <c r="BB474" s="326" t="s">
        <v>1</v>
      </c>
    </row>
    <row r="475" spans="1:54" ht="27" customHeight="1" x14ac:dyDescent="0.25">
      <c r="A475" s="53" t="s">
        <v>622</v>
      </c>
      <c r="B475" s="53" t="s">
        <v>623</v>
      </c>
      <c r="C475" s="30">
        <v>4301031253</v>
      </c>
      <c r="D475" s="369">
        <v>4680115882096</v>
      </c>
      <c r="E475" s="368"/>
      <c r="F475" s="361">
        <v>0.6</v>
      </c>
      <c r="G475" s="31">
        <v>6</v>
      </c>
      <c r="H475" s="361">
        <v>3.6</v>
      </c>
      <c r="I475" s="361">
        <v>3.81</v>
      </c>
      <c r="J475" s="31">
        <v>120</v>
      </c>
      <c r="K475" s="31" t="s">
        <v>63</v>
      </c>
      <c r="L475" s="32" t="s">
        <v>64</v>
      </c>
      <c r="M475" s="32"/>
      <c r="N475" s="31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3"/>
      <c r="U475" s="33"/>
      <c r="V475" s="34" t="s">
        <v>65</v>
      </c>
      <c r="W475" s="362">
        <v>0</v>
      </c>
      <c r="X475" s="363">
        <f t="shared" si="23"/>
        <v>0</v>
      </c>
      <c r="Y475" s="35" t="str">
        <f>IFERROR(IF(X475=0,"",ROUNDUP(X475/H475,0)*0.00937),"")</f>
        <v/>
      </c>
      <c r="Z475" s="55"/>
      <c r="AA475" s="56"/>
      <c r="AE475" s="57"/>
      <c r="BB475" s="327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6" t="s">
        <v>67</v>
      </c>
      <c r="W476" s="364">
        <f>IFERROR(W470/H470,"0")+IFERROR(W471/H471,"0")+IFERROR(W472/H472,"0")+IFERROR(W473/H473,"0")+IFERROR(W474/H474,"0")+IFERROR(W475/H475,"0")</f>
        <v>13.257575757575756</v>
      </c>
      <c r="X476" s="364">
        <f>IFERROR(X470/H470,"0")+IFERROR(X471/H471,"0")+IFERROR(X472/H472,"0")+IFERROR(X473/H473,"0")+IFERROR(X474/H474,"0")+IFERROR(X475/H475,"0")</f>
        <v>14</v>
      </c>
      <c r="Y476" s="364">
        <f>IFERROR(IF(Y470="",0,Y470),"0")+IFERROR(IF(Y471="",0,Y471),"0")+IFERROR(IF(Y472="",0,Y472),"0")+IFERROR(IF(Y473="",0,Y473),"0")+IFERROR(IF(Y474="",0,Y474),"0")+IFERROR(IF(Y475="",0,Y475),"0")</f>
        <v>0.16744000000000001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6" t="s">
        <v>65</v>
      </c>
      <c r="W477" s="364">
        <f>IFERROR(SUM(W470:W475),"0")</f>
        <v>70</v>
      </c>
      <c r="X477" s="364">
        <f>IFERROR(SUM(X470:X475),"0")</f>
        <v>73.92</v>
      </c>
      <c r="Y477" s="36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4"/>
      <c r="AA478" s="354"/>
    </row>
    <row r="479" spans="1:54" ht="16.5" customHeight="1" x14ac:dyDescent="0.25">
      <c r="A479" s="53" t="s">
        <v>624</v>
      </c>
      <c r="B479" s="53" t="s">
        <v>625</v>
      </c>
      <c r="C479" s="30">
        <v>4301051230</v>
      </c>
      <c r="D479" s="369">
        <v>4607091383409</v>
      </c>
      <c r="E479" s="368"/>
      <c r="F479" s="361">
        <v>1.3</v>
      </c>
      <c r="G479" s="31">
        <v>6</v>
      </c>
      <c r="H479" s="361">
        <v>7.8</v>
      </c>
      <c r="I479" s="361">
        <v>8.3460000000000001</v>
      </c>
      <c r="J479" s="31">
        <v>56</v>
      </c>
      <c r="K479" s="31" t="s">
        <v>99</v>
      </c>
      <c r="L479" s="32" t="s">
        <v>64</v>
      </c>
      <c r="M479" s="32"/>
      <c r="N479" s="31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3"/>
      <c r="U479" s="33"/>
      <c r="V479" s="34" t="s">
        <v>65</v>
      </c>
      <c r="W479" s="362">
        <v>0</v>
      </c>
      <c r="X479" s="363">
        <f>IFERROR(IF(W479="",0,CEILING((W479/$H479),1)*$H479),"")</f>
        <v>0</v>
      </c>
      <c r="Y479" s="35" t="str">
        <f>IFERROR(IF(X479=0,"",ROUNDUP(X479/H479,0)*0.02175),"")</f>
        <v/>
      </c>
      <c r="Z479" s="55"/>
      <c r="AA479" s="56"/>
      <c r="AE479" s="57"/>
      <c r="BB479" s="328" t="s">
        <v>1</v>
      </c>
    </row>
    <row r="480" spans="1:54" ht="16.5" customHeight="1" x14ac:dyDescent="0.25">
      <c r="A480" s="53" t="s">
        <v>626</v>
      </c>
      <c r="B480" s="53" t="s">
        <v>627</v>
      </c>
      <c r="C480" s="30">
        <v>4301051231</v>
      </c>
      <c r="D480" s="369">
        <v>4607091383416</v>
      </c>
      <c r="E480" s="368"/>
      <c r="F480" s="361">
        <v>1.3</v>
      </c>
      <c r="G480" s="31">
        <v>6</v>
      </c>
      <c r="H480" s="361">
        <v>7.8</v>
      </c>
      <c r="I480" s="361">
        <v>8.3460000000000001</v>
      </c>
      <c r="J480" s="31">
        <v>56</v>
      </c>
      <c r="K480" s="31" t="s">
        <v>99</v>
      </c>
      <c r="L480" s="32" t="s">
        <v>64</v>
      </c>
      <c r="M480" s="32"/>
      <c r="N480" s="31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3"/>
      <c r="U480" s="33"/>
      <c r="V480" s="34" t="s">
        <v>65</v>
      </c>
      <c r="W480" s="362">
        <v>0</v>
      </c>
      <c r="X480" s="363">
        <f>IFERROR(IF(W480="",0,CEILING((W480/$H480),1)*$H480),"")</f>
        <v>0</v>
      </c>
      <c r="Y480" s="35" t="str">
        <f>IFERROR(IF(X480=0,"",ROUNDUP(X480/H480,0)*0.02175),"")</f>
        <v/>
      </c>
      <c r="Z480" s="55"/>
      <c r="AA480" s="56"/>
      <c r="AE480" s="57"/>
      <c r="BB480" s="329" t="s">
        <v>1</v>
      </c>
    </row>
    <row r="481" spans="1:54" ht="27" customHeight="1" x14ac:dyDescent="0.25">
      <c r="A481" s="53" t="s">
        <v>628</v>
      </c>
      <c r="B481" s="53" t="s">
        <v>629</v>
      </c>
      <c r="C481" s="30">
        <v>4301051058</v>
      </c>
      <c r="D481" s="369">
        <v>4680115883536</v>
      </c>
      <c r="E481" s="368"/>
      <c r="F481" s="361">
        <v>0.3</v>
      </c>
      <c r="G481" s="31">
        <v>6</v>
      </c>
      <c r="H481" s="361">
        <v>1.8</v>
      </c>
      <c r="I481" s="361">
        <v>2.0659999999999998</v>
      </c>
      <c r="J481" s="31">
        <v>156</v>
      </c>
      <c r="K481" s="31" t="s">
        <v>63</v>
      </c>
      <c r="L481" s="32" t="s">
        <v>64</v>
      </c>
      <c r="M481" s="32"/>
      <c r="N481" s="31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3"/>
      <c r="U481" s="33"/>
      <c r="V481" s="34" t="s">
        <v>65</v>
      </c>
      <c r="W481" s="362">
        <v>0</v>
      </c>
      <c r="X481" s="363">
        <f>IFERROR(IF(W481="",0,CEILING((W481/$H481),1)*$H481),"")</f>
        <v>0</v>
      </c>
      <c r="Y481" s="35" t="str">
        <f>IFERROR(IF(X481=0,"",ROUNDUP(X481/H481,0)*0.00753),"")</f>
        <v/>
      </c>
      <c r="Z481" s="55"/>
      <c r="AA481" s="56"/>
      <c r="AE481" s="57"/>
      <c r="BB481" s="330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6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6" t="s">
        <v>65</v>
      </c>
      <c r="W483" s="364">
        <f>IFERROR(SUM(W479:W481),"0")</f>
        <v>0</v>
      </c>
      <c r="X483" s="364">
        <f>IFERROR(SUM(X479:X481),"0")</f>
        <v>0</v>
      </c>
      <c r="Y483" s="36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4"/>
      <c r="AA484" s="354"/>
    </row>
    <row r="485" spans="1:54" ht="16.5" customHeight="1" x14ac:dyDescent="0.25">
      <c r="A485" s="53" t="s">
        <v>630</v>
      </c>
      <c r="B485" s="53" t="s">
        <v>631</v>
      </c>
      <c r="C485" s="30">
        <v>4301060363</v>
      </c>
      <c r="D485" s="369">
        <v>4680115885035</v>
      </c>
      <c r="E485" s="368"/>
      <c r="F485" s="361">
        <v>1</v>
      </c>
      <c r="G485" s="31">
        <v>4</v>
      </c>
      <c r="H485" s="361">
        <v>4</v>
      </c>
      <c r="I485" s="361">
        <v>4.4160000000000004</v>
      </c>
      <c r="J485" s="31">
        <v>104</v>
      </c>
      <c r="K485" s="31" t="s">
        <v>99</v>
      </c>
      <c r="L485" s="32" t="s">
        <v>64</v>
      </c>
      <c r="M485" s="32"/>
      <c r="N485" s="31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3"/>
      <c r="U485" s="33"/>
      <c r="V485" s="34" t="s">
        <v>65</v>
      </c>
      <c r="W485" s="362">
        <v>0</v>
      </c>
      <c r="X485" s="363">
        <f>IFERROR(IF(W485="",0,CEILING((W485/$H485),1)*$H485),"")</f>
        <v>0</v>
      </c>
      <c r="Y485" s="35" t="str">
        <f>IFERROR(IF(X485=0,"",ROUNDUP(X485/H485,0)*0.01196),"")</f>
        <v/>
      </c>
      <c r="Z485" s="55"/>
      <c r="AA485" s="56"/>
      <c r="AE485" s="57"/>
      <c r="BB485" s="331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6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6" t="s">
        <v>65</v>
      </c>
      <c r="W487" s="364">
        <f>IFERROR(SUM(W485:W485),"0")</f>
        <v>0</v>
      </c>
      <c r="X487" s="364">
        <f>IFERROR(SUM(X485:X485),"0")</f>
        <v>0</v>
      </c>
      <c r="Y487" s="36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7"/>
      <c r="AA488" s="47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5"/>
      <c r="AA489" s="355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4"/>
      <c r="AA490" s="354"/>
    </row>
    <row r="491" spans="1:54" ht="27" customHeight="1" x14ac:dyDescent="0.25">
      <c r="A491" s="53" t="s">
        <v>634</v>
      </c>
      <c r="B491" s="53" t="s">
        <v>635</v>
      </c>
      <c r="C491" s="30">
        <v>4301011763</v>
      </c>
      <c r="D491" s="369">
        <v>4640242181011</v>
      </c>
      <c r="E491" s="368"/>
      <c r="F491" s="361">
        <v>1.35</v>
      </c>
      <c r="G491" s="31">
        <v>8</v>
      </c>
      <c r="H491" s="361">
        <v>10.8</v>
      </c>
      <c r="I491" s="361">
        <v>11.28</v>
      </c>
      <c r="J491" s="31">
        <v>56</v>
      </c>
      <c r="K491" s="31" t="s">
        <v>99</v>
      </c>
      <c r="L491" s="32" t="s">
        <v>118</v>
      </c>
      <c r="M491" s="32"/>
      <c r="N491" s="31">
        <v>55</v>
      </c>
      <c r="O491" s="599" t="s">
        <v>636</v>
      </c>
      <c r="P491" s="367"/>
      <c r="Q491" s="367"/>
      <c r="R491" s="367"/>
      <c r="S491" s="368"/>
      <c r="T491" s="33"/>
      <c r="U491" s="33"/>
      <c r="V491" s="34" t="s">
        <v>65</v>
      </c>
      <c r="W491" s="362">
        <v>0</v>
      </c>
      <c r="X491" s="363">
        <f>IFERROR(IF(W491="",0,CEILING((W491/$H491),1)*$H491),"")</f>
        <v>0</v>
      </c>
      <c r="Y491" s="35" t="str">
        <f>IFERROR(IF(X491=0,"",ROUNDUP(X491/H491,0)*0.02175),"")</f>
        <v/>
      </c>
      <c r="Z491" s="55"/>
      <c r="AA491" s="56"/>
      <c r="AE491" s="57"/>
      <c r="BB491" s="332" t="s">
        <v>1</v>
      </c>
    </row>
    <row r="492" spans="1:54" ht="27" customHeight="1" x14ac:dyDescent="0.25">
      <c r="A492" s="53" t="s">
        <v>637</v>
      </c>
      <c r="B492" s="53" t="s">
        <v>638</v>
      </c>
      <c r="C492" s="30">
        <v>4301011585</v>
      </c>
      <c r="D492" s="369">
        <v>4640242180441</v>
      </c>
      <c r="E492" s="368"/>
      <c r="F492" s="361">
        <v>1.5</v>
      </c>
      <c r="G492" s="31">
        <v>8</v>
      </c>
      <c r="H492" s="361">
        <v>12</v>
      </c>
      <c r="I492" s="361">
        <v>12.48</v>
      </c>
      <c r="J492" s="31">
        <v>56</v>
      </c>
      <c r="K492" s="31" t="s">
        <v>99</v>
      </c>
      <c r="L492" s="32" t="s">
        <v>100</v>
      </c>
      <c r="M492" s="32"/>
      <c r="N492" s="31">
        <v>50</v>
      </c>
      <c r="O492" s="543" t="s">
        <v>639</v>
      </c>
      <c r="P492" s="367"/>
      <c r="Q492" s="367"/>
      <c r="R492" s="367"/>
      <c r="S492" s="368"/>
      <c r="T492" s="33"/>
      <c r="U492" s="33"/>
      <c r="V492" s="34" t="s">
        <v>65</v>
      </c>
      <c r="W492" s="362">
        <v>0</v>
      </c>
      <c r="X492" s="363">
        <f>IFERROR(IF(W492="",0,CEILING((W492/$H492),1)*$H492),"")</f>
        <v>0</v>
      </c>
      <c r="Y492" s="35" t="str">
        <f>IFERROR(IF(X492=0,"",ROUNDUP(X492/H492,0)*0.02175),"")</f>
        <v/>
      </c>
      <c r="Z492" s="55"/>
      <c r="AA492" s="56"/>
      <c r="AE492" s="57"/>
      <c r="BB492" s="333" t="s">
        <v>1</v>
      </c>
    </row>
    <row r="493" spans="1:54" ht="27" customHeight="1" x14ac:dyDescent="0.25">
      <c r="A493" s="53" t="s">
        <v>640</v>
      </c>
      <c r="B493" s="53" t="s">
        <v>641</v>
      </c>
      <c r="C493" s="30">
        <v>4301011584</v>
      </c>
      <c r="D493" s="369">
        <v>4640242180564</v>
      </c>
      <c r="E493" s="368"/>
      <c r="F493" s="361">
        <v>1.5</v>
      </c>
      <c r="G493" s="31">
        <v>8</v>
      </c>
      <c r="H493" s="361">
        <v>12</v>
      </c>
      <c r="I493" s="361">
        <v>12.48</v>
      </c>
      <c r="J493" s="31">
        <v>56</v>
      </c>
      <c r="K493" s="31" t="s">
        <v>99</v>
      </c>
      <c r="L493" s="32" t="s">
        <v>100</v>
      </c>
      <c r="M493" s="32"/>
      <c r="N493" s="31">
        <v>50</v>
      </c>
      <c r="O493" s="707" t="s">
        <v>642</v>
      </c>
      <c r="P493" s="367"/>
      <c r="Q493" s="367"/>
      <c r="R493" s="367"/>
      <c r="S493" s="368"/>
      <c r="T493" s="33"/>
      <c r="U493" s="33"/>
      <c r="V493" s="34" t="s">
        <v>65</v>
      </c>
      <c r="W493" s="362">
        <v>0</v>
      </c>
      <c r="X493" s="363">
        <f>IFERROR(IF(W493="",0,CEILING((W493/$H493),1)*$H493),"")</f>
        <v>0</v>
      </c>
      <c r="Y493" s="35" t="str">
        <f>IFERROR(IF(X493=0,"",ROUNDUP(X493/H493,0)*0.02175),"")</f>
        <v/>
      </c>
      <c r="Z493" s="55"/>
      <c r="AA493" s="56"/>
      <c r="AE493" s="57"/>
      <c r="BB493" s="334" t="s">
        <v>1</v>
      </c>
    </row>
    <row r="494" spans="1:54" ht="27" customHeight="1" x14ac:dyDescent="0.25">
      <c r="A494" s="53" t="s">
        <v>643</v>
      </c>
      <c r="B494" s="53" t="s">
        <v>644</v>
      </c>
      <c r="C494" s="30">
        <v>4301011762</v>
      </c>
      <c r="D494" s="369">
        <v>4640242180922</v>
      </c>
      <c r="E494" s="368"/>
      <c r="F494" s="361">
        <v>1.35</v>
      </c>
      <c r="G494" s="31">
        <v>8</v>
      </c>
      <c r="H494" s="361">
        <v>10.8</v>
      </c>
      <c r="I494" s="361">
        <v>11.28</v>
      </c>
      <c r="J494" s="31">
        <v>56</v>
      </c>
      <c r="K494" s="31" t="s">
        <v>99</v>
      </c>
      <c r="L494" s="32" t="s">
        <v>100</v>
      </c>
      <c r="M494" s="32"/>
      <c r="N494" s="31">
        <v>55</v>
      </c>
      <c r="O494" s="547" t="s">
        <v>645</v>
      </c>
      <c r="P494" s="367"/>
      <c r="Q494" s="367"/>
      <c r="R494" s="367"/>
      <c r="S494" s="368"/>
      <c r="T494" s="33"/>
      <c r="U494" s="33"/>
      <c r="V494" s="34" t="s">
        <v>65</v>
      </c>
      <c r="W494" s="362">
        <v>0</v>
      </c>
      <c r="X494" s="363">
        <f>IFERROR(IF(W494="",0,CEILING((W494/$H494),1)*$H494),"")</f>
        <v>0</v>
      </c>
      <c r="Y494" s="35" t="str">
        <f>IFERROR(IF(X494=0,"",ROUNDUP(X494/H494,0)*0.02175),"")</f>
        <v/>
      </c>
      <c r="Z494" s="55"/>
      <c r="AA494" s="56"/>
      <c r="AE494" s="57"/>
      <c r="BB494" s="335" t="s">
        <v>1</v>
      </c>
    </row>
    <row r="495" spans="1:54" ht="27" customHeight="1" x14ac:dyDescent="0.25">
      <c r="A495" s="53" t="s">
        <v>646</v>
      </c>
      <c r="B495" s="53" t="s">
        <v>647</v>
      </c>
      <c r="C495" s="30">
        <v>4301011551</v>
      </c>
      <c r="D495" s="369">
        <v>4640242180038</v>
      </c>
      <c r="E495" s="368"/>
      <c r="F495" s="361">
        <v>0.4</v>
      </c>
      <c r="G495" s="31">
        <v>10</v>
      </c>
      <c r="H495" s="361">
        <v>4</v>
      </c>
      <c r="I495" s="361">
        <v>4.24</v>
      </c>
      <c r="J495" s="31">
        <v>120</v>
      </c>
      <c r="K495" s="31" t="s">
        <v>63</v>
      </c>
      <c r="L495" s="32" t="s">
        <v>100</v>
      </c>
      <c r="M495" s="32"/>
      <c r="N495" s="31">
        <v>50</v>
      </c>
      <c r="O495" s="574" t="s">
        <v>648</v>
      </c>
      <c r="P495" s="367"/>
      <c r="Q495" s="367"/>
      <c r="R495" s="367"/>
      <c r="S495" s="368"/>
      <c r="T495" s="33"/>
      <c r="U495" s="33"/>
      <c r="V495" s="34" t="s">
        <v>65</v>
      </c>
      <c r="W495" s="362">
        <v>0</v>
      </c>
      <c r="X495" s="363">
        <f>IFERROR(IF(W495="",0,CEILING((W495/$H495),1)*$H495),"")</f>
        <v>0</v>
      </c>
      <c r="Y495" s="35" t="str">
        <f>IFERROR(IF(X495=0,"",ROUNDUP(X495/H495,0)*0.00937),"")</f>
        <v/>
      </c>
      <c r="Z495" s="55"/>
      <c r="AA495" s="56"/>
      <c r="AE495" s="57"/>
      <c r="BB495" s="336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6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6" t="s">
        <v>65</v>
      </c>
      <c r="W497" s="364">
        <f>IFERROR(SUM(W491:W495),"0")</f>
        <v>0</v>
      </c>
      <c r="X497" s="364">
        <f>IFERROR(SUM(X491:X495),"0")</f>
        <v>0</v>
      </c>
      <c r="Y497" s="36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4"/>
      <c r="AA498" s="354"/>
    </row>
    <row r="499" spans="1:54" ht="27" customHeight="1" x14ac:dyDescent="0.25">
      <c r="A499" s="53" t="s">
        <v>649</v>
      </c>
      <c r="B499" s="53" t="s">
        <v>650</v>
      </c>
      <c r="C499" s="30">
        <v>4301020260</v>
      </c>
      <c r="D499" s="369">
        <v>4640242180526</v>
      </c>
      <c r="E499" s="368"/>
      <c r="F499" s="361">
        <v>1.8</v>
      </c>
      <c r="G499" s="31">
        <v>6</v>
      </c>
      <c r="H499" s="361">
        <v>10.8</v>
      </c>
      <c r="I499" s="361">
        <v>11.28</v>
      </c>
      <c r="J499" s="31">
        <v>56</v>
      </c>
      <c r="K499" s="31" t="s">
        <v>99</v>
      </c>
      <c r="L499" s="32" t="s">
        <v>100</v>
      </c>
      <c r="M499" s="32"/>
      <c r="N499" s="31">
        <v>50</v>
      </c>
      <c r="O499" s="389" t="s">
        <v>651</v>
      </c>
      <c r="P499" s="367"/>
      <c r="Q499" s="367"/>
      <c r="R499" s="367"/>
      <c r="S499" s="368"/>
      <c r="T499" s="33"/>
      <c r="U499" s="33"/>
      <c r="V499" s="34" t="s">
        <v>65</v>
      </c>
      <c r="W499" s="362">
        <v>0</v>
      </c>
      <c r="X499" s="363">
        <f>IFERROR(IF(W499="",0,CEILING((W499/$H499),1)*$H499),"")</f>
        <v>0</v>
      </c>
      <c r="Y499" s="35" t="str">
        <f>IFERROR(IF(X499=0,"",ROUNDUP(X499/H499,0)*0.02175),"")</f>
        <v/>
      </c>
      <c r="Z499" s="55"/>
      <c r="AA499" s="56"/>
      <c r="AE499" s="57"/>
      <c r="BB499" s="337" t="s">
        <v>1</v>
      </c>
    </row>
    <row r="500" spans="1:54" ht="16.5" customHeight="1" x14ac:dyDescent="0.25">
      <c r="A500" s="53" t="s">
        <v>652</v>
      </c>
      <c r="B500" s="53" t="s">
        <v>653</v>
      </c>
      <c r="C500" s="30">
        <v>4301020269</v>
      </c>
      <c r="D500" s="369">
        <v>4640242180519</v>
      </c>
      <c r="E500" s="368"/>
      <c r="F500" s="361">
        <v>1.35</v>
      </c>
      <c r="G500" s="31">
        <v>8</v>
      </c>
      <c r="H500" s="361">
        <v>10.8</v>
      </c>
      <c r="I500" s="361">
        <v>11.28</v>
      </c>
      <c r="J500" s="31">
        <v>56</v>
      </c>
      <c r="K500" s="31" t="s">
        <v>99</v>
      </c>
      <c r="L500" s="32" t="s">
        <v>118</v>
      </c>
      <c r="M500" s="32"/>
      <c r="N500" s="31">
        <v>50</v>
      </c>
      <c r="O500" s="562" t="s">
        <v>654</v>
      </c>
      <c r="P500" s="367"/>
      <c r="Q500" s="367"/>
      <c r="R500" s="367"/>
      <c r="S500" s="368"/>
      <c r="T500" s="33"/>
      <c r="U500" s="33"/>
      <c r="V500" s="34" t="s">
        <v>65</v>
      </c>
      <c r="W500" s="362">
        <v>0</v>
      </c>
      <c r="X500" s="363">
        <f>IFERROR(IF(W500="",0,CEILING((W500/$H500),1)*$H500),"")</f>
        <v>0</v>
      </c>
      <c r="Y500" s="35" t="str">
        <f>IFERROR(IF(X500=0,"",ROUNDUP(X500/H500,0)*0.02175),"")</f>
        <v/>
      </c>
      <c r="Z500" s="55"/>
      <c r="AA500" s="56"/>
      <c r="AE500" s="57"/>
      <c r="BB500" s="338" t="s">
        <v>1</v>
      </c>
    </row>
    <row r="501" spans="1:54" ht="27" customHeight="1" x14ac:dyDescent="0.25">
      <c r="A501" s="53" t="s">
        <v>655</v>
      </c>
      <c r="B501" s="53" t="s">
        <v>656</v>
      </c>
      <c r="C501" s="30">
        <v>4301020309</v>
      </c>
      <c r="D501" s="369">
        <v>4640242180090</v>
      </c>
      <c r="E501" s="368"/>
      <c r="F501" s="361">
        <v>1.35</v>
      </c>
      <c r="G501" s="31">
        <v>8</v>
      </c>
      <c r="H501" s="361">
        <v>10.8</v>
      </c>
      <c r="I501" s="361">
        <v>11.28</v>
      </c>
      <c r="J501" s="31">
        <v>56</v>
      </c>
      <c r="K501" s="31" t="s">
        <v>99</v>
      </c>
      <c r="L501" s="32" t="s">
        <v>100</v>
      </c>
      <c r="M501" s="32"/>
      <c r="N501" s="31">
        <v>50</v>
      </c>
      <c r="O501" s="569" t="s">
        <v>657</v>
      </c>
      <c r="P501" s="367"/>
      <c r="Q501" s="367"/>
      <c r="R501" s="367"/>
      <c r="S501" s="368"/>
      <c r="T501" s="33"/>
      <c r="U501" s="33"/>
      <c r="V501" s="34" t="s">
        <v>65</v>
      </c>
      <c r="W501" s="362">
        <v>0</v>
      </c>
      <c r="X501" s="363">
        <f>IFERROR(IF(W501="",0,CEILING((W501/$H501),1)*$H501),"")</f>
        <v>0</v>
      </c>
      <c r="Y501" s="35" t="str">
        <f>IFERROR(IF(X501=0,"",ROUNDUP(X501/H501,0)*0.02175),"")</f>
        <v/>
      </c>
      <c r="Z501" s="55"/>
      <c r="AA501" s="56"/>
      <c r="AE501" s="57"/>
      <c r="BB501" s="339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6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6" t="s">
        <v>65</v>
      </c>
      <c r="W503" s="364">
        <f>IFERROR(SUM(W499:W501),"0")</f>
        <v>0</v>
      </c>
      <c r="X503" s="364">
        <f>IFERROR(SUM(X499:X501),"0")</f>
        <v>0</v>
      </c>
      <c r="Y503" s="36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4"/>
      <c r="AA504" s="354"/>
    </row>
    <row r="505" spans="1:54" ht="27" customHeight="1" x14ac:dyDescent="0.25">
      <c r="A505" s="53" t="s">
        <v>658</v>
      </c>
      <c r="B505" s="53" t="s">
        <v>659</v>
      </c>
      <c r="C505" s="30">
        <v>4301031280</v>
      </c>
      <c r="D505" s="369">
        <v>4640242180816</v>
      </c>
      <c r="E505" s="368"/>
      <c r="F505" s="361">
        <v>0.7</v>
      </c>
      <c r="G505" s="31">
        <v>6</v>
      </c>
      <c r="H505" s="361">
        <v>4.2</v>
      </c>
      <c r="I505" s="361">
        <v>4.46</v>
      </c>
      <c r="J505" s="31">
        <v>156</v>
      </c>
      <c r="K505" s="31" t="s">
        <v>63</v>
      </c>
      <c r="L505" s="32" t="s">
        <v>64</v>
      </c>
      <c r="M505" s="32"/>
      <c r="N505" s="31">
        <v>40</v>
      </c>
      <c r="O505" s="392" t="s">
        <v>660</v>
      </c>
      <c r="P505" s="367"/>
      <c r="Q505" s="367"/>
      <c r="R505" s="367"/>
      <c r="S505" s="368"/>
      <c r="T505" s="33"/>
      <c r="U505" s="33"/>
      <c r="V505" s="34" t="s">
        <v>65</v>
      </c>
      <c r="W505" s="362">
        <v>0</v>
      </c>
      <c r="X505" s="363">
        <f>IFERROR(IF(W505="",0,CEILING((W505/$H505),1)*$H505),"")</f>
        <v>0</v>
      </c>
      <c r="Y505" s="35" t="str">
        <f>IFERROR(IF(X505=0,"",ROUNDUP(X505/H505,0)*0.00753),"")</f>
        <v/>
      </c>
      <c r="Z505" s="55"/>
      <c r="AA505" s="56"/>
      <c r="AE505" s="57"/>
      <c r="BB505" s="340" t="s">
        <v>1</v>
      </c>
    </row>
    <row r="506" spans="1:54" ht="27" customHeight="1" x14ac:dyDescent="0.25">
      <c r="A506" s="53" t="s">
        <v>661</v>
      </c>
      <c r="B506" s="53" t="s">
        <v>662</v>
      </c>
      <c r="C506" s="30">
        <v>4301031194</v>
      </c>
      <c r="D506" s="369">
        <v>4680115880856</v>
      </c>
      <c r="E506" s="368"/>
      <c r="F506" s="361">
        <v>0.7</v>
      </c>
      <c r="G506" s="31">
        <v>6</v>
      </c>
      <c r="H506" s="361">
        <v>4.2</v>
      </c>
      <c r="I506" s="361">
        <v>4.46</v>
      </c>
      <c r="J506" s="31">
        <v>156</v>
      </c>
      <c r="K506" s="31" t="s">
        <v>63</v>
      </c>
      <c r="L506" s="32" t="s">
        <v>64</v>
      </c>
      <c r="M506" s="32"/>
      <c r="N506" s="31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3"/>
      <c r="U506" s="33"/>
      <c r="V506" s="34" t="s">
        <v>65</v>
      </c>
      <c r="W506" s="362">
        <v>0</v>
      </c>
      <c r="X506" s="363">
        <f>IFERROR(IF(W506="",0,CEILING((W506/$H506),1)*$H506),"")</f>
        <v>0</v>
      </c>
      <c r="Y506" s="35" t="str">
        <f>IFERROR(IF(X506=0,"",ROUNDUP(X506/H506,0)*0.00753),"")</f>
        <v/>
      </c>
      <c r="Z506" s="55"/>
      <c r="AA506" s="56"/>
      <c r="AE506" s="57"/>
      <c r="BB506" s="341" t="s">
        <v>1</v>
      </c>
    </row>
    <row r="507" spans="1:54" ht="27" customHeight="1" x14ac:dyDescent="0.25">
      <c r="A507" s="53" t="s">
        <v>663</v>
      </c>
      <c r="B507" s="53" t="s">
        <v>664</v>
      </c>
      <c r="C507" s="30">
        <v>4301031244</v>
      </c>
      <c r="D507" s="369">
        <v>4640242180595</v>
      </c>
      <c r="E507" s="368"/>
      <c r="F507" s="361">
        <v>0.7</v>
      </c>
      <c r="G507" s="31">
        <v>6</v>
      </c>
      <c r="H507" s="361">
        <v>4.2</v>
      </c>
      <c r="I507" s="361">
        <v>4.46</v>
      </c>
      <c r="J507" s="31">
        <v>156</v>
      </c>
      <c r="K507" s="31" t="s">
        <v>63</v>
      </c>
      <c r="L507" s="32" t="s">
        <v>64</v>
      </c>
      <c r="M507" s="32"/>
      <c r="N507" s="31">
        <v>40</v>
      </c>
      <c r="O507" s="431" t="s">
        <v>665</v>
      </c>
      <c r="P507" s="367"/>
      <c r="Q507" s="367"/>
      <c r="R507" s="367"/>
      <c r="S507" s="368"/>
      <c r="T507" s="33"/>
      <c r="U507" s="33"/>
      <c r="V507" s="34" t="s">
        <v>65</v>
      </c>
      <c r="W507" s="362">
        <v>0</v>
      </c>
      <c r="X507" s="363">
        <f>IFERROR(IF(W507="",0,CEILING((W507/$H507),1)*$H507),"")</f>
        <v>0</v>
      </c>
      <c r="Y507" s="35" t="str">
        <f>IFERROR(IF(X507=0,"",ROUNDUP(X507/H507,0)*0.00753),"")</f>
        <v/>
      </c>
      <c r="Z507" s="55"/>
      <c r="AA507" s="56"/>
      <c r="AE507" s="57"/>
      <c r="BB507" s="342" t="s">
        <v>1</v>
      </c>
    </row>
    <row r="508" spans="1:54" ht="27" customHeight="1" x14ac:dyDescent="0.25">
      <c r="A508" s="53" t="s">
        <v>666</v>
      </c>
      <c r="B508" s="53" t="s">
        <v>667</v>
      </c>
      <c r="C508" s="30">
        <v>4301031203</v>
      </c>
      <c r="D508" s="369">
        <v>4640242180908</v>
      </c>
      <c r="E508" s="368"/>
      <c r="F508" s="361">
        <v>0.28000000000000003</v>
      </c>
      <c r="G508" s="31">
        <v>6</v>
      </c>
      <c r="H508" s="361">
        <v>1.68</v>
      </c>
      <c r="I508" s="361">
        <v>1.81</v>
      </c>
      <c r="J508" s="31">
        <v>234</v>
      </c>
      <c r="K508" s="31" t="s">
        <v>160</v>
      </c>
      <c r="L508" s="32" t="s">
        <v>64</v>
      </c>
      <c r="M508" s="32"/>
      <c r="N508" s="31">
        <v>40</v>
      </c>
      <c r="O508" s="440" t="s">
        <v>668</v>
      </c>
      <c r="P508" s="367"/>
      <c r="Q508" s="367"/>
      <c r="R508" s="367"/>
      <c r="S508" s="368"/>
      <c r="T508" s="33"/>
      <c r="U508" s="33"/>
      <c r="V508" s="34" t="s">
        <v>65</v>
      </c>
      <c r="W508" s="362">
        <v>0</v>
      </c>
      <c r="X508" s="363">
        <f>IFERROR(IF(W508="",0,CEILING((W508/$H508),1)*$H508),"")</f>
        <v>0</v>
      </c>
      <c r="Y508" s="35" t="str">
        <f>IFERROR(IF(X508=0,"",ROUNDUP(X508/H508,0)*0.00502),"")</f>
        <v/>
      </c>
      <c r="Z508" s="55"/>
      <c r="AA508" s="56"/>
      <c r="AE508" s="57"/>
      <c r="BB508" s="343" t="s">
        <v>1</v>
      </c>
    </row>
    <row r="509" spans="1:54" ht="27" customHeight="1" x14ac:dyDescent="0.25">
      <c r="A509" s="53" t="s">
        <v>669</v>
      </c>
      <c r="B509" s="53" t="s">
        <v>670</v>
      </c>
      <c r="C509" s="30">
        <v>4301031200</v>
      </c>
      <c r="D509" s="369">
        <v>4640242180489</v>
      </c>
      <c r="E509" s="368"/>
      <c r="F509" s="361">
        <v>0.28000000000000003</v>
      </c>
      <c r="G509" s="31">
        <v>6</v>
      </c>
      <c r="H509" s="361">
        <v>1.68</v>
      </c>
      <c r="I509" s="361">
        <v>1.84</v>
      </c>
      <c r="J509" s="31">
        <v>234</v>
      </c>
      <c r="K509" s="31" t="s">
        <v>160</v>
      </c>
      <c r="L509" s="32" t="s">
        <v>64</v>
      </c>
      <c r="M509" s="32"/>
      <c r="N509" s="31">
        <v>40</v>
      </c>
      <c r="O509" s="734" t="s">
        <v>671</v>
      </c>
      <c r="P509" s="367"/>
      <c r="Q509" s="367"/>
      <c r="R509" s="367"/>
      <c r="S509" s="368"/>
      <c r="T509" s="33"/>
      <c r="U509" s="33"/>
      <c r="V509" s="34" t="s">
        <v>65</v>
      </c>
      <c r="W509" s="362">
        <v>0</v>
      </c>
      <c r="X509" s="363">
        <f>IFERROR(IF(W509="",0,CEILING((W509/$H509),1)*$H509),"")</f>
        <v>0</v>
      </c>
      <c r="Y509" s="35" t="str">
        <f>IFERROR(IF(X509=0,"",ROUNDUP(X509/H509,0)*0.00502),"")</f>
        <v/>
      </c>
      <c r="Z509" s="55"/>
      <c r="AA509" s="56"/>
      <c r="AE509" s="57"/>
      <c r="BB509" s="344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6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6" t="s">
        <v>65</v>
      </c>
      <c r="W511" s="364">
        <f>IFERROR(SUM(W505:W509),"0")</f>
        <v>0</v>
      </c>
      <c r="X511" s="364">
        <f>IFERROR(SUM(X505:X509),"0")</f>
        <v>0</v>
      </c>
      <c r="Y511" s="36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4"/>
      <c r="AA512" s="354"/>
    </row>
    <row r="513" spans="1:54" ht="27" customHeight="1" x14ac:dyDescent="0.25">
      <c r="A513" s="53" t="s">
        <v>672</v>
      </c>
      <c r="B513" s="53" t="s">
        <v>673</v>
      </c>
      <c r="C513" s="30">
        <v>4301051310</v>
      </c>
      <c r="D513" s="369">
        <v>4680115880870</v>
      </c>
      <c r="E513" s="368"/>
      <c r="F513" s="361">
        <v>1.3</v>
      </c>
      <c r="G513" s="31">
        <v>6</v>
      </c>
      <c r="H513" s="361">
        <v>7.8</v>
      </c>
      <c r="I513" s="361">
        <v>8.3640000000000008</v>
      </c>
      <c r="J513" s="31">
        <v>56</v>
      </c>
      <c r="K513" s="31" t="s">
        <v>99</v>
      </c>
      <c r="L513" s="32" t="s">
        <v>118</v>
      </c>
      <c r="M513" s="32"/>
      <c r="N513" s="31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3"/>
      <c r="U513" s="33"/>
      <c r="V513" s="34" t="s">
        <v>65</v>
      </c>
      <c r="W513" s="362">
        <v>0</v>
      </c>
      <c r="X513" s="363">
        <f>IFERROR(IF(W513="",0,CEILING((W513/$H513),1)*$H513),"")</f>
        <v>0</v>
      </c>
      <c r="Y513" s="35" t="str">
        <f>IFERROR(IF(X513=0,"",ROUNDUP(X513/H513,0)*0.02175),"")</f>
        <v/>
      </c>
      <c r="Z513" s="55"/>
      <c r="AA513" s="56"/>
      <c r="AE513" s="57"/>
      <c r="BB513" s="345" t="s">
        <v>1</v>
      </c>
    </row>
    <row r="514" spans="1:54" ht="27" customHeight="1" x14ac:dyDescent="0.25">
      <c r="A514" s="53" t="s">
        <v>674</v>
      </c>
      <c r="B514" s="53" t="s">
        <v>675</v>
      </c>
      <c r="C514" s="30">
        <v>4301051510</v>
      </c>
      <c r="D514" s="369">
        <v>4640242180540</v>
      </c>
      <c r="E514" s="368"/>
      <c r="F514" s="361">
        <v>1.3</v>
      </c>
      <c r="G514" s="31">
        <v>6</v>
      </c>
      <c r="H514" s="361">
        <v>7.8</v>
      </c>
      <c r="I514" s="361">
        <v>8.3640000000000008</v>
      </c>
      <c r="J514" s="31">
        <v>56</v>
      </c>
      <c r="K514" s="31" t="s">
        <v>99</v>
      </c>
      <c r="L514" s="32" t="s">
        <v>64</v>
      </c>
      <c r="M514" s="32"/>
      <c r="N514" s="31">
        <v>30</v>
      </c>
      <c r="O514" s="593" t="s">
        <v>676</v>
      </c>
      <c r="P514" s="367"/>
      <c r="Q514" s="367"/>
      <c r="R514" s="367"/>
      <c r="S514" s="368"/>
      <c r="T514" s="33"/>
      <c r="U514" s="33"/>
      <c r="V514" s="34" t="s">
        <v>65</v>
      </c>
      <c r="W514" s="362">
        <v>0</v>
      </c>
      <c r="X514" s="363">
        <f>IFERROR(IF(W514="",0,CEILING((W514/$H514),1)*$H514),"")</f>
        <v>0</v>
      </c>
      <c r="Y514" s="35" t="str">
        <f>IFERROR(IF(X514=0,"",ROUNDUP(X514/H514,0)*0.02175),"")</f>
        <v/>
      </c>
      <c r="Z514" s="55"/>
      <c r="AA514" s="56"/>
      <c r="AE514" s="57"/>
      <c r="BB514" s="346" t="s">
        <v>1</v>
      </c>
    </row>
    <row r="515" spans="1:54" ht="27" customHeight="1" x14ac:dyDescent="0.25">
      <c r="A515" s="53" t="s">
        <v>677</v>
      </c>
      <c r="B515" s="53" t="s">
        <v>678</v>
      </c>
      <c r="C515" s="30">
        <v>4301051390</v>
      </c>
      <c r="D515" s="369">
        <v>4640242181233</v>
      </c>
      <c r="E515" s="368"/>
      <c r="F515" s="361">
        <v>0.3</v>
      </c>
      <c r="G515" s="31">
        <v>6</v>
      </c>
      <c r="H515" s="361">
        <v>1.8</v>
      </c>
      <c r="I515" s="361">
        <v>1.984</v>
      </c>
      <c r="J515" s="31">
        <v>234</v>
      </c>
      <c r="K515" s="31" t="s">
        <v>160</v>
      </c>
      <c r="L515" s="32" t="s">
        <v>64</v>
      </c>
      <c r="M515" s="32"/>
      <c r="N515" s="31">
        <v>40</v>
      </c>
      <c r="O515" s="673" t="s">
        <v>679</v>
      </c>
      <c r="P515" s="367"/>
      <c r="Q515" s="367"/>
      <c r="R515" s="367"/>
      <c r="S515" s="368"/>
      <c r="T515" s="33"/>
      <c r="U515" s="33"/>
      <c r="V515" s="34" t="s">
        <v>65</v>
      </c>
      <c r="W515" s="362">
        <v>0</v>
      </c>
      <c r="X515" s="363">
        <f>IFERROR(IF(W515="",0,CEILING((W515/$H515),1)*$H515),"")</f>
        <v>0</v>
      </c>
      <c r="Y515" s="35" t="str">
        <f>IFERROR(IF(X515=0,"",ROUNDUP(X515/H515,0)*0.00502),"")</f>
        <v/>
      </c>
      <c r="Z515" s="55"/>
      <c r="AA515" s="56"/>
      <c r="AE515" s="57"/>
      <c r="BB515" s="347" t="s">
        <v>1</v>
      </c>
    </row>
    <row r="516" spans="1:54" ht="27" customHeight="1" x14ac:dyDescent="0.25">
      <c r="A516" s="53" t="s">
        <v>680</v>
      </c>
      <c r="B516" s="53" t="s">
        <v>681</v>
      </c>
      <c r="C516" s="30">
        <v>4301051508</v>
      </c>
      <c r="D516" s="369">
        <v>4640242180557</v>
      </c>
      <c r="E516" s="368"/>
      <c r="F516" s="361">
        <v>0.5</v>
      </c>
      <c r="G516" s="31">
        <v>6</v>
      </c>
      <c r="H516" s="361">
        <v>3</v>
      </c>
      <c r="I516" s="361">
        <v>3.2839999999999998</v>
      </c>
      <c r="J516" s="31">
        <v>156</v>
      </c>
      <c r="K516" s="31" t="s">
        <v>63</v>
      </c>
      <c r="L516" s="32" t="s">
        <v>64</v>
      </c>
      <c r="M516" s="32"/>
      <c r="N516" s="31">
        <v>30</v>
      </c>
      <c r="O516" s="620" t="s">
        <v>682</v>
      </c>
      <c r="P516" s="367"/>
      <c r="Q516" s="367"/>
      <c r="R516" s="367"/>
      <c r="S516" s="368"/>
      <c r="T516" s="33"/>
      <c r="U516" s="33"/>
      <c r="V516" s="34" t="s">
        <v>65</v>
      </c>
      <c r="W516" s="362">
        <v>0</v>
      </c>
      <c r="X516" s="363">
        <f>IFERROR(IF(W516="",0,CEILING((W516/$H516),1)*$H516),"")</f>
        <v>0</v>
      </c>
      <c r="Y516" s="35" t="str">
        <f>IFERROR(IF(X516=0,"",ROUNDUP(X516/H516,0)*0.00753),"")</f>
        <v/>
      </c>
      <c r="Z516" s="55"/>
      <c r="AA516" s="56"/>
      <c r="AE516" s="57"/>
      <c r="BB516" s="348" t="s">
        <v>1</v>
      </c>
    </row>
    <row r="517" spans="1:54" ht="27" customHeight="1" x14ac:dyDescent="0.25">
      <c r="A517" s="53" t="s">
        <v>683</v>
      </c>
      <c r="B517" s="53" t="s">
        <v>684</v>
      </c>
      <c r="C517" s="30">
        <v>4301051448</v>
      </c>
      <c r="D517" s="369">
        <v>4640242181226</v>
      </c>
      <c r="E517" s="368"/>
      <c r="F517" s="361">
        <v>0.3</v>
      </c>
      <c r="G517" s="31">
        <v>6</v>
      </c>
      <c r="H517" s="361">
        <v>1.8</v>
      </c>
      <c r="I517" s="361">
        <v>1.972</v>
      </c>
      <c r="J517" s="31">
        <v>234</v>
      </c>
      <c r="K517" s="31" t="s">
        <v>160</v>
      </c>
      <c r="L517" s="32" t="s">
        <v>64</v>
      </c>
      <c r="M517" s="32"/>
      <c r="N517" s="31">
        <v>30</v>
      </c>
      <c r="O517" s="520" t="s">
        <v>685</v>
      </c>
      <c r="P517" s="367"/>
      <c r="Q517" s="367"/>
      <c r="R517" s="367"/>
      <c r="S517" s="368"/>
      <c r="T517" s="33"/>
      <c r="U517" s="33"/>
      <c r="V517" s="34" t="s">
        <v>65</v>
      </c>
      <c r="W517" s="362">
        <v>0</v>
      </c>
      <c r="X517" s="363">
        <f>IFERROR(IF(W517="",0,CEILING((W517/$H517),1)*$H517),"")</f>
        <v>0</v>
      </c>
      <c r="Y517" s="35" t="str">
        <f>IFERROR(IF(X517=0,"",ROUNDUP(X517/H517,0)*0.00502),"")</f>
        <v/>
      </c>
      <c r="Z517" s="55"/>
      <c r="AA517" s="56"/>
      <c r="AE517" s="57"/>
      <c r="BB517" s="349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6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6" t="s">
        <v>65</v>
      </c>
      <c r="W519" s="364">
        <f>IFERROR(SUM(W513:W517),"0")</f>
        <v>0</v>
      </c>
      <c r="X519" s="364">
        <f>IFERROR(SUM(X513:X517),"0")</f>
        <v>0</v>
      </c>
      <c r="Y519" s="36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4"/>
      <c r="AA520" s="354"/>
    </row>
    <row r="521" spans="1:54" ht="27" customHeight="1" x14ac:dyDescent="0.25">
      <c r="A521" s="53" t="s">
        <v>686</v>
      </c>
      <c r="B521" s="53" t="s">
        <v>687</v>
      </c>
      <c r="C521" s="30">
        <v>4301060354</v>
      </c>
      <c r="D521" s="369">
        <v>4640242180120</v>
      </c>
      <c r="E521" s="368"/>
      <c r="F521" s="361">
        <v>1.3</v>
      </c>
      <c r="G521" s="31">
        <v>6</v>
      </c>
      <c r="H521" s="361">
        <v>7.8</v>
      </c>
      <c r="I521" s="361">
        <v>8.2799999999999994</v>
      </c>
      <c r="J521" s="31">
        <v>56</v>
      </c>
      <c r="K521" s="31" t="s">
        <v>99</v>
      </c>
      <c r="L521" s="32" t="s">
        <v>64</v>
      </c>
      <c r="M521" s="32"/>
      <c r="N521" s="31">
        <v>40</v>
      </c>
      <c r="O521" s="467" t="s">
        <v>688</v>
      </c>
      <c r="P521" s="367"/>
      <c r="Q521" s="367"/>
      <c r="R521" s="367"/>
      <c r="S521" s="368"/>
      <c r="T521" s="33"/>
      <c r="U521" s="33"/>
      <c r="V521" s="34" t="s">
        <v>65</v>
      </c>
      <c r="W521" s="362">
        <v>0</v>
      </c>
      <c r="X521" s="363">
        <f>IFERROR(IF(W521="",0,CEILING((W521/$H521),1)*$H521),"")</f>
        <v>0</v>
      </c>
      <c r="Y521" s="35" t="str">
        <f>IFERROR(IF(X521=0,"",ROUNDUP(X521/H521,0)*0.02175),"")</f>
        <v/>
      </c>
      <c r="Z521" s="55"/>
      <c r="AA521" s="56"/>
      <c r="AE521" s="57"/>
      <c r="BB521" s="350" t="s">
        <v>1</v>
      </c>
    </row>
    <row r="522" spans="1:54" ht="27" customHeight="1" x14ac:dyDescent="0.25">
      <c r="A522" s="53" t="s">
        <v>689</v>
      </c>
      <c r="B522" s="53" t="s">
        <v>690</v>
      </c>
      <c r="C522" s="30">
        <v>4301060355</v>
      </c>
      <c r="D522" s="369">
        <v>4640242180137</v>
      </c>
      <c r="E522" s="368"/>
      <c r="F522" s="361">
        <v>1.3</v>
      </c>
      <c r="G522" s="31">
        <v>6</v>
      </c>
      <c r="H522" s="361">
        <v>7.8</v>
      </c>
      <c r="I522" s="361">
        <v>8.2799999999999994</v>
      </c>
      <c r="J522" s="31">
        <v>56</v>
      </c>
      <c r="K522" s="31" t="s">
        <v>99</v>
      </c>
      <c r="L522" s="32" t="s">
        <v>64</v>
      </c>
      <c r="M522" s="32"/>
      <c r="N522" s="31">
        <v>40</v>
      </c>
      <c r="O522" s="619" t="s">
        <v>691</v>
      </c>
      <c r="P522" s="367"/>
      <c r="Q522" s="367"/>
      <c r="R522" s="367"/>
      <c r="S522" s="368"/>
      <c r="T522" s="33"/>
      <c r="U522" s="33"/>
      <c r="V522" s="34" t="s">
        <v>65</v>
      </c>
      <c r="W522" s="362">
        <v>0</v>
      </c>
      <c r="X522" s="363">
        <f>IFERROR(IF(W522="",0,CEILING((W522/$H522),1)*$H522),"")</f>
        <v>0</v>
      </c>
      <c r="Y522" s="35" t="str">
        <f>IFERROR(IF(X522=0,"",ROUNDUP(X522/H522,0)*0.02175),"")</f>
        <v/>
      </c>
      <c r="Z522" s="55"/>
      <c r="AA522" s="56"/>
      <c r="AE522" s="57"/>
      <c r="BB522" s="351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6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6" t="s">
        <v>65</v>
      </c>
      <c r="W524" s="364">
        <f>IFERROR(SUM(W521:W522),"0")</f>
        <v>0</v>
      </c>
      <c r="X524" s="364">
        <f>IFERROR(SUM(X521:X522),"0")</f>
        <v>0</v>
      </c>
      <c r="Y524" s="36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6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4062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4173.7599999999993</v>
      </c>
      <c r="Y525" s="36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6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4270.4568831774868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4388.7959999999994</v>
      </c>
      <c r="Y526" s="36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6" t="s">
        <v>695</v>
      </c>
      <c r="W527" s="37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7</v>
      </c>
      <c r="X527" s="37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8</v>
      </c>
      <c r="Y527" s="36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6" t="s">
        <v>65</v>
      </c>
      <c r="W528" s="364">
        <f>GrossWeightTotal+PalletQtyTotal*25</f>
        <v>4445.4568831774868</v>
      </c>
      <c r="X528" s="364">
        <f>GrossWeightTotalR+PalletQtyTotalR*25</f>
        <v>4588.7959999999994</v>
      </c>
      <c r="Y528" s="36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6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576.73928912722022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596</v>
      </c>
      <c r="Y529" s="36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8" t="s">
        <v>699</v>
      </c>
      <c r="W530" s="36"/>
      <c r="X530" s="36"/>
      <c r="Y530" s="36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8.0500600000000002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39" t="s">
        <v>700</v>
      </c>
      <c r="B532" s="352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2" t="s">
        <v>585</v>
      </c>
      <c r="V532" s="352" t="s">
        <v>632</v>
      </c>
      <c r="AA532" s="51"/>
      <c r="AD532" s="353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3"/>
      <c r="L533" s="370" t="s">
        <v>344</v>
      </c>
      <c r="M533" s="353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1"/>
      <c r="AD533" s="353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3"/>
      <c r="L534" s="378"/>
      <c r="M534" s="353"/>
      <c r="N534" s="378"/>
      <c r="O534" s="378"/>
      <c r="P534" s="378"/>
      <c r="Q534" s="378"/>
      <c r="R534" s="378"/>
      <c r="S534" s="378"/>
      <c r="T534" s="378"/>
      <c r="U534" s="378"/>
      <c r="V534" s="378"/>
      <c r="AA534" s="51"/>
      <c r="AD534" s="353"/>
    </row>
    <row r="535" spans="1:30" ht="18" customHeight="1" thickTop="1" thickBot="1" x14ac:dyDescent="0.25">
      <c r="A535" s="39" t="s">
        <v>702</v>
      </c>
      <c r="B535" s="45">
        <f>IFERROR(X22*1,"0")+IFERROR(X26*1,"0")+IFERROR(X27*1,"0")+IFERROR(X28*1,"0")+IFERROR(X29*1,"0")+IFERROR(X30*1,"0")+IFERROR(X31*1,"0")+IFERROR(X32*1,"0")+IFERROR(X36*1,"0")+IFERROR(X40*1,"0")+IFERROR(X44*1,"0")</f>
        <v>0</v>
      </c>
      <c r="C535" s="45">
        <f>IFERROR(X50*1,"0")+IFERROR(X51*1,"0")</f>
        <v>43.2</v>
      </c>
      <c r="D535" s="45">
        <f>IFERROR(X56*1,"0")+IFERROR(X57*1,"0")+IFERROR(X58*1,"0")+IFERROR(X59*1,"0")</f>
        <v>0</v>
      </c>
      <c r="E535" s="45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275.59999999999997</v>
      </c>
      <c r="F535" s="45">
        <f>IFERROR(X132*1,"0")+IFERROR(X133*1,"0")+IFERROR(X134*1,"0")+IFERROR(X135*1,"0")+IFERROR(X136*1,"0")</f>
        <v>35.700000000000003</v>
      </c>
      <c r="G535" s="45">
        <f>IFERROR(X142*1,"0")+IFERROR(X143*1,"0")+IFERROR(X144*1,"0")</f>
        <v>0</v>
      </c>
      <c r="H535" s="45">
        <f>IFERROR(X149*1,"0")+IFERROR(X150*1,"0")+IFERROR(X151*1,"0")+IFERROR(X152*1,"0")+IFERROR(X153*1,"0")+IFERROR(X154*1,"0")+IFERROR(X155*1,"0")+IFERROR(X156*1,"0")+IFERROR(X157*1,"0")</f>
        <v>46.2</v>
      </c>
      <c r="I535" s="45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556.20000000000005</v>
      </c>
      <c r="J535" s="45">
        <f>IFERROR(X207*1,"0")+IFERROR(X208*1,"0")+IFERROR(X209*1,"0")+IFERROR(X210*1,"0")+IFERROR(X211*1,"0")+IFERROR(X212*1,"0")+IFERROR(X216*1,"0")+IFERROR(X217*1,"0")</f>
        <v>46.4</v>
      </c>
      <c r="K535" s="353"/>
      <c r="L535" s="45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70.2</v>
      </c>
      <c r="M535" s="353"/>
      <c r="N535" s="45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70.2</v>
      </c>
      <c r="O535" s="45">
        <f>IFERROR(X293*1,"0")+IFERROR(X294*1,"0")+IFERROR(X295*1,"0")+IFERROR(X296*1,"0")+IFERROR(X297*1,"0")+IFERROR(X298*1,"0")+IFERROR(X299*1,"0")+IFERROR(X300*1,"0")+IFERROR(X304*1,"0")+IFERROR(X305*1,"0")</f>
        <v>0</v>
      </c>
      <c r="P535" s="45">
        <f>IFERROR(X310*1,"0")+IFERROR(X314*1,"0")+IFERROR(X315*1,"0")+IFERROR(X316*1,"0")+IFERROR(X320*1,"0")+IFERROR(X324*1,"0")</f>
        <v>20.700000000000003</v>
      </c>
      <c r="Q535" s="45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2350.7999999999997</v>
      </c>
      <c r="R535" s="45">
        <f>IFERROR(X357*1,"0")+IFERROR(X358*1,"0")+IFERROR(X359*1,"0")+IFERROR(X360*1,"0")+IFERROR(X361*1,"0")+IFERROR(X365*1,"0")+IFERROR(X366*1,"0")+IFERROR(X370*1,"0")+IFERROR(X371*1,"0")+IFERROR(X372*1,"0")+IFERROR(X373*1,"0")+IFERROR(X377*1,"0")</f>
        <v>210.6</v>
      </c>
      <c r="S535" s="45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130.20000000000002</v>
      </c>
      <c r="T535" s="45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96.600000000000009</v>
      </c>
      <c r="U535" s="45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291.36</v>
      </c>
      <c r="V535" s="45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1"/>
      <c r="AD535" s="353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O370:S370"/>
    <mergeCell ref="A369:Y369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V17:V18"/>
    <mergeCell ref="D123:E123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O133:S133"/>
    <mergeCell ref="D522:E522"/>
    <mergeCell ref="A510:N511"/>
    <mergeCell ref="A518:N519"/>
    <mergeCell ref="D515:E515"/>
    <mergeCell ref="A385:N386"/>
    <mergeCell ref="D421:E421"/>
    <mergeCell ref="D50:E50"/>
    <mergeCell ref="D521:E521"/>
    <mergeCell ref="O118:U118"/>
    <mergeCell ref="O247:S247"/>
    <mergeCell ref="D29:E29"/>
    <mergeCell ref="O185:S185"/>
    <mergeCell ref="A103:N104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D341:E341"/>
    <mergeCell ref="D533:D534"/>
    <mergeCell ref="D475:E475"/>
    <mergeCell ref="O493:S493"/>
    <mergeCell ref="A349:N350"/>
    <mergeCell ref="O103:U103"/>
    <mergeCell ref="D152:E152"/>
    <mergeCell ref="O401:U401"/>
    <mergeCell ref="D223:E223"/>
    <mergeCell ref="O290:U290"/>
    <mergeCell ref="O339:U339"/>
    <mergeCell ref="A128:N129"/>
    <mergeCell ref="D394:E394"/>
    <mergeCell ref="D242:E242"/>
    <mergeCell ref="O410:S410"/>
    <mergeCell ref="D110:E110"/>
    <mergeCell ref="D286:E286"/>
    <mergeCell ref="O424:U424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503:U503"/>
    <mergeCell ref="O480:S480"/>
    <mergeCell ref="A12:L12"/>
    <mergeCell ref="D310:E310"/>
    <mergeCell ref="O83:S83"/>
    <mergeCell ref="O132:S132"/>
    <mergeCell ref="O430:S430"/>
    <mergeCell ref="D101:E101"/>
    <mergeCell ref="Q533:Q534"/>
    <mergeCell ref="D84:E8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M17:M18"/>
    <mergeCell ref="O475:S475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A33:N34"/>
    <mergeCell ref="O294:S294"/>
    <mergeCell ref="D76:E76"/>
    <mergeCell ref="O125:S125"/>
    <mergeCell ref="O392:S392"/>
    <mergeCell ref="A14:L14"/>
    <mergeCell ref="O112:S112"/>
    <mergeCell ref="O383:S383"/>
    <mergeCell ref="O472:S472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O34:U34"/>
    <mergeCell ref="O348:S348"/>
    <mergeCell ref="A328:Y328"/>
    <mergeCell ref="D455:E455"/>
    <mergeCell ref="O326:U326"/>
    <mergeCell ref="D430:E430"/>
    <mergeCell ref="O127:S127"/>
    <mergeCell ref="D175:E175"/>
    <mergeCell ref="O394:S394"/>
    <mergeCell ref="O114:S114"/>
    <mergeCell ref="D392:E392"/>
    <mergeCell ref="O92:U92"/>
    <mergeCell ref="O408:U408"/>
    <mergeCell ref="D457:E457"/>
    <mergeCell ref="A362:N363"/>
    <mergeCell ref="O468:U468"/>
    <mergeCell ref="D461:E461"/>
    <mergeCell ref="O145:U145"/>
    <mergeCell ref="D200:E200"/>
    <mergeCell ref="A462:N463"/>
    <mergeCell ref="O187:S187"/>
    <mergeCell ref="D436:E436"/>
    <mergeCell ref="O378:U378"/>
    <mergeCell ref="O174:S174"/>
    <mergeCell ref="D227:E227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A425:Y425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O530:U530"/>
    <mergeCell ref="O482:U482"/>
    <mergeCell ref="O89:S89"/>
    <mergeCell ref="O282:S282"/>
    <mergeCell ref="A498:Y498"/>
    <mergeCell ref="A87:Y87"/>
    <mergeCell ref="O232:S232"/>
    <mergeCell ref="O257:S257"/>
    <mergeCell ref="O359:S359"/>
    <mergeCell ref="O153:S153"/>
    <mergeCell ref="A147:Y147"/>
    <mergeCell ref="O379:U379"/>
    <mergeCell ref="O179:S179"/>
    <mergeCell ref="D428:E428"/>
    <mergeCell ref="D415:E415"/>
    <mergeCell ref="A382:Y382"/>
    <mergeCell ref="D194:E194"/>
    <mergeCell ref="D256:E256"/>
    <mergeCell ref="A351:Y351"/>
    <mergeCell ref="D383:E383"/>
    <mergeCell ref="D299:E299"/>
    <mergeCell ref="O395:S395"/>
    <mergeCell ref="D370:E370"/>
    <mergeCell ref="D222:E222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A94:Y94"/>
    <mergeCell ref="O295:S295"/>
    <mergeCell ref="O95:S95"/>
    <mergeCell ref="O96:S96"/>
    <mergeCell ref="A160:Y160"/>
    <mergeCell ref="A464:Y464"/>
    <mergeCell ref="D314:E314"/>
    <mergeCell ref="O288:S288"/>
    <mergeCell ref="O459:S459"/>
    <mergeCell ref="A303:Y303"/>
    <mergeCell ref="O304:S304"/>
    <mergeCell ref="D80:E80"/>
    <mergeCell ref="O98:S98"/>
    <mergeCell ref="O298:S298"/>
    <mergeCell ref="O396:S396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D56:E56"/>
    <mergeCell ref="D127:E127"/>
    <mergeCell ref="D193:E193"/>
    <mergeCell ref="D491:E491"/>
    <mergeCell ref="D347:E347"/>
    <mergeCell ref="D114:E114"/>
    <mergeCell ref="O513:S513"/>
    <mergeCell ref="D295:E295"/>
    <mergeCell ref="D172:E172"/>
    <mergeCell ref="O352:S352"/>
    <mergeCell ref="O152:S152"/>
    <mergeCell ref="A449:Y449"/>
    <mergeCell ref="A306:N307"/>
    <mergeCell ref="O60:U60"/>
    <mergeCell ref="A433:N434"/>
    <mergeCell ref="A215:Y215"/>
    <mergeCell ref="O216:S216"/>
    <mergeCell ref="O210:S210"/>
    <mergeCell ref="O343:S343"/>
    <mergeCell ref="O281:S281"/>
    <mergeCell ref="O452:S452"/>
    <mergeCell ref="O332:S332"/>
    <mergeCell ref="O163:S163"/>
    <mergeCell ref="A486:N487"/>
    <mergeCell ref="D267:E267"/>
    <mergeCell ref="D509:E509"/>
    <mergeCell ref="O377:S377"/>
    <mergeCell ref="A63:Y63"/>
    <mergeCell ref="D359:E359"/>
    <mergeCell ref="D465:E465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30:S330"/>
    <mergeCell ref="O26:S26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40:S40"/>
    <mergeCell ref="O344:U344"/>
    <mergeCell ref="D399:E399"/>
    <mergeCell ref="D59:E59"/>
    <mergeCell ref="D36:E36"/>
    <mergeCell ref="D269:E269"/>
    <mergeCell ref="O385:U385"/>
    <mergeCell ref="D296:E296"/>
    <mergeCell ref="O59:S59"/>
    <mergeCell ref="A37:N38"/>
    <mergeCell ref="O500:S500"/>
    <mergeCell ref="D111:E111"/>
    <mergeCell ref="D233:E233"/>
    <mergeCell ref="D282:E282"/>
    <mergeCell ref="O108:S108"/>
    <mergeCell ref="D183:E183"/>
    <mergeCell ref="O266:S266"/>
    <mergeCell ref="D275:E275"/>
    <mergeCell ref="O393:S393"/>
    <mergeCell ref="O485:S485"/>
    <mergeCell ref="D185:E185"/>
    <mergeCell ref="A329:Y329"/>
    <mergeCell ref="O225:S225"/>
    <mergeCell ref="O390:S390"/>
    <mergeCell ref="O318:U318"/>
    <mergeCell ref="O461:S461"/>
    <mergeCell ref="O312:U312"/>
    <mergeCell ref="A161:Y161"/>
    <mergeCell ref="D459:E459"/>
    <mergeCell ref="D288:E288"/>
    <mergeCell ref="O156:S156"/>
    <mergeCell ref="D136:E136"/>
    <mergeCell ref="O227:S227"/>
    <mergeCell ref="O398:S398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O196:U196"/>
    <mergeCell ref="D251:E251"/>
    <mergeCell ref="A45:N46"/>
    <mergeCell ref="D343:E343"/>
    <mergeCell ref="A523:N524"/>
    <mergeCell ref="A55:Y55"/>
    <mergeCell ref="D182:E182"/>
    <mergeCell ref="D480:E480"/>
    <mergeCell ref="D109:E109"/>
    <mergeCell ref="A158:N159"/>
    <mergeCell ref="D280:E280"/>
    <mergeCell ref="O418:U418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O336:S336"/>
    <mergeCell ref="D106:E106"/>
    <mergeCell ref="A533:A534"/>
    <mergeCell ref="A17:A18"/>
    <mergeCell ref="K17:K18"/>
    <mergeCell ref="C17:C18"/>
    <mergeCell ref="O325:U325"/>
    <mergeCell ref="C533:C534"/>
    <mergeCell ref="A353:N354"/>
    <mergeCell ref="D168:E168"/>
    <mergeCell ref="O417:U417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O528:U528"/>
    <mergeCell ref="A5:C5"/>
    <mergeCell ref="A308:Y308"/>
    <mergeCell ref="P11:Q11"/>
    <mergeCell ref="O168:S168"/>
    <mergeCell ref="D179:E179"/>
    <mergeCell ref="O466:S466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O258:S258"/>
    <mergeCell ref="O429:S429"/>
    <mergeCell ref="D507:E507"/>
    <mergeCell ref="O494:S494"/>
    <mergeCell ref="D330:E330"/>
    <mergeCell ref="O421:S421"/>
    <mergeCell ref="O481:S481"/>
    <mergeCell ref="Q532:R532"/>
    <mergeCell ref="V533:V534"/>
    <mergeCell ref="A105:Y105"/>
    <mergeCell ref="D26:E26"/>
    <mergeCell ref="D88:E88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467:U467"/>
    <mergeCell ref="O517:S517"/>
    <mergeCell ref="O368:U368"/>
    <mergeCell ref="O423:U423"/>
    <mergeCell ref="O306:U306"/>
    <mergeCell ref="A478:Y478"/>
    <mergeCell ref="D453:E453"/>
    <mergeCell ref="A60:N61"/>
    <mergeCell ref="A6:C6"/>
    <mergeCell ref="D113:E113"/>
    <mergeCell ref="A423:N424"/>
    <mergeCell ref="O177:U177"/>
    <mergeCell ref="P9:Q9"/>
    <mergeCell ref="O272:U272"/>
    <mergeCell ref="O443:U443"/>
    <mergeCell ref="D492:E492"/>
    <mergeCell ref="D27:E27"/>
    <mergeCell ref="O33:U33"/>
    <mergeCell ref="D416:E416"/>
    <mergeCell ref="D264:E264"/>
    <mergeCell ref="O406:S406"/>
    <mergeCell ref="D190:E190"/>
    <mergeCell ref="D246:E246"/>
    <mergeCell ref="O433:U433"/>
    <mergeCell ref="O451:S451"/>
    <mergeCell ref="O255:S255"/>
    <mergeCell ref="O242:S242"/>
    <mergeCell ref="D72:E72"/>
    <mergeCell ref="A387:Y387"/>
    <mergeCell ref="O192:S192"/>
    <mergeCell ref="A178:Y178"/>
    <mergeCell ref="O453:S453"/>
    <mergeCell ref="D235:E235"/>
    <mergeCell ref="O428:S428"/>
    <mergeCell ref="O173:S173"/>
    <mergeCell ref="D451:E451"/>
    <mergeCell ref="D255:E255"/>
    <mergeCell ref="O88:S88"/>
    <mergeCell ref="D154:E154"/>
    <mergeCell ref="O373:S373"/>
    <mergeCell ref="O170:U170"/>
    <mergeCell ref="D225:E225"/>
    <mergeCell ref="D400:E400"/>
    <mergeCell ref="A401:N402"/>
    <mergeCell ref="O97:S97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D40:E40"/>
    <mergeCell ref="O32:S32"/>
    <mergeCell ref="A19:Y19"/>
    <mergeCell ref="H17:H18"/>
    <mergeCell ref="G17:G18"/>
    <mergeCell ref="O53:U53"/>
    <mergeCell ref="O23:U23"/>
    <mergeCell ref="N17:N18"/>
    <mergeCell ref="F17:F18"/>
    <mergeCell ref="X17:X18"/>
    <mergeCell ref="D44:E44"/>
    <mergeCell ref="O527:U527"/>
    <mergeCell ref="D224:E224"/>
    <mergeCell ref="O71:S71"/>
    <mergeCell ref="D211:E211"/>
    <mergeCell ref="A355:Y355"/>
    <mergeCell ref="D1:F1"/>
    <mergeCell ref="O58:S58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358:S358"/>
    <mergeCell ref="O371:S371"/>
    <mergeCell ref="O458:S458"/>
    <mergeCell ref="O115:S115"/>
    <mergeCell ref="D334:E334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A62:Y62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A520:Y520"/>
    <mergeCell ref="O223:S223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A444:Y444"/>
    <mergeCell ref="O208:S208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66:S66"/>
    <mergeCell ref="O237:S237"/>
    <mergeCell ref="O301:U301"/>
    <mergeCell ref="O473:S473"/>
    <mergeCell ref="O102:S102"/>
    <mergeCell ref="O400:S400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D100:E100"/>
    <mergeCell ref="O487:U487"/>
    <mergeCell ref="A301:N302"/>
    <mergeCell ref="O68:S68"/>
    <mergeCell ref="O239:S239"/>
    <mergeCell ref="H5:L5"/>
    <mergeCell ref="O57:S57"/>
    <mergeCell ref="A228:N229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O253:U253"/>
    <mergeCell ref="D31:E31"/>
    <mergeCell ref="O15:S16"/>
    <mergeCell ref="D7:L7"/>
    <mergeCell ref="P13:Q13"/>
    <mergeCell ref="H10:L10"/>
    <mergeCell ref="F5:G5"/>
    <mergeCell ref="A13:L13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O207:S207"/>
    <mergeCell ref="O30:S30"/>
    <mergeCell ref="O263:S263"/>
    <mergeCell ref="O334:S334"/>
    <mergeCell ref="D281:E281"/>
    <mergeCell ref="A420:Y420"/>
    <mergeCell ref="O499:S499"/>
    <mergeCell ref="O36:S36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206:Y206"/>
    <mergeCell ref="A35:Y35"/>
    <mergeCell ref="O136:S136"/>
    <mergeCell ref="A504:Y504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1"/>
    </row>
    <row r="3" spans="2:8" x14ac:dyDescent="0.2">
      <c r="B3" s="46" t="s">
        <v>704</v>
      </c>
      <c r="C3" s="46"/>
      <c r="D3" s="46"/>
      <c r="E3" s="46"/>
    </row>
    <row r="4" spans="2:8" x14ac:dyDescent="0.2">
      <c r="B4" s="46" t="s">
        <v>11</v>
      </c>
      <c r="C4" s="46"/>
      <c r="D4" s="46"/>
      <c r="E4" s="46"/>
    </row>
    <row r="6" spans="2:8" x14ac:dyDescent="0.2">
      <c r="B6" s="46" t="s">
        <v>13</v>
      </c>
      <c r="C6" s="46" t="s">
        <v>705</v>
      </c>
      <c r="D6" s="46" t="s">
        <v>706</v>
      </c>
      <c r="E6" s="46"/>
    </row>
    <row r="7" spans="2:8" x14ac:dyDescent="0.2">
      <c r="B7" s="46" t="s">
        <v>707</v>
      </c>
      <c r="C7" s="46" t="s">
        <v>708</v>
      </c>
      <c r="D7" s="46" t="s">
        <v>709</v>
      </c>
      <c r="E7" s="46"/>
    </row>
    <row r="8" spans="2:8" x14ac:dyDescent="0.2">
      <c r="B8" s="46" t="s">
        <v>710</v>
      </c>
      <c r="C8" s="46" t="s">
        <v>711</v>
      </c>
      <c r="D8" s="46" t="s">
        <v>712</v>
      </c>
      <c r="E8" s="46"/>
    </row>
    <row r="9" spans="2:8" x14ac:dyDescent="0.2">
      <c r="B9" s="46" t="s">
        <v>713</v>
      </c>
      <c r="C9" s="46" t="s">
        <v>714</v>
      </c>
      <c r="D9" s="46" t="s">
        <v>715</v>
      </c>
      <c r="E9" s="46"/>
    </row>
    <row r="10" spans="2:8" x14ac:dyDescent="0.2">
      <c r="B10" s="46" t="s">
        <v>716</v>
      </c>
      <c r="C10" s="46" t="s">
        <v>717</v>
      </c>
      <c r="D10" s="46" t="s">
        <v>718</v>
      </c>
      <c r="E10" s="46"/>
    </row>
    <row r="12" spans="2:8" x14ac:dyDescent="0.2">
      <c r="B12" s="46" t="s">
        <v>719</v>
      </c>
      <c r="C12" s="46" t="s">
        <v>705</v>
      </c>
      <c r="D12" s="46"/>
      <c r="E12" s="46"/>
    </row>
    <row r="14" spans="2:8" x14ac:dyDescent="0.2">
      <c r="B14" s="46" t="s">
        <v>720</v>
      </c>
      <c r="C14" s="46" t="s">
        <v>708</v>
      </c>
      <c r="D14" s="46"/>
      <c r="E14" s="46"/>
    </row>
    <row r="16" spans="2:8" x14ac:dyDescent="0.2">
      <c r="B16" s="46" t="s">
        <v>721</v>
      </c>
      <c r="C16" s="46" t="s">
        <v>711</v>
      </c>
      <c r="D16" s="46"/>
      <c r="E16" s="46"/>
    </row>
    <row r="18" spans="2:5" x14ac:dyDescent="0.2">
      <c r="B18" s="46" t="s">
        <v>722</v>
      </c>
      <c r="C18" s="46" t="s">
        <v>714</v>
      </c>
      <c r="D18" s="46"/>
      <c r="E18" s="46"/>
    </row>
    <row r="20" spans="2:5" x14ac:dyDescent="0.2">
      <c r="B20" s="46" t="s">
        <v>723</v>
      </c>
      <c r="C20" s="46" t="s">
        <v>717</v>
      </c>
      <c r="D20" s="46"/>
      <c r="E20" s="46"/>
    </row>
    <row r="22" spans="2:5" x14ac:dyDescent="0.2">
      <c r="B22" s="46" t="s">
        <v>724</v>
      </c>
      <c r="C22" s="46"/>
      <c r="D22" s="46"/>
      <c r="E22" s="46"/>
    </row>
    <row r="23" spans="2:5" x14ac:dyDescent="0.2">
      <c r="B23" s="46" t="s">
        <v>725</v>
      </c>
      <c r="C23" s="46"/>
      <c r="D23" s="46"/>
      <c r="E23" s="46"/>
    </row>
    <row r="24" spans="2:5" x14ac:dyDescent="0.2">
      <c r="B24" s="46" t="s">
        <v>726</v>
      </c>
      <c r="C24" s="46"/>
      <c r="D24" s="46"/>
      <c r="E24" s="46"/>
    </row>
    <row r="25" spans="2:5" x14ac:dyDescent="0.2">
      <c r="B25" s="46" t="s">
        <v>727</v>
      </c>
      <c r="C25" s="46"/>
      <c r="D25" s="46"/>
      <c r="E25" s="46"/>
    </row>
    <row r="26" spans="2:5" x14ac:dyDescent="0.2">
      <c r="B26" s="46" t="s">
        <v>728</v>
      </c>
      <c r="C26" s="46"/>
      <c r="D26" s="46"/>
      <c r="E26" s="46"/>
    </row>
    <row r="27" spans="2:5" x14ac:dyDescent="0.2">
      <c r="B27" s="46" t="s">
        <v>729</v>
      </c>
      <c r="C27" s="46"/>
      <c r="D27" s="46"/>
      <c r="E27" s="46"/>
    </row>
    <row r="28" spans="2:5" x14ac:dyDescent="0.2">
      <c r="B28" s="46" t="s">
        <v>730</v>
      </c>
      <c r="C28" s="46"/>
      <c r="D28" s="46"/>
      <c r="E28" s="46"/>
    </row>
    <row r="29" spans="2:5" x14ac:dyDescent="0.2">
      <c r="B29" s="46" t="s">
        <v>731</v>
      </c>
      <c r="C29" s="46"/>
      <c r="D29" s="46"/>
      <c r="E29" s="46"/>
    </row>
    <row r="30" spans="2:5" x14ac:dyDescent="0.2">
      <c r="B30" s="46" t="s">
        <v>732</v>
      </c>
      <c r="C30" s="46"/>
      <c r="D30" s="46"/>
      <c r="E30" s="46"/>
    </row>
    <row r="31" spans="2:5" x14ac:dyDescent="0.2">
      <c r="B31" s="46" t="s">
        <v>733</v>
      </c>
      <c r="C31" s="46"/>
      <c r="D31" s="46"/>
      <c r="E31" s="46"/>
    </row>
    <row r="32" spans="2:5" x14ac:dyDescent="0.2">
      <c r="B32" s="46" t="s">
        <v>734</v>
      </c>
      <c r="C32" s="46"/>
      <c r="D32" s="46"/>
      <c r="E32" s="46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2024-04-19T09:00:34Z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