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013F466-5DB8-4837-970C-950D0EA86F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Q535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G53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X33" i="1" s="1"/>
  <c r="O26" i="1"/>
  <c r="W24" i="1"/>
  <c r="W525" i="1" s="1"/>
  <c r="W23" i="1"/>
  <c r="W529" i="1" s="1"/>
  <c r="X22" i="1"/>
  <c r="O22" i="1"/>
  <c r="H10" i="1"/>
  <c r="A9" i="1"/>
  <c r="F10" i="1" s="1"/>
  <c r="D7" i="1"/>
  <c r="P6" i="1"/>
  <c r="O2" i="1"/>
  <c r="Y92" i="1" l="1"/>
  <c r="Y203" i="1"/>
  <c r="H9" i="1"/>
  <c r="A10" i="1"/>
  <c r="B535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F9" i="1"/>
  <c r="J9" i="1"/>
  <c r="Y22" i="1"/>
  <c r="Y23" i="1" s="1"/>
  <c r="X23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L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X525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<sst xmlns="http://schemas.openxmlformats.org/spreadsheetml/2006/main" count="2243" uniqueCount="735">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</sst>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1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133.56</v>
      </c>
      <c r="X32" s="363">
        <f t="shared" si="0"/>
        <v>133.56</v>
      </c>
      <c r="Y32" s="36">
        <f t="shared" si="1"/>
        <v>0.39909</v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53</v>
      </c>
      <c r="X33" s="364">
        <f>IFERROR(X26/H26,"0")+IFERROR(X27/H27,"0")+IFERROR(X28/H28,"0")+IFERROR(X29/H29,"0")+IFERROR(X30/H30,"0")+IFERROR(X31/H31,"0")+IFERROR(X32/H32,"0")</f>
        <v>53</v>
      </c>
      <c r="Y33" s="364">
        <f>IFERROR(IF(Y26="",0,Y26),"0")+IFERROR(IF(Y27="",0,Y27),"0")+IFERROR(IF(Y28="",0,Y28),"0")+IFERROR(IF(Y29="",0,Y29),"0")+IFERROR(IF(Y30="",0,Y30),"0")+IFERROR(IF(Y31="",0,Y31),"0")+IFERROR(IF(Y32="",0,Y32),"0")</f>
        <v>0.39909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133.56</v>
      </c>
      <c r="X34" s="364">
        <f>IFERROR(SUM(X26:X32),"0")</f>
        <v>133.56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195</v>
      </c>
      <c r="X112" s="363">
        <f t="shared" si="6"/>
        <v>195</v>
      </c>
      <c r="Y112" s="36">
        <f>IFERROR(IF(X112=0,"",ROUNDUP(X112/H112,0)*0.00753),"")</f>
        <v>0.48945</v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153.9</v>
      </c>
      <c r="X114" s="363">
        <f t="shared" si="6"/>
        <v>153.9</v>
      </c>
      <c r="Y114" s="36">
        <f>IFERROR(IF(X114=0,"",ROUNDUP(X114/H114,0)*0.00937),"")</f>
        <v>0.53408999999999995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122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122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1.0235399999999999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348.9</v>
      </c>
      <c r="X119" s="364">
        <f>IFERROR(SUM(X106:X117),"0")</f>
        <v>348.9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381.6</v>
      </c>
      <c r="X185" s="363">
        <f t="shared" si="9"/>
        <v>381.59999999999997</v>
      </c>
      <c r="Y185" s="36">
        <f>IFERROR(IF(X185=0,"",ROUNDUP(X185/H185,0)*0.00753),"")</f>
        <v>1.1972700000000001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305.76</v>
      </c>
      <c r="X186" s="363">
        <f t="shared" si="9"/>
        <v>305.76</v>
      </c>
      <c r="Y186" s="36">
        <f>IFERROR(IF(X186=0,"",ROUNDUP(X186/H186,0)*0.00937),"")</f>
        <v>0.85267000000000004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633.6</v>
      </c>
      <c r="X187" s="363">
        <f t="shared" si="9"/>
        <v>633.6</v>
      </c>
      <c r="Y187" s="36">
        <f>IFERROR(IF(X187=0,"",ROUNDUP(X187/H187,0)*0.00753),"")</f>
        <v>1.9879200000000001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282.24</v>
      </c>
      <c r="X188" s="363">
        <f t="shared" si="9"/>
        <v>282.24</v>
      </c>
      <c r="Y188" s="36">
        <f>IFERROR(IF(X188=0,"",ROUNDUP(X188/H188,0)*0.00937),"")</f>
        <v>0.78708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102.6</v>
      </c>
      <c r="X193" s="363">
        <f t="shared" si="9"/>
        <v>102.60000000000001</v>
      </c>
      <c r="Y193" s="36">
        <f t="shared" si="10"/>
        <v>0.42921000000000004</v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148.80000000000001</v>
      </c>
      <c r="X194" s="363">
        <f t="shared" si="9"/>
        <v>148.79999999999998</v>
      </c>
      <c r="Y194" s="36">
        <f t="shared" si="10"/>
        <v>0.46686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5.7210099999999997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1854.6</v>
      </c>
      <c r="X197" s="364">
        <f>IFERROR(SUM(X179:X195),"0")</f>
        <v>1854.6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273.60000000000002</v>
      </c>
      <c r="X201" s="363">
        <f>IFERROR(IF(W201="",0,CEILING((W201/$H201),1)*$H201),"")</f>
        <v>273.59999999999997</v>
      </c>
      <c r="Y201" s="36">
        <f>IFERROR(IF(X201=0,"",ROUNDUP(X201/H201,0)*0.00753),"")</f>
        <v>0.85842000000000007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242.4</v>
      </c>
      <c r="X202" s="363">
        <f>IFERROR(IF(W202="",0,CEILING((W202/$H202),1)*$H202),"")</f>
        <v>242.39999999999998</v>
      </c>
      <c r="Y202" s="36">
        <f>IFERROR(IF(X202=0,"",ROUNDUP(X202/H202,0)*0.00753),"")</f>
        <v>0.76053000000000004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215</v>
      </c>
      <c r="X203" s="364">
        <f>IFERROR(X199/H199,"0")+IFERROR(X200/H200,"0")+IFERROR(X201/H201,"0")+IFERROR(X202/H202,"0")</f>
        <v>215</v>
      </c>
      <c r="Y203" s="364">
        <f>IFERROR(IF(Y199="",0,Y199),"0")+IFERROR(IF(Y200="",0,Y200),"0")+IFERROR(IF(Y201="",0,Y201),"0")+IFERROR(IF(Y202="",0,Y202),"0")</f>
        <v>1.6189500000000001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516</v>
      </c>
      <c r="X204" s="364">
        <f>IFERROR(SUM(X199:X202),"0")</f>
        <v>516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110</v>
      </c>
      <c r="X240" s="363">
        <f t="shared" si="13"/>
        <v>110</v>
      </c>
      <c r="Y240" s="36">
        <f t="shared" ref="Y240:Y245" si="14">IFERROR(IF(X240=0,"",ROUNDUP(X240/H240,0)*0.00937),"")</f>
        <v>0.20613999999999999</v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22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22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0.20613999999999999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110</v>
      </c>
      <c r="X249" s="364">
        <f>IFERROR(SUM(X232:X247),"0")</f>
        <v>110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48</v>
      </c>
      <c r="X288" s="363">
        <f>IFERROR(IF(W288="",0,CEILING((W288/$H288),1)*$H288),"")</f>
        <v>48</v>
      </c>
      <c r="Y288" s="36">
        <f>IFERROR(IF(X288=0,"",ROUNDUP(X288/H288,0)*0.00474),"")</f>
        <v>0.11376</v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24</v>
      </c>
      <c r="X289" s="364">
        <f>IFERROR(X286/H286,"0")+IFERROR(X287/H287,"0")+IFERROR(X288/H288,"0")</f>
        <v>24</v>
      </c>
      <c r="Y289" s="364">
        <f>IFERROR(IF(Y286="",0,Y286),"0")+IFERROR(IF(Y287="",0,Y287),"0")+IFERROR(IF(Y288="",0,Y288),"0")</f>
        <v>0.11376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48</v>
      </c>
      <c r="X290" s="364">
        <f>IFERROR(SUM(X286:X288),"0")</f>
        <v>48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210</v>
      </c>
      <c r="X299" s="363">
        <f t="shared" si="16"/>
        <v>210</v>
      </c>
      <c r="Y299" s="36">
        <f>IFERROR(IF(X299=0,"",ROUNDUP(X299/H299,0)*0.00937),"")</f>
        <v>0.39354</v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42</v>
      </c>
      <c r="X301" s="364">
        <f>IFERROR(X293/H293,"0")+IFERROR(X294/H294,"0")+IFERROR(X295/H295,"0")+IFERROR(X296/H296,"0")+IFERROR(X297/H297,"0")+IFERROR(X298/H298,"0")+IFERROR(X299/H299,"0")+IFERROR(X300/H300,"0")</f>
        <v>42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0.39354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210</v>
      </c>
      <c r="X302" s="364">
        <f>IFERROR(SUM(X293:X300),"0")</f>
        <v>210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73.5</v>
      </c>
      <c r="X315" s="363">
        <f>IFERROR(IF(W315="",0,CEILING((W315/$H315),1)*$H315),"")</f>
        <v>73.5</v>
      </c>
      <c r="Y315" s="36">
        <f>IFERROR(IF(X315=0,"",ROUNDUP(X315/H315,0)*0.00753),"")</f>
        <v>0.26355000000000001</v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75.599999999999994</v>
      </c>
      <c r="X316" s="363">
        <f>IFERROR(IF(W316="",0,CEILING((W316/$H316),1)*$H316),"")</f>
        <v>75.600000000000009</v>
      </c>
      <c r="Y316" s="36">
        <f>IFERROR(IF(X316=0,"",ROUNDUP(X316/H316,0)*0.00753),"")</f>
        <v>0.27107999999999999</v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71</v>
      </c>
      <c r="X317" s="364">
        <f>IFERROR(X314/H314,"0")+IFERROR(X315/H315,"0")+IFERROR(X316/H316,"0")</f>
        <v>71</v>
      </c>
      <c r="Y317" s="364">
        <f>IFERROR(IF(Y314="",0,Y314),"0")+IFERROR(IF(Y315="",0,Y315),"0")+IFERROR(IF(Y316="",0,Y316),"0")</f>
        <v>0.53462999999999994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149.1</v>
      </c>
      <c r="X318" s="364">
        <f>IFERROR(SUM(X314:X316),"0")</f>
        <v>149.10000000000002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161.88</v>
      </c>
      <c r="X320" s="363">
        <f>IFERROR(IF(W320="",0,CEILING((W320/$H320),1)*$H320),"")</f>
        <v>161.88</v>
      </c>
      <c r="Y320" s="36">
        <f>IFERROR(IF(X320=0,"",ROUNDUP(X320/H320,0)*0.00753),"")</f>
        <v>0.53463000000000005</v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71</v>
      </c>
      <c r="X321" s="364">
        <f>IFERROR(X320/H320,"0")</f>
        <v>71</v>
      </c>
      <c r="Y321" s="364">
        <f>IFERROR(IF(Y320="",0,Y320),"0")</f>
        <v>0.53463000000000005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161.88</v>
      </c>
      <c r="X322" s="364">
        <f>IFERROR(SUM(X320:X320),"0")</f>
        <v>161.88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0</v>
      </c>
      <c r="X338" s="364">
        <f>IFERROR(X330/H330,"0")+IFERROR(X331/H331,"0")+IFERROR(X332/H332,"0")+IFERROR(X333/H333,"0")+IFERROR(X334/H334,"0")+IFERROR(X335/H335,"0")+IFERROR(X336/H336,"0")+IFERROR(X337/H337,"0")</f>
        <v>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0</v>
      </c>
      <c r="X339" s="364">
        <f>IFERROR(SUM(X330:X337),"0")</f>
        <v>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702</v>
      </c>
      <c r="X352" s="363">
        <f>IFERROR(IF(W352="",0,CEILING((W352/$H352),1)*$H352),"")</f>
        <v>702</v>
      </c>
      <c r="Y352" s="36">
        <f>IFERROR(IF(X352=0,"",ROUNDUP(X352/H352,0)*0.02175),"")</f>
        <v>1.9574999999999998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90</v>
      </c>
      <c r="X353" s="364">
        <f>IFERROR(X352/H352,"0")</f>
        <v>90</v>
      </c>
      <c r="Y353" s="364">
        <f>IFERROR(IF(Y352="",0,Y352),"0")</f>
        <v>1.9574999999999998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702</v>
      </c>
      <c r="X354" s="364">
        <f>IFERROR(SUM(X352:X352),"0")</f>
        <v>702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172</v>
      </c>
      <c r="X361" s="363">
        <f>IFERROR(IF(W361="",0,CEILING((W361/$H361),1)*$H361),"")</f>
        <v>172</v>
      </c>
      <c r="Y361" s="36">
        <f>IFERROR(IF(X361=0,"",ROUNDUP(X361/H361,0)*0.00937),"")</f>
        <v>0.40290999999999999</v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43</v>
      </c>
      <c r="X362" s="364">
        <f>IFERROR(X357/H357,"0")+IFERROR(X358/H358,"0")+IFERROR(X359/H359,"0")+IFERROR(X360/H360,"0")+IFERROR(X361/H361,"0")</f>
        <v>43</v>
      </c>
      <c r="Y362" s="364">
        <f>IFERROR(IF(Y357="",0,Y357),"0")+IFERROR(IF(Y358="",0,Y358),"0")+IFERROR(IF(Y359="",0,Y359),"0")+IFERROR(IF(Y360="",0,Y360),"0")+IFERROR(IF(Y361="",0,Y361),"0")</f>
        <v>0.40290999999999999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172</v>
      </c>
      <c r="X363" s="364">
        <f>IFERROR(SUM(X357:X361),"0")</f>
        <v>172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256.8</v>
      </c>
      <c r="X372" s="363">
        <f>IFERROR(IF(W372="",0,CEILING((W372/$H372),1)*$H372),"")</f>
        <v>256.8</v>
      </c>
      <c r="Y372" s="36">
        <f>IFERROR(IF(X372=0,"",ROUNDUP(X372/H372,0)*0.00753),"")</f>
        <v>0.80571000000000004</v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107.00000000000001</v>
      </c>
      <c r="X374" s="364">
        <f>IFERROR(X370/H370,"0")+IFERROR(X371/H371,"0")+IFERROR(X372/H372,"0")+IFERROR(X373/H373,"0")</f>
        <v>107.00000000000001</v>
      </c>
      <c r="Y374" s="364">
        <f>IFERROR(IF(Y370="",0,Y370),"0")+IFERROR(IF(Y371="",0,Y371),"0")+IFERROR(IF(Y372="",0,Y372),"0")+IFERROR(IF(Y373="",0,Y373),"0")</f>
        <v>0.80571000000000004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256.8</v>
      </c>
      <c r="X375" s="364">
        <f>IFERROR(SUM(X370:X373),"0")</f>
        <v>256.8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91.8</v>
      </c>
      <c r="X383" s="363">
        <f>IFERROR(IF(W383="",0,CEILING((W383/$H383),1)*$H383),"")</f>
        <v>91.800000000000011</v>
      </c>
      <c r="Y383" s="36">
        <f>IFERROR(IF(X383=0,"",ROUNDUP(X383/H383,0)*0.00753),"")</f>
        <v>0.25602000000000003</v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86.4</v>
      </c>
      <c r="X384" s="363">
        <f>IFERROR(IF(W384="",0,CEILING((W384/$H384),1)*$H384),"")</f>
        <v>86.4</v>
      </c>
      <c r="Y384" s="36">
        <f>IFERROR(IF(X384=0,"",ROUNDUP(X384/H384,0)*0.00753),"")</f>
        <v>0.24096000000000001</v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66</v>
      </c>
      <c r="X385" s="364">
        <f>IFERROR(X383/H383,"0")+IFERROR(X384/H384,"0")</f>
        <v>66</v>
      </c>
      <c r="Y385" s="364">
        <f>IFERROR(IF(Y383="",0,Y383),"0")+IFERROR(IF(Y384="",0,Y384),"0")</f>
        <v>0.49698000000000003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178.2</v>
      </c>
      <c r="X386" s="364">
        <f>IFERROR(SUM(X383:X384),"0")</f>
        <v>178.20000000000002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92.399999999999991</v>
      </c>
      <c r="X399" s="363">
        <f t="shared" si="18"/>
        <v>92.4</v>
      </c>
      <c r="Y399" s="36">
        <f t="shared" si="19"/>
        <v>0.22088000000000002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43.999999999999993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0.22088000000000002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92.399999999999991</v>
      </c>
      <c r="X402" s="364">
        <f>IFERROR(SUM(X388:X400),"0")</f>
        <v>92.4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97.02000000000001</v>
      </c>
      <c r="X405" s="363">
        <f>IFERROR(IF(W405="",0,CEILING((W405/$H405),1)*$H405),"")</f>
        <v>97.02</v>
      </c>
      <c r="Y405" s="36">
        <f>IFERROR(IF(X405=0,"",ROUNDUP(X405/H405,0)*0.00753),"")</f>
        <v>0.36897000000000002</v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122.4</v>
      </c>
      <c r="X406" s="363">
        <f>IFERROR(IF(W406="",0,CEILING((W406/$H406),1)*$H406),"")</f>
        <v>122.39999999999999</v>
      </c>
      <c r="Y406" s="36">
        <f>IFERROR(IF(X406=0,"",ROUNDUP(X406/H406,0)*0.00937),"")</f>
        <v>0.47787000000000002</v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100.00000000000001</v>
      </c>
      <c r="X407" s="364">
        <f>IFERROR(X404/H404,"0")+IFERROR(X405/H405,"0")+IFERROR(X406/H406,"0")</f>
        <v>100</v>
      </c>
      <c r="Y407" s="364">
        <f>IFERROR(IF(Y404="",0,Y404),"0")+IFERROR(IF(Y405="",0,Y405),"0")+IFERROR(IF(Y406="",0,Y406),"0")</f>
        <v>0.84684000000000004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219.42000000000002</v>
      </c>
      <c r="X408" s="364">
        <f>IFERROR(SUM(X404:X406),"0")</f>
        <v>219.42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240</v>
      </c>
      <c r="X460" s="363">
        <f t="shared" si="21"/>
        <v>240</v>
      </c>
      <c r="Y460" s="36">
        <f>IFERROR(IF(X460=0,"",ROUNDUP(X460/H460,0)*0.00753),"")</f>
        <v>0.753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100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100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0.753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240</v>
      </c>
      <c r="X463" s="364">
        <f>IFERROR(SUM(X451:X461),"0")</f>
        <v>240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5392.86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5392.86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5883.3760000000002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5883.3760000000002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14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14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6233.3760000000002</v>
      </c>
      <c r="X528" s="364">
        <f>GrossWeightTotalR+PalletQtyTotalR*25</f>
        <v>6233.3760000000002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1887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1887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16.029109999999996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133.56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348.9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2370.6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O535" s="46">
        <f>IFERROR(X293*1,"0")+IFERROR(X294*1,"0")+IFERROR(X295*1,"0")+IFERROR(X296*1,"0")+IFERROR(X297*1,"0")+IFERROR(X298*1,"0")+IFERROR(X299*1,"0")+IFERROR(X300*1,"0")+IFERROR(X304*1,"0")+IFERROR(X305*1,"0")</f>
        <v>210</v>
      </c>
      <c r="P535" s="46">
        <f>IFERROR(X310*1,"0")+IFERROR(X314*1,"0")+IFERROR(X315*1,"0")+IFERROR(X316*1,"0")+IFERROR(X320*1,"0")+IFERROR(X324*1,"0")</f>
        <v>310.98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702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428.8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490.02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240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