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3D129A6-57D5-482D-B044-45C9482D36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Y338" i="1" s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Y315" i="1" s="1"/>
  <c r="O315" i="1"/>
  <c r="Y314" i="1"/>
  <c r="Y317" i="1" s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Y301" i="1" s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Y275" i="1" s="1"/>
  <c r="O275" i="1"/>
  <c r="Y274" i="1"/>
  <c r="Y277" i="1" s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Y248" i="1" s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9" i="1" s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J535" i="1" s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X177" i="1" s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I535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H535" i="1" s="1"/>
  <c r="O149" i="1"/>
  <c r="W146" i="1"/>
  <c r="W145" i="1"/>
  <c r="X144" i="1"/>
  <c r="Y144" i="1" s="1"/>
  <c r="O144" i="1"/>
  <c r="Y143" i="1"/>
  <c r="X143" i="1"/>
  <c r="O143" i="1"/>
  <c r="X142" i="1"/>
  <c r="X145" i="1" s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X128" i="1" s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18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Y85" i="1" s="1"/>
  <c r="X64" i="1"/>
  <c r="O64" i="1"/>
  <c r="W61" i="1"/>
  <c r="W60" i="1"/>
  <c r="Y59" i="1"/>
  <c r="X59" i="1"/>
  <c r="Y58" i="1"/>
  <c r="X58" i="1"/>
  <c r="O58" i="1"/>
  <c r="X57" i="1"/>
  <c r="Y57" i="1" s="1"/>
  <c r="O57" i="1"/>
  <c r="Y56" i="1"/>
  <c r="Y60" i="1" s="1"/>
  <c r="X56" i="1"/>
  <c r="O56" i="1"/>
  <c r="W53" i="1"/>
  <c r="W52" i="1"/>
  <c r="Y51" i="1"/>
  <c r="X51" i="1"/>
  <c r="O51" i="1"/>
  <c r="X50" i="1"/>
  <c r="C535" i="1" s="1"/>
  <c r="O50" i="1"/>
  <c r="W46" i="1"/>
  <c r="W45" i="1"/>
  <c r="X44" i="1"/>
  <c r="X45" i="1" s="1"/>
  <c r="O44" i="1"/>
  <c r="W42" i="1"/>
  <c r="W41" i="1"/>
  <c r="X40" i="1"/>
  <c r="X41" i="1" s="1"/>
  <c r="O40" i="1"/>
  <c r="W38" i="1"/>
  <c r="W37" i="1"/>
  <c r="X36" i="1"/>
  <c r="X37" i="1" s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X33" i="1" s="1"/>
  <c r="O26" i="1"/>
  <c r="W24" i="1"/>
  <c r="W525" i="1" s="1"/>
  <c r="W23" i="1"/>
  <c r="W529" i="1" s="1"/>
  <c r="X22" i="1"/>
  <c r="O22" i="1"/>
  <c r="H10" i="1"/>
  <c r="A9" i="1"/>
  <c r="F10" i="1" s="1"/>
  <c r="D7" i="1"/>
  <c r="P6" i="1"/>
  <c r="O2" i="1"/>
  <c r="Y92" i="1" l="1"/>
  <c r="Y203" i="1"/>
  <c r="H9" i="1"/>
  <c r="A10" i="1"/>
  <c r="B535" i="1"/>
  <c r="X527" i="1"/>
  <c r="X526" i="1"/>
  <c r="X24" i="1"/>
  <c r="X34" i="1"/>
  <c r="X38" i="1"/>
  <c r="X42" i="1"/>
  <c r="X46" i="1"/>
  <c r="X52" i="1"/>
  <c r="X60" i="1"/>
  <c r="X85" i="1"/>
  <c r="X93" i="1"/>
  <c r="X103" i="1"/>
  <c r="X119" i="1"/>
  <c r="X129" i="1"/>
  <c r="X138" i="1"/>
  <c r="X146" i="1"/>
  <c r="X159" i="1"/>
  <c r="X164" i="1"/>
  <c r="X170" i="1"/>
  <c r="X176" i="1"/>
  <c r="X196" i="1"/>
  <c r="X204" i="1"/>
  <c r="X213" i="1"/>
  <c r="X219" i="1"/>
  <c r="X228" i="1"/>
  <c r="X249" i="1"/>
  <c r="X25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G535" i="1"/>
  <c r="Q535" i="1"/>
  <c r="F9" i="1"/>
  <c r="J9" i="1"/>
  <c r="Y22" i="1"/>
  <c r="Y23" i="1" s="1"/>
  <c r="X23" i="1"/>
  <c r="Y26" i="1"/>
  <c r="Y33" i="1" s="1"/>
  <c r="Y36" i="1"/>
  <c r="Y37" i="1" s="1"/>
  <c r="Y40" i="1"/>
  <c r="Y41" i="1" s="1"/>
  <c r="Y44" i="1"/>
  <c r="Y45" i="1" s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9" i="1" l="1"/>
  <c r="X525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<sst xmlns="http://schemas.openxmlformats.org/spreadsheetml/2006/main" count="2243" uniqueCount="735">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</sst>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0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91</v>
      </c>
      <c r="X50" s="363">
        <f>IFERROR(IF(W50="",0,CEILING((W50/$H50),1)*$H50),"")</f>
        <v>97.2</v>
      </c>
      <c r="Y50" s="36">
        <f>IFERROR(IF(X50=0,"",ROUNDUP(X50/H50,0)*0.02175),"")</f>
        <v>0.19574999999999998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8.4259259259259256</v>
      </c>
      <c r="X52" s="364">
        <f>IFERROR(X50/H50,"0")+IFERROR(X51/H51,"0")</f>
        <v>9</v>
      </c>
      <c r="Y52" s="364">
        <f>IFERROR(IF(Y50="",0,Y50),"0")+IFERROR(IF(Y51="",0,Y51),"0")</f>
        <v>0.19574999999999998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91</v>
      </c>
      <c r="X53" s="364">
        <f>IFERROR(SUM(X50:X51),"0")</f>
        <v>97.2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125</v>
      </c>
      <c r="X56" s="363">
        <f>IFERROR(IF(W56="",0,CEILING((W56/$H56),1)*$H56),"")</f>
        <v>129.60000000000002</v>
      </c>
      <c r="Y56" s="36">
        <f>IFERROR(IF(X56=0,"",ROUNDUP(X56/H56,0)*0.02175),"")</f>
        <v>0.26100000000000001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11.574074074074073</v>
      </c>
      <c r="X60" s="364">
        <f>IFERROR(X56/H56,"0")+IFERROR(X57/H57,"0")+IFERROR(X58/H58,"0")+IFERROR(X59/H59,"0")</f>
        <v>12.000000000000002</v>
      </c>
      <c r="Y60" s="364">
        <f>IFERROR(IF(Y56="",0,Y56),"0")+IFERROR(IF(Y57="",0,Y57),"0")+IFERROR(IF(Y58="",0,Y58),"0")+IFERROR(IF(Y59="",0,Y59),"0")</f>
        <v>0.26100000000000001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125</v>
      </c>
      <c r="X61" s="364">
        <f>IFERROR(SUM(X56:X59),"0")</f>
        <v>129.60000000000002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468</v>
      </c>
      <c r="X68" s="363">
        <f t="shared" si="2"/>
        <v>475.20000000000005</v>
      </c>
      <c r="Y68" s="36">
        <f t="shared" si="3"/>
        <v>0.95699999999999996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198</v>
      </c>
      <c r="X70" s="363">
        <f t="shared" si="2"/>
        <v>201.6</v>
      </c>
      <c r="Y70" s="36">
        <f t="shared" si="3"/>
        <v>0.39149999999999996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18</v>
      </c>
      <c r="X78" s="363">
        <f t="shared" si="2"/>
        <v>18</v>
      </c>
      <c r="Y78" s="36">
        <f t="shared" si="4"/>
        <v>3.7479999999999999E-2</v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65.011904761904759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66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1.38598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684</v>
      </c>
      <c r="X86" s="364">
        <f>IFERROR(SUM(X64:X84),"0")</f>
        <v>694.80000000000007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120</v>
      </c>
      <c r="X110" s="363">
        <f t="shared" si="6"/>
        <v>126</v>
      </c>
      <c r="Y110" s="36">
        <f>IFERROR(IF(X110=0,"",ROUNDUP(X110/H110,0)*0.02175),"")</f>
        <v>0.32624999999999998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14.285714285714285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15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0.32624999999999998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120</v>
      </c>
      <c r="X119" s="364">
        <f>IFERROR(SUM(X106:X117),"0")</f>
        <v>126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54</v>
      </c>
      <c r="X123" s="363">
        <f t="shared" si="7"/>
        <v>58.800000000000004</v>
      </c>
      <c r="Y123" s="36">
        <f>IFERROR(IF(X123=0,"",ROUNDUP(X123/H123,0)*0.02175),"")</f>
        <v>0.15225</v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6.4285714285714279</v>
      </c>
      <c r="X128" s="364">
        <f>IFERROR(X121/H121,"0")+IFERROR(X122/H122,"0")+IFERROR(X123/H123,"0")+IFERROR(X124/H124,"0")+IFERROR(X125/H125,"0")+IFERROR(X126/H126,"0")+IFERROR(X127/H127,"0")</f>
        <v>7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0.15225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54</v>
      </c>
      <c r="X129" s="364">
        <f>IFERROR(SUM(X121:X127),"0")</f>
        <v>58.800000000000004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300</v>
      </c>
      <c r="X133" s="363">
        <f>IFERROR(IF(W133="",0,CEILING((W133/$H133),1)*$H133),"")</f>
        <v>302.40000000000003</v>
      </c>
      <c r="Y133" s="36">
        <f>IFERROR(IF(X133=0,"",ROUNDUP(X133/H133,0)*0.02175),"")</f>
        <v>0.78299999999999992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35.714285714285715</v>
      </c>
      <c r="X137" s="364">
        <f>IFERROR(X132/H132,"0")+IFERROR(X133/H133,"0")+IFERROR(X134/H134,"0")+IFERROR(X135/H135,"0")+IFERROR(X136/H136,"0")</f>
        <v>36</v>
      </c>
      <c r="Y137" s="364">
        <f>IFERROR(IF(Y132="",0,Y132),"0")+IFERROR(IF(Y133="",0,Y133),"0")+IFERROR(IF(Y134="",0,Y134),"0")+IFERROR(IF(Y135="",0,Y135),"0")+IFERROR(IF(Y136="",0,Y136),"0")</f>
        <v>0.78299999999999992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300</v>
      </c>
      <c r="X138" s="364">
        <f>IFERROR(SUM(X132:X136),"0")</f>
        <v>302.40000000000003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18</v>
      </c>
      <c r="X155" s="363">
        <f t="shared" si="8"/>
        <v>18.900000000000002</v>
      </c>
      <c r="Y155" s="36">
        <f>IFERROR(IF(X155=0,"",ROUNDUP(X155/H155,0)*0.00502),"")</f>
        <v>4.5179999999999998E-2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8.5714285714285712</v>
      </c>
      <c r="X158" s="364">
        <f>IFERROR(X149/H149,"0")+IFERROR(X150/H150,"0")+IFERROR(X151/H151,"0")+IFERROR(X152/H152,"0")+IFERROR(X153/H153,"0")+IFERROR(X154/H154,"0")+IFERROR(X155/H155,"0")+IFERROR(X156/H156,"0")+IFERROR(X157/H157,"0")</f>
        <v>9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4.5179999999999998E-2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18</v>
      </c>
      <c r="X159" s="364">
        <f>IFERROR(SUM(X149:X157),"0")</f>
        <v>18.900000000000002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85</v>
      </c>
      <c r="X173" s="363">
        <f>IFERROR(IF(W173="",0,CEILING((W173/$H173),1)*$H173),"")</f>
        <v>86.4</v>
      </c>
      <c r="Y173" s="36">
        <f>IFERROR(IF(X173=0,"",ROUNDUP(X173/H173,0)*0.00937),"")</f>
        <v>0.14992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15.74074074074074</v>
      </c>
      <c r="X176" s="364">
        <f>IFERROR(X172/H172,"0")+IFERROR(X173/H173,"0")+IFERROR(X174/H174,"0")+IFERROR(X175/H175,"0")</f>
        <v>16</v>
      </c>
      <c r="Y176" s="364">
        <f>IFERROR(IF(Y172="",0,Y172),"0")+IFERROR(IF(Y173="",0,Y173),"0")+IFERROR(IF(Y174="",0,Y174),"0")+IFERROR(IF(Y175="",0,Y175),"0")</f>
        <v>0.14992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85</v>
      </c>
      <c r="X177" s="364">
        <f>IFERROR(SUM(X172:X175),"0")</f>
        <v>86.4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333</v>
      </c>
      <c r="X180" s="363">
        <f t="shared" si="9"/>
        <v>339.29999999999995</v>
      </c>
      <c r="Y180" s="36">
        <f>IFERROR(IF(X180=0,"",ROUNDUP(X180/H180,0)*0.02175),"")</f>
        <v>0.84824999999999995</v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273</v>
      </c>
      <c r="X185" s="363">
        <f t="shared" si="9"/>
        <v>273.59999999999997</v>
      </c>
      <c r="Y185" s="36">
        <f>IFERROR(IF(X185=0,"",ROUNDUP(X185/H185,0)*0.00753),"")</f>
        <v>0.85842000000000007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332</v>
      </c>
      <c r="X187" s="363">
        <f t="shared" si="9"/>
        <v>333.59999999999997</v>
      </c>
      <c r="Y187" s="36">
        <f>IFERROR(IF(X187=0,"",ROUNDUP(X187/H187,0)*0.00753),"")</f>
        <v>1.04667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60</v>
      </c>
      <c r="X189" s="363">
        <f t="shared" si="9"/>
        <v>60</v>
      </c>
      <c r="Y189" s="36">
        <f t="shared" ref="Y189:Y195" si="10">IFERROR(IF(X189=0,"",ROUNDUP(X189/H189,0)*0.00753),"")</f>
        <v>0.18825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100</v>
      </c>
      <c r="X192" s="363">
        <f t="shared" si="9"/>
        <v>100.8</v>
      </c>
      <c r="Y192" s="36">
        <f t="shared" si="10"/>
        <v>0.31625999999999999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78</v>
      </c>
      <c r="X194" s="363">
        <f t="shared" si="9"/>
        <v>79.2</v>
      </c>
      <c r="Y194" s="36">
        <f t="shared" si="10"/>
        <v>0.24849000000000002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60</v>
      </c>
      <c r="X195" s="363">
        <f t="shared" si="9"/>
        <v>60</v>
      </c>
      <c r="Y195" s="36">
        <f t="shared" si="10"/>
        <v>0.18825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414.52586206896552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417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3.6945899999999994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1236</v>
      </c>
      <c r="X197" s="364">
        <f>IFERROR(SUM(X179:X195),"0")</f>
        <v>1246.4999999999998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4</v>
      </c>
      <c r="X324" s="363">
        <f>IFERROR(IF(W324="",0,CEILING((W324/$H324),1)*$H324),"")</f>
        <v>5.0999999999999996</v>
      </c>
      <c r="Y324" s="36">
        <f>IFERROR(IF(X324=0,"",ROUNDUP(X324/H324,0)*0.00753),"")</f>
        <v>1.506E-2</v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1.5686274509803924</v>
      </c>
      <c r="X325" s="364">
        <f>IFERROR(X324/H324,"0")</f>
        <v>2</v>
      </c>
      <c r="Y325" s="364">
        <f>IFERROR(IF(Y324="",0,Y324),"0")</f>
        <v>1.506E-2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4</v>
      </c>
      <c r="X326" s="364">
        <f>IFERROR(SUM(X324:X324),"0")</f>
        <v>5.0999999999999996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2100</v>
      </c>
      <c r="X331" s="363">
        <f t="shared" si="17"/>
        <v>2100</v>
      </c>
      <c r="Y331" s="36">
        <f>IFERROR(IF(X331=0,"",ROUNDUP(X331/H331,0)*0.02175),"")</f>
        <v>3.0449999999999999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1300</v>
      </c>
      <c r="X334" s="363">
        <f t="shared" si="17"/>
        <v>1305</v>
      </c>
      <c r="Y334" s="36">
        <f>IFERROR(IF(X334=0,"",ROUNDUP(X334/H334,0)*0.02175),"")</f>
        <v>1.8922499999999998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226.66666666666669</v>
      </c>
      <c r="X338" s="364">
        <f>IFERROR(X330/H330,"0")+IFERROR(X331/H331,"0")+IFERROR(X332/H332,"0")+IFERROR(X333/H333,"0")+IFERROR(X334/H334,"0")+IFERROR(X335/H335,"0")+IFERROR(X336/H336,"0")+IFERROR(X337/H337,"0")</f>
        <v>227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4.9372499999999997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3400</v>
      </c>
      <c r="X339" s="364">
        <f>IFERROR(SUM(X330:X337),"0")</f>
        <v>3405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750</v>
      </c>
      <c r="X341" s="363">
        <f>IFERROR(IF(W341="",0,CEILING((W341/$H341),1)*$H341),"")</f>
        <v>750</v>
      </c>
      <c r="Y341" s="36">
        <f>IFERROR(IF(X341=0,"",ROUNDUP(X341/H341,0)*0.02175),"")</f>
        <v>1.0874999999999999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50</v>
      </c>
      <c r="X344" s="364">
        <f>IFERROR(X341/H341,"0")+IFERROR(X342/H342,"0")+IFERROR(X343/H343,"0")</f>
        <v>50</v>
      </c>
      <c r="Y344" s="364">
        <f>IFERROR(IF(Y341="",0,Y341),"0")+IFERROR(IF(Y342="",0,Y342),"0")+IFERROR(IF(Y343="",0,Y343),"0")</f>
        <v>1.0874999999999999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750</v>
      </c>
      <c r="X345" s="364">
        <f>IFERROR(SUM(X341:X343),"0")</f>
        <v>750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1000</v>
      </c>
      <c r="X370" s="363">
        <f>IFERROR(IF(W370="",0,CEILING((W370/$H370),1)*$H370),"")</f>
        <v>1006.1999999999999</v>
      </c>
      <c r="Y370" s="36">
        <f>IFERROR(IF(X370=0,"",ROUNDUP(X370/H370,0)*0.02175),"")</f>
        <v>2.8057499999999997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128.2051282051282</v>
      </c>
      <c r="X374" s="364">
        <f>IFERROR(X370/H370,"0")+IFERROR(X371/H371,"0")+IFERROR(X372/H372,"0")+IFERROR(X373/H373,"0")</f>
        <v>129</v>
      </c>
      <c r="Y374" s="364">
        <f>IFERROR(IF(Y370="",0,Y370),"0")+IFERROR(IF(Y371="",0,Y371),"0")+IFERROR(IF(Y372="",0,Y372),"0")+IFERROR(IF(Y373="",0,Y373),"0")</f>
        <v>2.8057499999999997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1000</v>
      </c>
      <c r="X375" s="364">
        <f>IFERROR(SUM(X370:X373),"0")</f>
        <v>1006.1999999999999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49</v>
      </c>
      <c r="X388" s="363">
        <f t="shared" ref="X388:X400" si="18">IFERROR(IF(W388="",0,CEILING((W388/$H388),1)*$H388),"")</f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61</v>
      </c>
      <c r="X390" s="363">
        <f t="shared" si="18"/>
        <v>63</v>
      </c>
      <c r="Y390" s="36">
        <f>IFERROR(IF(X390=0,"",ROUNDUP(X390/H390,0)*0.00753),"")</f>
        <v>0.11295000000000001</v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26.19047619047619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27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0.20330999999999999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110</v>
      </c>
      <c r="X402" s="364">
        <f>IFERROR(SUM(X388:X400),"0")</f>
        <v>113.4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800</v>
      </c>
      <c r="X452" s="363">
        <f t="shared" si="21"/>
        <v>802.56000000000006</v>
      </c>
      <c r="Y452" s="36">
        <f t="shared" si="22"/>
        <v>1.81792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1000</v>
      </c>
      <c r="X455" s="363">
        <f t="shared" si="21"/>
        <v>1003.2</v>
      </c>
      <c r="Y455" s="36">
        <f t="shared" si="22"/>
        <v>2.2724000000000002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340.90909090909088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342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4.0903200000000002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1800</v>
      </c>
      <c r="X463" s="364">
        <f>IFERROR(SUM(X451:X461),"0")</f>
        <v>1805.7600000000002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550</v>
      </c>
      <c r="X465" s="363">
        <f>IFERROR(IF(W465="",0,CEILING((W465/$H465),1)*$H465),"")</f>
        <v>554.4</v>
      </c>
      <c r="Y465" s="36">
        <f>IFERROR(IF(X465=0,"",ROUNDUP(X465/H465,0)*0.01196),"")</f>
        <v>1.2558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104.16666666666666</v>
      </c>
      <c r="X467" s="364">
        <f>IFERROR(X465/H465,"0")+IFERROR(X466/H466,"0")</f>
        <v>104.99999999999999</v>
      </c>
      <c r="Y467" s="364">
        <f>IFERROR(IF(Y465="",0,Y465),"0")+IFERROR(IF(Y466="",0,Y466),"0")</f>
        <v>1.2558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550</v>
      </c>
      <c r="X468" s="364">
        <f>IFERROR(SUM(X465:X466),"0")</f>
        <v>554.4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419</v>
      </c>
      <c r="X470" s="363">
        <f t="shared" ref="X470:X475" si="23">IFERROR(IF(W470="",0,CEILING((W470/$H470),1)*$H470),"")</f>
        <v>422.40000000000003</v>
      </c>
      <c r="Y470" s="36">
        <f>IFERROR(IF(X470=0,"",ROUNDUP(X470/H470,0)*0.01196),"")</f>
        <v>0.95679999999999998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298</v>
      </c>
      <c r="X471" s="363">
        <f t="shared" si="23"/>
        <v>300.96000000000004</v>
      </c>
      <c r="Y471" s="36">
        <f>IFERROR(IF(X471=0,"",ROUNDUP(X471/H471,0)*0.01196),"")</f>
        <v>0.68171999999999999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950</v>
      </c>
      <c r="X472" s="363">
        <f t="shared" si="23"/>
        <v>950.40000000000009</v>
      </c>
      <c r="Y472" s="36">
        <f>IFERROR(IF(X472=0,"",ROUNDUP(X472/H472,0)*0.01196),"")</f>
        <v>2.1528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315.719696969697</v>
      </c>
      <c r="X476" s="364">
        <f>IFERROR(X470/H470,"0")+IFERROR(X471/H471,"0")+IFERROR(X472/H472,"0")+IFERROR(X473/H473,"0")+IFERROR(X474/H474,"0")+IFERROR(X475/H475,"0")</f>
        <v>317</v>
      </c>
      <c r="Y476" s="364">
        <f>IFERROR(IF(Y470="",0,Y470),"0")+IFERROR(IF(Y471="",0,Y471),"0")+IFERROR(IF(Y472="",0,Y472),"0")+IFERROR(IF(Y473="",0,Y473),"0")+IFERROR(IF(Y474="",0,Y474),"0")+IFERROR(IF(Y475="",0,Y475),"0")</f>
        <v>3.7913199999999998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1667</v>
      </c>
      <c r="X477" s="364">
        <f>IFERROR(SUM(X470:X475),"0")</f>
        <v>1673.7600000000002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11994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12074.220000000001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12669.751959611269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12754.876000000004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22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13219.751959611269</v>
      </c>
      <c r="X528" s="364">
        <f>GrossWeightTotalR+PalletQtyTotalR*25</f>
        <v>13304.876000000004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1773.7048606303172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1786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25.180230000000002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97.2</v>
      </c>
      <c r="D535" s="46">
        <f>IFERROR(X56*1,"0")+IFERROR(X57*1,"0")+IFERROR(X58*1,"0")+IFERROR(X59*1,"0")</f>
        <v>129.60000000000002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879.6</v>
      </c>
      <c r="F535" s="46">
        <f>IFERROR(X132*1,"0")+IFERROR(X133*1,"0")+IFERROR(X134*1,"0")+IFERROR(X135*1,"0")+IFERROR(X136*1,"0")</f>
        <v>302.40000000000003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18.900000000000002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1332.8999999999999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5.0999999999999996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4155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1006.1999999999999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113.4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4033.9200000000005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2024-04-19T09:37:05Z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