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5,04,24 ПОКОМ КИ Сочи\машина\"/>
    </mc:Choice>
  </mc:AlternateContent>
  <xr:revisionPtr revIDLastSave="0" documentId="13_ncr:1_{D51467D5-612D-4459-9412-5B81BA95A2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23" i="1" s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W483" i="1"/>
  <c r="V483" i="1"/>
  <c r="X482" i="1"/>
  <c r="W482" i="1"/>
  <c r="N482" i="1"/>
  <c r="W481" i="1"/>
  <c r="X481" i="1" s="1"/>
  <c r="N481" i="1"/>
  <c r="X480" i="1"/>
  <c r="W480" i="1"/>
  <c r="W484" i="1" s="1"/>
  <c r="N480" i="1"/>
  <c r="V478" i="1"/>
  <c r="V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X466" i="1"/>
  <c r="X468" i="1" s="1"/>
  <c r="W466" i="1"/>
  <c r="N466" i="1"/>
  <c r="V464" i="1"/>
  <c r="V463" i="1"/>
  <c r="X462" i="1"/>
  <c r="W462" i="1"/>
  <c r="N462" i="1"/>
  <c r="W461" i="1"/>
  <c r="X461" i="1" s="1"/>
  <c r="N461" i="1"/>
  <c r="X460" i="1"/>
  <c r="W460" i="1"/>
  <c r="N460" i="1"/>
  <c r="W459" i="1"/>
  <c r="X459" i="1" s="1"/>
  <c r="N459" i="1"/>
  <c r="X458" i="1"/>
  <c r="W458" i="1"/>
  <c r="N458" i="1"/>
  <c r="W457" i="1"/>
  <c r="X457" i="1" s="1"/>
  <c r="N457" i="1"/>
  <c r="X456" i="1"/>
  <c r="W456" i="1"/>
  <c r="N456" i="1"/>
  <c r="W455" i="1"/>
  <c r="X455" i="1" s="1"/>
  <c r="N455" i="1"/>
  <c r="X454" i="1"/>
  <c r="W454" i="1"/>
  <c r="N454" i="1"/>
  <c r="W453" i="1"/>
  <c r="X453" i="1" s="1"/>
  <c r="N453" i="1"/>
  <c r="X452" i="1"/>
  <c r="W452" i="1"/>
  <c r="W464" i="1" s="1"/>
  <c r="N452" i="1"/>
  <c r="V448" i="1"/>
  <c r="W447" i="1"/>
  <c r="V447" i="1"/>
  <c r="X446" i="1"/>
  <c r="X447" i="1" s="1"/>
  <c r="W446" i="1"/>
  <c r="W448" i="1" s="1"/>
  <c r="N446" i="1"/>
  <c r="V444" i="1"/>
  <c r="W443" i="1"/>
  <c r="V443" i="1"/>
  <c r="X442" i="1"/>
  <c r="X443" i="1" s="1"/>
  <c r="W442" i="1"/>
  <c r="W444" i="1" s="1"/>
  <c r="N442" i="1"/>
  <c r="V440" i="1"/>
  <c r="V439" i="1"/>
  <c r="X438" i="1"/>
  <c r="W438" i="1"/>
  <c r="N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S530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W408" i="1"/>
  <c r="V408" i="1"/>
  <c r="X407" i="1"/>
  <c r="W407" i="1"/>
  <c r="N407" i="1"/>
  <c r="W406" i="1"/>
  <c r="X406" i="1" s="1"/>
  <c r="N406" i="1"/>
  <c r="X405" i="1"/>
  <c r="W405" i="1"/>
  <c r="W409" i="1" s="1"/>
  <c r="N405" i="1"/>
  <c r="V403" i="1"/>
  <c r="V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W403" i="1" s="1"/>
  <c r="N389" i="1"/>
  <c r="V387" i="1"/>
  <c r="V386" i="1"/>
  <c r="X385" i="1"/>
  <c r="W385" i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X373" i="1"/>
  <c r="X375" i="1" s="1"/>
  <c r="W373" i="1"/>
  <c r="N373" i="1"/>
  <c r="W372" i="1"/>
  <c r="X372" i="1" s="1"/>
  <c r="N372" i="1"/>
  <c r="X371" i="1"/>
  <c r="W371" i="1"/>
  <c r="W375" i="1" s="1"/>
  <c r="N371" i="1"/>
  <c r="V369" i="1"/>
  <c r="V368" i="1"/>
  <c r="X367" i="1"/>
  <c r="W367" i="1"/>
  <c r="N367" i="1"/>
  <c r="W366" i="1"/>
  <c r="N366" i="1"/>
  <c r="V364" i="1"/>
  <c r="V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X348" i="1"/>
  <c r="X350" i="1" s="1"/>
  <c r="W348" i="1"/>
  <c r="W350" i="1" s="1"/>
  <c r="N348" i="1"/>
  <c r="V346" i="1"/>
  <c r="V345" i="1"/>
  <c r="X344" i="1"/>
  <c r="W344" i="1"/>
  <c r="N344" i="1"/>
  <c r="W343" i="1"/>
  <c r="X343" i="1" s="1"/>
  <c r="N343" i="1"/>
  <c r="X342" i="1"/>
  <c r="X345" i="1" s="1"/>
  <c r="W342" i="1"/>
  <c r="N342" i="1"/>
  <c r="V340" i="1"/>
  <c r="V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X316" i="1"/>
  <c r="W316" i="1"/>
  <c r="N316" i="1"/>
  <c r="W315" i="1"/>
  <c r="N315" i="1"/>
  <c r="V313" i="1"/>
  <c r="V312" i="1"/>
  <c r="W311" i="1"/>
  <c r="N311" i="1"/>
  <c r="V308" i="1"/>
  <c r="V307" i="1"/>
  <c r="W306" i="1"/>
  <c r="X306" i="1" s="1"/>
  <c r="N306" i="1"/>
  <c r="X305" i="1"/>
  <c r="X307" i="1" s="1"/>
  <c r="W305" i="1"/>
  <c r="W307" i="1" s="1"/>
  <c r="N305" i="1"/>
  <c r="V303" i="1"/>
  <c r="V302" i="1"/>
  <c r="X301" i="1"/>
  <c r="W301" i="1"/>
  <c r="N301" i="1"/>
  <c r="W300" i="1"/>
  <c r="X300" i="1" s="1"/>
  <c r="N300" i="1"/>
  <c r="X299" i="1"/>
  <c r="W299" i="1"/>
  <c r="N299" i="1"/>
  <c r="W298" i="1"/>
  <c r="X298" i="1" s="1"/>
  <c r="N298" i="1"/>
  <c r="X297" i="1"/>
  <c r="W297" i="1"/>
  <c r="N297" i="1"/>
  <c r="W296" i="1"/>
  <c r="X296" i="1" s="1"/>
  <c r="N296" i="1"/>
  <c r="X295" i="1"/>
  <c r="W295" i="1"/>
  <c r="N295" i="1"/>
  <c r="W294" i="1"/>
  <c r="N294" i="1"/>
  <c r="V291" i="1"/>
  <c r="V290" i="1"/>
  <c r="W289" i="1"/>
  <c r="X289" i="1" s="1"/>
  <c r="N289" i="1"/>
  <c r="X288" i="1"/>
  <c r="W288" i="1"/>
  <c r="N288" i="1"/>
  <c r="W287" i="1"/>
  <c r="N287" i="1"/>
  <c r="V285" i="1"/>
  <c r="V284" i="1"/>
  <c r="W283" i="1"/>
  <c r="X283" i="1" s="1"/>
  <c r="N283" i="1"/>
  <c r="X282" i="1"/>
  <c r="W282" i="1"/>
  <c r="X281" i="1"/>
  <c r="X284" i="1" s="1"/>
  <c r="W281" i="1"/>
  <c r="V279" i="1"/>
  <c r="V278" i="1"/>
  <c r="W277" i="1"/>
  <c r="X277" i="1" s="1"/>
  <c r="N277" i="1"/>
  <c r="X276" i="1"/>
  <c r="W276" i="1"/>
  <c r="N276" i="1"/>
  <c r="W275" i="1"/>
  <c r="N275" i="1"/>
  <c r="V273" i="1"/>
  <c r="V272" i="1"/>
  <c r="W271" i="1"/>
  <c r="X271" i="1" s="1"/>
  <c r="N271" i="1"/>
  <c r="X270" i="1"/>
  <c r="W270" i="1"/>
  <c r="N270" i="1"/>
  <c r="W269" i="1"/>
  <c r="X269" i="1" s="1"/>
  <c r="N269" i="1"/>
  <c r="X268" i="1"/>
  <c r="W268" i="1"/>
  <c r="N268" i="1"/>
  <c r="W267" i="1"/>
  <c r="X267" i="1" s="1"/>
  <c r="N267" i="1"/>
  <c r="X266" i="1"/>
  <c r="W266" i="1"/>
  <c r="X265" i="1"/>
  <c r="W265" i="1"/>
  <c r="N265" i="1"/>
  <c r="W264" i="1"/>
  <c r="X264" i="1" s="1"/>
  <c r="N264" i="1"/>
  <c r="X263" i="1"/>
  <c r="X272" i="1" s="1"/>
  <c r="W263" i="1"/>
  <c r="N263" i="1"/>
  <c r="V261" i="1"/>
  <c r="V260" i="1"/>
  <c r="X259" i="1"/>
  <c r="W259" i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X249" i="1" s="1"/>
  <c r="W235" i="1"/>
  <c r="N235" i="1"/>
  <c r="W234" i="1"/>
  <c r="X234" i="1" s="1"/>
  <c r="N234" i="1"/>
  <c r="X233" i="1"/>
  <c r="W233" i="1"/>
  <c r="N233" i="1"/>
  <c r="V230" i="1"/>
  <c r="V229" i="1"/>
  <c r="X228" i="1"/>
  <c r="W228" i="1"/>
  <c r="N228" i="1"/>
  <c r="W227" i="1"/>
  <c r="X227" i="1" s="1"/>
  <c r="N227" i="1"/>
  <c r="X226" i="1"/>
  <c r="W226" i="1"/>
  <c r="N226" i="1"/>
  <c r="W225" i="1"/>
  <c r="X225" i="1" s="1"/>
  <c r="N225" i="1"/>
  <c r="X224" i="1"/>
  <c r="W224" i="1"/>
  <c r="N224" i="1"/>
  <c r="W223" i="1"/>
  <c r="N223" i="1"/>
  <c r="V220" i="1"/>
  <c r="V219" i="1"/>
  <c r="W218" i="1"/>
  <c r="X218" i="1" s="1"/>
  <c r="N218" i="1"/>
  <c r="X217" i="1"/>
  <c r="X219" i="1" s="1"/>
  <c r="W217" i="1"/>
  <c r="W219" i="1" s="1"/>
  <c r="N217" i="1"/>
  <c r="V215" i="1"/>
  <c r="V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J530" i="1" s="1"/>
  <c r="N208" i="1"/>
  <c r="V205" i="1"/>
  <c r="V204" i="1"/>
  <c r="W203" i="1"/>
  <c r="X203" i="1" s="1"/>
  <c r="N203" i="1"/>
  <c r="X202" i="1"/>
  <c r="W202" i="1"/>
  <c r="N202" i="1"/>
  <c r="W201" i="1"/>
  <c r="X201" i="1" s="1"/>
  <c r="N201" i="1"/>
  <c r="X200" i="1"/>
  <c r="W200" i="1"/>
  <c r="W204" i="1" s="1"/>
  <c r="N200" i="1"/>
  <c r="V198" i="1"/>
  <c r="V197" i="1"/>
  <c r="X196" i="1"/>
  <c r="W196" i="1"/>
  <c r="N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X197" i="1" s="1"/>
  <c r="W180" i="1"/>
  <c r="W198" i="1" s="1"/>
  <c r="N180" i="1"/>
  <c r="V178" i="1"/>
  <c r="V177" i="1"/>
  <c r="X176" i="1"/>
  <c r="W176" i="1"/>
  <c r="N176" i="1"/>
  <c r="W175" i="1"/>
  <c r="X175" i="1" s="1"/>
  <c r="N175" i="1"/>
  <c r="X174" i="1"/>
  <c r="W174" i="1"/>
  <c r="N174" i="1"/>
  <c r="W173" i="1"/>
  <c r="W178" i="1" s="1"/>
  <c r="N173" i="1"/>
  <c r="V171" i="1"/>
  <c r="V170" i="1"/>
  <c r="W169" i="1"/>
  <c r="X169" i="1" s="1"/>
  <c r="N169" i="1"/>
  <c r="X168" i="1"/>
  <c r="X170" i="1" s="1"/>
  <c r="W168" i="1"/>
  <c r="W170" i="1" s="1"/>
  <c r="N168" i="1"/>
  <c r="V166" i="1"/>
  <c r="V165" i="1"/>
  <c r="X164" i="1"/>
  <c r="W164" i="1"/>
  <c r="N164" i="1"/>
  <c r="W163" i="1"/>
  <c r="I530" i="1" s="1"/>
  <c r="N163" i="1"/>
  <c r="V160" i="1"/>
  <c r="V159" i="1"/>
  <c r="W158" i="1"/>
  <c r="X158" i="1" s="1"/>
  <c r="N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H530" i="1" s="1"/>
  <c r="N150" i="1"/>
  <c r="V147" i="1"/>
  <c r="V146" i="1"/>
  <c r="W145" i="1"/>
  <c r="X145" i="1" s="1"/>
  <c r="N145" i="1"/>
  <c r="X144" i="1"/>
  <c r="W144" i="1"/>
  <c r="N144" i="1"/>
  <c r="W143" i="1"/>
  <c r="G530" i="1" s="1"/>
  <c r="N143" i="1"/>
  <c r="V139" i="1"/>
  <c r="V138" i="1"/>
  <c r="W137" i="1"/>
  <c r="X137" i="1" s="1"/>
  <c r="N137" i="1"/>
  <c r="X136" i="1"/>
  <c r="W136" i="1"/>
  <c r="N136" i="1"/>
  <c r="W135" i="1"/>
  <c r="X135" i="1" s="1"/>
  <c r="N135" i="1"/>
  <c r="X134" i="1"/>
  <c r="W134" i="1"/>
  <c r="N134" i="1"/>
  <c r="W133" i="1"/>
  <c r="F530" i="1" s="1"/>
  <c r="V130" i="1"/>
  <c r="V129" i="1"/>
  <c r="X128" i="1"/>
  <c r="W128" i="1"/>
  <c r="N128" i="1"/>
  <c r="W127" i="1"/>
  <c r="X127" i="1" s="1"/>
  <c r="N127" i="1"/>
  <c r="X126" i="1"/>
  <c r="W126" i="1"/>
  <c r="N126" i="1"/>
  <c r="W125" i="1"/>
  <c r="X125" i="1" s="1"/>
  <c r="N125" i="1"/>
  <c r="X124" i="1"/>
  <c r="W124" i="1"/>
  <c r="N124" i="1"/>
  <c r="W123" i="1"/>
  <c r="X123" i="1" s="1"/>
  <c r="N123" i="1"/>
  <c r="X122" i="1"/>
  <c r="X129" i="1" s="1"/>
  <c r="W122" i="1"/>
  <c r="W130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N108" i="1"/>
  <c r="W107" i="1"/>
  <c r="W120" i="1" s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X90" i="1" s="1"/>
  <c r="N90" i="1"/>
  <c r="X89" i="1"/>
  <c r="W89" i="1"/>
  <c r="W93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V61" i="1"/>
  <c r="V60" i="1"/>
  <c r="X59" i="1"/>
  <c r="W59" i="1"/>
  <c r="X58" i="1"/>
  <c r="W58" i="1"/>
  <c r="N58" i="1"/>
  <c r="W57" i="1"/>
  <c r="X57" i="1" s="1"/>
  <c r="N57" i="1"/>
  <c r="X56" i="1"/>
  <c r="X60" i="1" s="1"/>
  <c r="W56" i="1"/>
  <c r="N56" i="1"/>
  <c r="V53" i="1"/>
  <c r="V52" i="1"/>
  <c r="X51" i="1"/>
  <c r="W51" i="1"/>
  <c r="N51" i="1"/>
  <c r="W50" i="1"/>
  <c r="C530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N31" i="1"/>
  <c r="W30" i="1"/>
  <c r="X30" i="1" s="1"/>
  <c r="N30" i="1"/>
  <c r="X29" i="1"/>
  <c r="W29" i="1"/>
  <c r="X28" i="1"/>
  <c r="W28" i="1"/>
  <c r="N28" i="1"/>
  <c r="W27" i="1"/>
  <c r="X27" i="1" s="1"/>
  <c r="N27" i="1"/>
  <c r="X26" i="1"/>
  <c r="W26" i="1"/>
  <c r="W33" i="1" s="1"/>
  <c r="N26" i="1"/>
  <c r="V24" i="1"/>
  <c r="V520" i="1" s="1"/>
  <c r="W23" i="1"/>
  <c r="V23" i="1"/>
  <c r="X22" i="1"/>
  <c r="X23" i="1" s="1"/>
  <c r="W22" i="1"/>
  <c r="N22" i="1"/>
  <c r="H10" i="1"/>
  <c r="A9" i="1"/>
  <c r="A10" i="1" s="1"/>
  <c r="D7" i="1"/>
  <c r="O6" i="1"/>
  <c r="N2" i="1"/>
  <c r="X33" i="1" l="1"/>
  <c r="X525" i="1" s="1"/>
  <c r="X86" i="1"/>
  <c r="X93" i="1"/>
  <c r="X204" i="1"/>
  <c r="F9" i="1"/>
  <c r="J9" i="1"/>
  <c r="F10" i="1"/>
  <c r="W34" i="1"/>
  <c r="W38" i="1"/>
  <c r="W42" i="1"/>
  <c r="W46" i="1"/>
  <c r="W52" i="1"/>
  <c r="W60" i="1"/>
  <c r="W524" i="1" s="1"/>
  <c r="W86" i="1"/>
  <c r="W94" i="1"/>
  <c r="W104" i="1"/>
  <c r="W119" i="1"/>
  <c r="W129" i="1"/>
  <c r="W139" i="1"/>
  <c r="W147" i="1"/>
  <c r="W160" i="1"/>
  <c r="W165" i="1"/>
  <c r="W171" i="1"/>
  <c r="W177" i="1"/>
  <c r="W197" i="1"/>
  <c r="W205" i="1"/>
  <c r="W214" i="1"/>
  <c r="W220" i="1"/>
  <c r="L530" i="1"/>
  <c r="W230" i="1"/>
  <c r="W229" i="1"/>
  <c r="W250" i="1"/>
  <c r="W253" i="1"/>
  <c r="X252" i="1"/>
  <c r="X253" i="1" s="1"/>
  <c r="W254" i="1"/>
  <c r="W261" i="1"/>
  <c r="X256" i="1"/>
  <c r="X260" i="1" s="1"/>
  <c r="W260" i="1"/>
  <c r="W279" i="1"/>
  <c r="W285" i="1"/>
  <c r="W290" i="1"/>
  <c r="X287" i="1"/>
  <c r="X290" i="1" s="1"/>
  <c r="W319" i="1"/>
  <c r="W322" i="1"/>
  <c r="X321" i="1"/>
  <c r="X322" i="1" s="1"/>
  <c r="W323" i="1"/>
  <c r="W326" i="1"/>
  <c r="X325" i="1"/>
  <c r="X326" i="1" s="1"/>
  <c r="W327" i="1"/>
  <c r="P530" i="1"/>
  <c r="W340" i="1"/>
  <c r="X331" i="1"/>
  <c r="X339" i="1" s="1"/>
  <c r="W339" i="1"/>
  <c r="W376" i="1"/>
  <c r="W379" i="1"/>
  <c r="X378" i="1"/>
  <c r="X379" i="1" s="1"/>
  <c r="W380" i="1"/>
  <c r="W387" i="1"/>
  <c r="X384" i="1"/>
  <c r="X386" i="1" s="1"/>
  <c r="R530" i="1"/>
  <c r="W386" i="1"/>
  <c r="X418" i="1"/>
  <c r="X416" i="1"/>
  <c r="W418" i="1"/>
  <c r="W463" i="1"/>
  <c r="W469" i="1"/>
  <c r="W478" i="1"/>
  <c r="X471" i="1"/>
  <c r="X477" i="1" s="1"/>
  <c r="W477" i="1"/>
  <c r="H9" i="1"/>
  <c r="B530" i="1"/>
  <c r="W522" i="1"/>
  <c r="W521" i="1"/>
  <c r="V524" i="1"/>
  <c r="W24" i="1"/>
  <c r="X36" i="1"/>
  <c r="X37" i="1" s="1"/>
  <c r="X40" i="1"/>
  <c r="X41" i="1" s="1"/>
  <c r="X44" i="1"/>
  <c r="X45" i="1" s="1"/>
  <c r="X50" i="1"/>
  <c r="X52" i="1" s="1"/>
  <c r="W53" i="1"/>
  <c r="D530" i="1"/>
  <c r="W61" i="1"/>
  <c r="E530" i="1"/>
  <c r="W87" i="1"/>
  <c r="X96" i="1"/>
  <c r="X104" i="1" s="1"/>
  <c r="X107" i="1"/>
  <c r="X119" i="1" s="1"/>
  <c r="X133" i="1"/>
  <c r="X138" i="1" s="1"/>
  <c r="W138" i="1"/>
  <c r="X143" i="1"/>
  <c r="X146" i="1" s="1"/>
  <c r="W146" i="1"/>
  <c r="X150" i="1"/>
  <c r="X159" i="1" s="1"/>
  <c r="W159" i="1"/>
  <c r="X163" i="1"/>
  <c r="X165" i="1" s="1"/>
  <c r="W166" i="1"/>
  <c r="X173" i="1"/>
  <c r="X177" i="1" s="1"/>
  <c r="X208" i="1"/>
  <c r="X214" i="1" s="1"/>
  <c r="W215" i="1"/>
  <c r="X223" i="1"/>
  <c r="X229" i="1" s="1"/>
  <c r="W272" i="1"/>
  <c r="W273" i="1"/>
  <c r="W278" i="1"/>
  <c r="X275" i="1"/>
  <c r="X278" i="1" s="1"/>
  <c r="W284" i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46" i="1"/>
  <c r="W345" i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M530" i="1"/>
  <c r="W249" i="1"/>
  <c r="X402" i="1"/>
  <c r="W402" i="1"/>
  <c r="X408" i="1"/>
  <c r="W419" i="1"/>
  <c r="W425" i="1"/>
  <c r="W434" i="1"/>
  <c r="X427" i="1"/>
  <c r="X434" i="1" s="1"/>
  <c r="X463" i="1"/>
  <c r="W468" i="1"/>
  <c r="X483" i="1"/>
  <c r="U530" i="1"/>
  <c r="T530" i="1"/>
  <c r="W424" i="1"/>
  <c r="W498" i="1"/>
  <c r="W520" i="1" l="1"/>
  <c r="W523" i="1"/>
</calcChain>
</file>

<file path=xl/sharedStrings.xml><?xml version="1.0" encoding="utf-8"?>
<sst xmlns="http://schemas.openxmlformats.org/spreadsheetml/2006/main" count="2229" uniqueCount="735">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</sst>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topLeftCell="A509" zoomScaleNormal="100" zoomScaleSheetLayoutView="100" workbookViewId="0">
      <selection activeCell="Z525" sqref="Z525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67" t="s">
        <v>0</v>
      </c>
      <c r="E1" s="468"/>
      <c r="F1" s="468"/>
      <c r="G1" s="12" t="s">
        <v>1</v>
      </c>
      <c r="H1" s="467" t="s">
        <v>2</v>
      </c>
      <c r="I1" s="468"/>
      <c r="J1" s="468"/>
      <c r="K1" s="468"/>
      <c r="L1" s="468"/>
      <c r="M1" s="468"/>
      <c r="N1" s="468"/>
      <c r="O1" s="468"/>
      <c r="P1" s="727" t="s">
        <v>3</v>
      </c>
      <c r="Q1" s="468"/>
      <c r="R1" s="46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93" t="s">
        <v>8</v>
      </c>
      <c r="B5" s="437"/>
      <c r="C5" s="438"/>
      <c r="D5" s="391"/>
      <c r="E5" s="393"/>
      <c r="F5" s="686" t="s">
        <v>9</v>
      </c>
      <c r="G5" s="438"/>
      <c r="H5" s="391"/>
      <c r="I5" s="392"/>
      <c r="J5" s="392"/>
      <c r="K5" s="392"/>
      <c r="L5" s="393"/>
      <c r="N5" s="24" t="s">
        <v>10</v>
      </c>
      <c r="O5" s="615">
        <v>45396</v>
      </c>
      <c r="P5" s="453"/>
      <c r="R5" s="707" t="s">
        <v>11</v>
      </c>
      <c r="S5" s="418"/>
      <c r="T5" s="541" t="s">
        <v>12</v>
      </c>
      <c r="U5" s="453"/>
      <c r="Z5" s="51"/>
      <c r="AA5" s="51"/>
      <c r="AB5" s="51"/>
    </row>
    <row r="6" spans="1:29" s="350" customFormat="1" ht="24" customHeight="1" x14ac:dyDescent="0.2">
      <c r="A6" s="493" t="s">
        <v>13</v>
      </c>
      <c r="B6" s="437"/>
      <c r="C6" s="438"/>
      <c r="D6" s="650" t="s">
        <v>14</v>
      </c>
      <c r="E6" s="651"/>
      <c r="F6" s="651"/>
      <c r="G6" s="651"/>
      <c r="H6" s="651"/>
      <c r="I6" s="651"/>
      <c r="J6" s="651"/>
      <c r="K6" s="651"/>
      <c r="L6" s="453"/>
      <c r="N6" s="24" t="s">
        <v>15</v>
      </c>
      <c r="O6" s="482" t="str">
        <f>IF(O5=0," ",CHOOSE(WEEKDAY(O5,2),"Понедельник","Вторник","Среда","Четверг","Пятница","Суббота","Воскресенье"))</f>
        <v>Воскресенье</v>
      </c>
      <c r="P6" s="357"/>
      <c r="R6" s="417" t="s">
        <v>16</v>
      </c>
      <c r="S6" s="418"/>
      <c r="T6" s="547" t="s">
        <v>17</v>
      </c>
      <c r="U6" s="405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77" t="str">
        <f>IFERROR(VLOOKUP(DeliveryAddress,Table,3,0),1)</f>
        <v>5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8"/>
      <c r="S7" s="418"/>
      <c r="T7" s="548"/>
      <c r="U7" s="549"/>
      <c r="Z7" s="51"/>
      <c r="AA7" s="51"/>
      <c r="AB7" s="51"/>
    </row>
    <row r="8" spans="1:29" s="350" customFormat="1" ht="25.5" customHeight="1" x14ac:dyDescent="0.2">
      <c r="A8" s="720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2">
        <v>0.33333333333333331</v>
      </c>
      <c r="P8" s="453"/>
      <c r="R8" s="368"/>
      <c r="S8" s="418"/>
      <c r="T8" s="548"/>
      <c r="U8" s="549"/>
      <c r="Z8" s="51"/>
      <c r="AA8" s="51"/>
      <c r="AB8" s="51"/>
    </row>
    <row r="9" spans="1:29" s="350" customFormat="1" ht="39.950000000000003" customHeight="1" x14ac:dyDescent="0.2">
      <c r="A9" s="5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17"/>
      <c r="E9" s="365"/>
      <c r="F9" s="5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5"/>
      <c r="P9" s="453"/>
      <c r="R9" s="368"/>
      <c r="S9" s="418"/>
      <c r="T9" s="550"/>
      <c r="U9" s="551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17"/>
      <c r="E10" s="365"/>
      <c r="F10" s="5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630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2"/>
      <c r="P10" s="453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2"/>
      <c r="P11" s="453"/>
      <c r="S11" s="24" t="s">
        <v>26</v>
      </c>
      <c r="T11" s="652" t="s">
        <v>27</v>
      </c>
      <c r="U11" s="653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4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45"/>
      <c r="P12" s="579"/>
      <c r="Q12" s="23"/>
      <c r="S12" s="24"/>
      <c r="T12" s="468"/>
      <c r="U12" s="368"/>
      <c r="Z12" s="51"/>
      <c r="AA12" s="51"/>
      <c r="AB12" s="51"/>
    </row>
    <row r="13" spans="1:29" s="350" customFormat="1" ht="23.25" customHeight="1" x14ac:dyDescent="0.2">
      <c r="A13" s="684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52"/>
      <c r="P13" s="653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4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704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26" t="s">
        <v>34</v>
      </c>
      <c r="O15" s="468"/>
      <c r="P15" s="468"/>
      <c r="Q15" s="468"/>
      <c r="R15" s="46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7" t="s">
        <v>35</v>
      </c>
      <c r="B17" s="397" t="s">
        <v>36</v>
      </c>
      <c r="C17" s="512" t="s">
        <v>37</v>
      </c>
      <c r="D17" s="397" t="s">
        <v>38</v>
      </c>
      <c r="E17" s="477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476"/>
      <c r="P17" s="476"/>
      <c r="Q17" s="476"/>
      <c r="R17" s="477"/>
      <c r="S17" s="718" t="s">
        <v>48</v>
      </c>
      <c r="T17" s="438"/>
      <c r="U17" s="397" t="s">
        <v>49</v>
      </c>
      <c r="V17" s="397" t="s">
        <v>50</v>
      </c>
      <c r="W17" s="410" t="s">
        <v>51</v>
      </c>
      <c r="X17" s="397" t="s">
        <v>52</v>
      </c>
      <c r="Y17" s="430" t="s">
        <v>53</v>
      </c>
      <c r="Z17" s="430" t="s">
        <v>54</v>
      </c>
      <c r="AA17" s="430" t="s">
        <v>55</v>
      </c>
      <c r="AB17" s="431"/>
      <c r="AC17" s="432"/>
      <c r="AD17" s="498"/>
      <c r="BA17" s="422" t="s">
        <v>56</v>
      </c>
    </row>
    <row r="18" spans="1:53" ht="14.25" customHeight="1" x14ac:dyDescent="0.2">
      <c r="A18" s="398"/>
      <c r="B18" s="398"/>
      <c r="C18" s="398"/>
      <c r="D18" s="478"/>
      <c r="E18" s="480"/>
      <c r="F18" s="398"/>
      <c r="G18" s="398"/>
      <c r="H18" s="398"/>
      <c r="I18" s="398"/>
      <c r="J18" s="398"/>
      <c r="K18" s="398"/>
      <c r="L18" s="398"/>
      <c r="M18" s="398"/>
      <c r="N18" s="478"/>
      <c r="O18" s="479"/>
      <c r="P18" s="479"/>
      <c r="Q18" s="479"/>
      <c r="R18" s="480"/>
      <c r="S18" s="349" t="s">
        <v>57</v>
      </c>
      <c r="T18" s="349" t="s">
        <v>58</v>
      </c>
      <c r="U18" s="398"/>
      <c r="V18" s="398"/>
      <c r="W18" s="411"/>
      <c r="X18" s="398"/>
      <c r="Y18" s="619"/>
      <c r="Z18" s="619"/>
      <c r="AA18" s="433"/>
      <c r="AB18" s="434"/>
      <c r="AC18" s="435"/>
      <c r="AD18" s="499"/>
      <c r="BA18" s="368"/>
    </row>
    <row r="19" spans="1:53" ht="27.75" customHeight="1" x14ac:dyDescent="0.2">
      <c r="A19" s="407" t="s">
        <v>59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8"/>
      <c r="Z19" s="48"/>
    </row>
    <row r="20" spans="1:53" ht="16.5" customHeight="1" x14ac:dyDescent="0.25">
      <c r="A20" s="367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8"/>
      <c r="Z20" s="348"/>
    </row>
    <row r="21" spans="1:53" ht="14.25" customHeight="1" x14ac:dyDescent="0.25">
      <c r="A21" s="384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7"/>
      <c r="Z21" s="34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0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1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1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84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7"/>
      <c r="Z25" s="347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6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0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1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1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84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7"/>
      <c r="Z35" s="347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0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1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1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84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7"/>
      <c r="Z39" s="347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0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1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1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84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7"/>
      <c r="Z43" s="347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0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1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1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407" t="s">
        <v>95</v>
      </c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08"/>
      <c r="P47" s="408"/>
      <c r="Q47" s="408"/>
      <c r="R47" s="408"/>
      <c r="S47" s="408"/>
      <c r="T47" s="408"/>
      <c r="U47" s="408"/>
      <c r="V47" s="408"/>
      <c r="W47" s="408"/>
      <c r="X47" s="408"/>
      <c r="Y47" s="48"/>
      <c r="Z47" s="48"/>
    </row>
    <row r="48" spans="1:53" ht="16.5" customHeight="1" x14ac:dyDescent="0.25">
      <c r="A48" s="367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48"/>
      <c r="Z48" s="348"/>
    </row>
    <row r="49" spans="1:53" ht="14.25" customHeight="1" x14ac:dyDescent="0.25">
      <c r="A49" s="384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130</v>
      </c>
      <c r="W50" s="353">
        <f>IFERROR(IF(V50="",0,CEILING((V50/$H50),1)*$H50),"")</f>
        <v>140.4</v>
      </c>
      <c r="X50" s="36">
        <f>IFERROR(IF(W50=0,"",ROUNDUP(W50/H50,0)*0.02175),"")</f>
        <v>0.28275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68</v>
      </c>
      <c r="W51" s="353">
        <f>IFERROR(IF(V51="",0,CEILING((V51/$H51),1)*$H51),"")</f>
        <v>70.2</v>
      </c>
      <c r="X51" s="36">
        <f>IFERROR(IF(W51=0,"",ROUNDUP(W51/H51,0)*0.00753),"")</f>
        <v>0.19578000000000001</v>
      </c>
      <c r="Y51" s="56"/>
      <c r="Z51" s="57"/>
      <c r="AD51" s="58"/>
      <c r="BA51" s="71" t="s">
        <v>1</v>
      </c>
    </row>
    <row r="52" spans="1:53" x14ac:dyDescent="0.2">
      <c r="A52" s="370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1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37.222222222222221</v>
      </c>
      <c r="W52" s="354">
        <f>IFERROR(W50/H50,"0")+IFERROR(W51/H51,"0")</f>
        <v>39</v>
      </c>
      <c r="X52" s="354">
        <f>IFERROR(IF(X50="",0,X50),"0")+IFERROR(IF(X51="",0,X51),"0")</f>
        <v>0.47853000000000001</v>
      </c>
      <c r="Y52" s="355"/>
      <c r="Z52" s="355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1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198</v>
      </c>
      <c r="W53" s="354">
        <f>IFERROR(SUM(W50:W51),"0")</f>
        <v>210.60000000000002</v>
      </c>
      <c r="X53" s="37"/>
      <c r="Y53" s="355"/>
      <c r="Z53" s="355"/>
    </row>
    <row r="54" spans="1:53" ht="16.5" customHeight="1" x14ac:dyDescent="0.25">
      <c r="A54" s="367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48"/>
      <c r="Z54" s="348"/>
    </row>
    <row r="55" spans="1:53" ht="14.25" customHeight="1" x14ac:dyDescent="0.25">
      <c r="A55" s="384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56</v>
      </c>
      <c r="W56" s="353">
        <f>IFERROR(IF(V56="",0,CEILING((V56/$H56),1)*$H56),"")</f>
        <v>64.800000000000011</v>
      </c>
      <c r="X56" s="36">
        <f>IFERROR(IF(W56=0,"",ROUNDUP(W56/H56,0)*0.02175),"")</f>
        <v>0.1305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203</v>
      </c>
      <c r="W58" s="353">
        <f>IFERROR(IF(V58="",0,CEILING((V58/$H58),1)*$H58),"")</f>
        <v>207</v>
      </c>
      <c r="X58" s="36">
        <f>IFERROR(IF(W58=0,"",ROUNDUP(W58/H58,0)*0.00937),"")</f>
        <v>0.43102000000000001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3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0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1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50.296296296296298</v>
      </c>
      <c r="W60" s="354">
        <f>IFERROR(W56/H56,"0")+IFERROR(W57/H57,"0")+IFERROR(W58/H58,"0")+IFERROR(W59/H59,"0")</f>
        <v>52</v>
      </c>
      <c r="X60" s="354">
        <f>IFERROR(IF(X56="",0,X56),"0")+IFERROR(IF(X57="",0,X57),"0")+IFERROR(IF(X58="",0,X58),"0")+IFERROR(IF(X59="",0,X59),"0")</f>
        <v>0.56152000000000002</v>
      </c>
      <c r="Y60" s="355"/>
      <c r="Z60" s="355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1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259</v>
      </c>
      <c r="W61" s="354">
        <f>IFERROR(SUM(W56:W59),"0")</f>
        <v>271.8</v>
      </c>
      <c r="X61" s="37"/>
      <c r="Y61" s="355"/>
      <c r="Z61" s="355"/>
    </row>
    <row r="62" spans="1:53" ht="16.5" customHeight="1" x14ac:dyDescent="0.25">
      <c r="A62" s="367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48"/>
      <c r="Z62" s="348"/>
    </row>
    <row r="63" spans="1:53" ht="14.25" customHeight="1" x14ac:dyDescent="0.25">
      <c r="A63" s="384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0</v>
      </c>
      <c r="W64" s="353">
        <f t="shared" ref="W64:W85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49</v>
      </c>
      <c r="W65" s="353">
        <f t="shared" si="2"/>
        <v>56</v>
      </c>
      <c r="X65" s="36">
        <f t="shared" si="3"/>
        <v>0.10874999999999999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20</v>
      </c>
      <c r="W68" s="353">
        <f t="shared" si="2"/>
        <v>21.6</v>
      </c>
      <c r="X68" s="36">
        <f t="shared" si="3"/>
        <v>4.3499999999999997E-2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120</v>
      </c>
      <c r="W73" s="353">
        <f t="shared" si="2"/>
        <v>120</v>
      </c>
      <c r="X73" s="36">
        <f t="shared" si="4"/>
        <v>0.28110000000000002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40</v>
      </c>
      <c r="W74" s="353">
        <f t="shared" si="2"/>
        <v>40</v>
      </c>
      <c r="X74" s="36">
        <f t="shared" si="4"/>
        <v>9.3700000000000006E-2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4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135</v>
      </c>
      <c r="W79" s="353">
        <f t="shared" si="2"/>
        <v>135</v>
      </c>
      <c r="X79" s="36">
        <f t="shared" si="4"/>
        <v>0.28110000000000002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24</v>
      </c>
      <c r="W80" s="353">
        <f t="shared" si="2"/>
        <v>25.6</v>
      </c>
      <c r="X80" s="36">
        <f>IFERROR(IF(W80=0,"",ROUNDUP(W80/H80,0)*0.00753),"")</f>
        <v>6.0240000000000002E-2</v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45</v>
      </c>
      <c r="W84" s="353">
        <f t="shared" si="2"/>
        <v>45</v>
      </c>
      <c r="X84" s="36">
        <f>IFERROR(IF(W84=0,"",ROUNDUP(W84/H84,0)*0.00937),"")</f>
        <v>9.3700000000000006E-2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0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1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93.726851851851848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95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0.96209</v>
      </c>
      <c r="Y86" s="355"/>
      <c r="Z86" s="355"/>
    </row>
    <row r="87" spans="1:53" x14ac:dyDescent="0.2">
      <c r="A87" s="368"/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71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433</v>
      </c>
      <c r="W87" s="354">
        <f>IFERROR(SUM(W64:W85),"0")</f>
        <v>443.20000000000005</v>
      </c>
      <c r="X87" s="37"/>
      <c r="Y87" s="355"/>
      <c r="Z87" s="355"/>
    </row>
    <row r="88" spans="1:53" ht="14.25" customHeight="1" x14ac:dyDescent="0.25">
      <c r="A88" s="384" t="s">
        <v>97</v>
      </c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8"/>
      <c r="U88" s="368"/>
      <c r="V88" s="368"/>
      <c r="W88" s="368"/>
      <c r="X88" s="368"/>
      <c r="Y88" s="347"/>
      <c r="Z88" s="347"/>
    </row>
    <row r="89" spans="1:53" ht="16.5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0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0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1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1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customHeight="1" x14ac:dyDescent="0.25">
      <c r="A95" s="384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7"/>
      <c r="Z95" s="347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22</v>
      </c>
      <c r="W103" s="353">
        <f t="shared" si="5"/>
        <v>22.4</v>
      </c>
      <c r="X103" s="36">
        <f>IFERROR(IF(W103=0,"",ROUNDUP(W103/H103,0)*0.00753),"")</f>
        <v>6.0240000000000002E-2</v>
      </c>
      <c r="Y103" s="56"/>
      <c r="Z103" s="57"/>
      <c r="AD103" s="58"/>
      <c r="BA103" s="109" t="s">
        <v>1</v>
      </c>
    </row>
    <row r="104" spans="1:53" x14ac:dyDescent="0.2">
      <c r="A104" s="370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1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7.8571428571428577</v>
      </c>
      <c r="W104" s="354">
        <f>IFERROR(W96/H96,"0")+IFERROR(W97/H97,"0")+IFERROR(W98/H98,"0")+IFERROR(W99/H99,"0")+IFERROR(W100/H100,"0")+IFERROR(W101/H101,"0")+IFERROR(W102/H102,"0")+IFERROR(W103/H103,"0")</f>
        <v>8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6.0240000000000002E-2</v>
      </c>
      <c r="Y104" s="355"/>
      <c r="Z104" s="355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1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22</v>
      </c>
      <c r="W105" s="354">
        <f>IFERROR(SUM(W96:W103),"0")</f>
        <v>22.4</v>
      </c>
      <c r="X105" s="37"/>
      <c r="Y105" s="355"/>
      <c r="Z105" s="355"/>
    </row>
    <row r="106" spans="1:53" ht="14.25" customHeight="1" x14ac:dyDescent="0.25">
      <c r="A106" s="384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7"/>
      <c r="Z106" s="347"/>
    </row>
    <row r="107" spans="1:53" ht="16.5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667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61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6</v>
      </c>
      <c r="W111" s="353">
        <f t="shared" si="6"/>
        <v>6</v>
      </c>
      <c r="X111" s="36">
        <f>IFERROR(IF(W111=0,"",ROUNDUP(W111/H111,0)*0.00753),"")</f>
        <v>1.506E-2</v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68</v>
      </c>
      <c r="W114" s="353">
        <f t="shared" si="6"/>
        <v>70.2</v>
      </c>
      <c r="X114" s="36">
        <f>IFERROR(IF(W114=0,"",ROUNDUP(W114/H114,0)*0.00753),"")</f>
        <v>0.19578000000000001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30</v>
      </c>
      <c r="W117" s="353">
        <f t="shared" si="6"/>
        <v>30</v>
      </c>
      <c r="X117" s="36">
        <f>IFERROR(IF(W117=0,"",ROUNDUP(W117/H117,0)*0.00753),"")</f>
        <v>7.5300000000000006E-2</v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0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1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37.185185185185183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38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0.28614000000000001</v>
      </c>
      <c r="Y119" s="355"/>
      <c r="Z119" s="355"/>
    </row>
    <row r="120" spans="1:53" x14ac:dyDescent="0.2">
      <c r="A120" s="368"/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71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104</v>
      </c>
      <c r="W120" s="354">
        <f>IFERROR(SUM(W107:W118),"0")</f>
        <v>106.2</v>
      </c>
      <c r="X120" s="37"/>
      <c r="Y120" s="355"/>
      <c r="Z120" s="355"/>
    </row>
    <row r="121" spans="1:53" ht="14.25" customHeight="1" x14ac:dyDescent="0.25">
      <c r="A121" s="384" t="s">
        <v>206</v>
      </c>
      <c r="B121" s="368"/>
      <c r="C121" s="368"/>
      <c r="D121" s="368"/>
      <c r="E121" s="368"/>
      <c r="F121" s="368"/>
      <c r="G121" s="368"/>
      <c r="H121" s="368"/>
      <c r="I121" s="368"/>
      <c r="J121" s="368"/>
      <c r="K121" s="368"/>
      <c r="L121" s="368"/>
      <c r="M121" s="368"/>
      <c r="N121" s="368"/>
      <c r="O121" s="368"/>
      <c r="P121" s="368"/>
      <c r="Q121" s="368"/>
      <c r="R121" s="368"/>
      <c r="S121" s="368"/>
      <c r="T121" s="368"/>
      <c r="U121" s="368"/>
      <c r="V121" s="368"/>
      <c r="W121" s="368"/>
      <c r="X121" s="368"/>
      <c r="Y121" s="347"/>
      <c r="Z121" s="347"/>
    </row>
    <row r="122" spans="1:53" ht="27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6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4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0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1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0</v>
      </c>
      <c r="W129" s="354">
        <f>IFERROR(W122/H122,"0")+IFERROR(W123/H123,"0")+IFERROR(W124/H124,"0")+IFERROR(W125/H125,"0")+IFERROR(W126/H126,"0")+IFERROR(W127/H127,"0")+IFERROR(W128/H128,"0")</f>
        <v>0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5"/>
      <c r="Z129" s="355"/>
    </row>
    <row r="130" spans="1:53" x14ac:dyDescent="0.2">
      <c r="A130" s="368"/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71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0</v>
      </c>
      <c r="W130" s="354">
        <f>IFERROR(SUM(W122:W128),"0")</f>
        <v>0</v>
      </c>
      <c r="X130" s="37"/>
      <c r="Y130" s="355"/>
      <c r="Z130" s="355"/>
    </row>
    <row r="131" spans="1:53" ht="16.5" customHeight="1" x14ac:dyDescent="0.25">
      <c r="A131" s="367" t="s">
        <v>219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8"/>
      <c r="Z131" s="348"/>
    </row>
    <row r="132" spans="1:53" ht="14.25" customHeight="1" x14ac:dyDescent="0.25">
      <c r="A132" s="384" t="s">
        <v>68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47"/>
      <c r="Z132" s="347"/>
    </row>
    <row r="133" spans="1:53" ht="16.5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5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0</v>
      </c>
      <c r="W135" s="35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68</v>
      </c>
      <c r="W137" s="353">
        <f>IFERROR(IF(V137="",0,CEILING((V137/$H137),1)*$H137),"")</f>
        <v>70.2</v>
      </c>
      <c r="X137" s="36">
        <f>IFERROR(IF(W137=0,"",ROUNDUP(W137/H137,0)*0.00753),"")</f>
        <v>0.19578000000000001</v>
      </c>
      <c r="Y137" s="56"/>
      <c r="Z137" s="57"/>
      <c r="AD137" s="58"/>
      <c r="BA137" s="133" t="s">
        <v>1</v>
      </c>
    </row>
    <row r="138" spans="1:53" x14ac:dyDescent="0.2">
      <c r="A138" s="370"/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71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25.185185185185183</v>
      </c>
      <c r="W138" s="354">
        <f>IFERROR(W133/H133,"0")+IFERROR(W134/H134,"0")+IFERROR(W135/H135,"0")+IFERROR(W136/H136,"0")+IFERROR(W137/H137,"0")</f>
        <v>26</v>
      </c>
      <c r="X138" s="354">
        <f>IFERROR(IF(X133="",0,X133),"0")+IFERROR(IF(X134="",0,X134),"0")+IFERROR(IF(X135="",0,X135),"0")+IFERROR(IF(X136="",0,X136),"0")+IFERROR(IF(X137="",0,X137),"0")</f>
        <v>0.19578000000000001</v>
      </c>
      <c r="Y138" s="355"/>
      <c r="Z138" s="355"/>
    </row>
    <row r="139" spans="1:53" x14ac:dyDescent="0.2">
      <c r="A139" s="368"/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71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68</v>
      </c>
      <c r="W139" s="354">
        <f>IFERROR(SUM(W133:W137),"0")</f>
        <v>70.2</v>
      </c>
      <c r="X139" s="37"/>
      <c r="Y139" s="355"/>
      <c r="Z139" s="355"/>
    </row>
    <row r="140" spans="1:53" ht="27.75" customHeight="1" x14ac:dyDescent="0.2">
      <c r="A140" s="407" t="s">
        <v>230</v>
      </c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08"/>
      <c r="P140" s="408"/>
      <c r="Q140" s="408"/>
      <c r="R140" s="408"/>
      <c r="S140" s="408"/>
      <c r="T140" s="408"/>
      <c r="U140" s="408"/>
      <c r="V140" s="408"/>
      <c r="W140" s="408"/>
      <c r="X140" s="408"/>
      <c r="Y140" s="48"/>
      <c r="Z140" s="48"/>
    </row>
    <row r="141" spans="1:53" ht="16.5" customHeight="1" x14ac:dyDescent="0.25">
      <c r="A141" s="367" t="s">
        <v>231</v>
      </c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68"/>
      <c r="N141" s="368"/>
      <c r="O141" s="368"/>
      <c r="P141" s="368"/>
      <c r="Q141" s="368"/>
      <c r="R141" s="368"/>
      <c r="S141" s="368"/>
      <c r="T141" s="368"/>
      <c r="U141" s="368"/>
      <c r="V141" s="368"/>
      <c r="W141" s="368"/>
      <c r="X141" s="368"/>
      <c r="Y141" s="348"/>
      <c r="Z141" s="348"/>
    </row>
    <row r="142" spans="1:53" ht="14.25" customHeight="1" x14ac:dyDescent="0.25">
      <c r="A142" s="384" t="s">
        <v>105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47"/>
      <c r="Z142" s="347"/>
    </row>
    <row r="143" spans="1:53" ht="27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6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70"/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71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x14ac:dyDescent="0.2">
      <c r="A147" s="368"/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71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customHeight="1" x14ac:dyDescent="0.25">
      <c r="A148" s="367" t="s">
        <v>238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48"/>
      <c r="Z148" s="348"/>
    </row>
    <row r="149" spans="1:53" ht="14.25" customHeight="1" x14ac:dyDescent="0.25">
      <c r="A149" s="384" t="s">
        <v>60</v>
      </c>
      <c r="B149" s="368"/>
      <c r="C149" s="368"/>
      <c r="D149" s="368"/>
      <c r="E149" s="368"/>
      <c r="F149" s="368"/>
      <c r="G149" s="368"/>
      <c r="H149" s="368"/>
      <c r="I149" s="368"/>
      <c r="J149" s="368"/>
      <c r="K149" s="368"/>
      <c r="L149" s="368"/>
      <c r="M149" s="368"/>
      <c r="N149" s="368"/>
      <c r="O149" s="368"/>
      <c r="P149" s="368"/>
      <c r="Q149" s="368"/>
      <c r="R149" s="368"/>
      <c r="S149" s="368"/>
      <c r="T149" s="368"/>
      <c r="U149" s="368"/>
      <c r="V149" s="368"/>
      <c r="W149" s="368"/>
      <c r="X149" s="368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0</v>
      </c>
      <c r="W150" s="353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35</v>
      </c>
      <c r="W153" s="353">
        <f t="shared" si="8"/>
        <v>35.700000000000003</v>
      </c>
      <c r="X153" s="36">
        <f>IFERROR(IF(W153=0,"",ROUNDUP(W153/H153,0)*0.00502),"")</f>
        <v>8.5339999999999999E-2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7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53</v>
      </c>
      <c r="W156" s="353">
        <f t="shared" si="8"/>
        <v>54.6</v>
      </c>
      <c r="X156" s="36">
        <f>IFERROR(IF(W156=0,"",ROUNDUP(W156/H156,0)*0.00502),"")</f>
        <v>0.13052</v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0"/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71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41.904761904761898</v>
      </c>
      <c r="W159" s="354">
        <f>IFERROR(W150/H150,"0")+IFERROR(W151/H151,"0")+IFERROR(W152/H152,"0")+IFERROR(W153/H153,"0")+IFERROR(W154/H154,"0")+IFERROR(W155/H155,"0")+IFERROR(W156/H156,"0")+IFERROR(W157/H157,"0")+IFERROR(W158/H158,"0")</f>
        <v>43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0.21586</v>
      </c>
      <c r="Y159" s="355"/>
      <c r="Z159" s="355"/>
    </row>
    <row r="160" spans="1:53" x14ac:dyDescent="0.2">
      <c r="A160" s="368"/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71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88</v>
      </c>
      <c r="W160" s="354">
        <f>IFERROR(SUM(W150:W158),"0")</f>
        <v>90.300000000000011</v>
      </c>
      <c r="X160" s="37"/>
      <c r="Y160" s="355"/>
      <c r="Z160" s="355"/>
    </row>
    <row r="161" spans="1:53" ht="16.5" customHeight="1" x14ac:dyDescent="0.25">
      <c r="A161" s="367" t="s">
        <v>257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48"/>
      <c r="Z161" s="348"/>
    </row>
    <row r="162" spans="1:53" ht="14.25" customHeight="1" x14ac:dyDescent="0.25">
      <c r="A162" s="384" t="s">
        <v>105</v>
      </c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47"/>
      <c r="Z162" s="347"/>
    </row>
    <row r="163" spans="1:53" ht="16.5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70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1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x14ac:dyDescent="0.2">
      <c r="A166" s="368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71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customHeight="1" x14ac:dyDescent="0.25">
      <c r="A167" s="384" t="s">
        <v>97</v>
      </c>
      <c r="B167" s="368"/>
      <c r="C167" s="368"/>
      <c r="D167" s="368"/>
      <c r="E167" s="368"/>
      <c r="F167" s="368"/>
      <c r="G167" s="368"/>
      <c r="H167" s="368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  <c r="V167" s="368"/>
      <c r="W167" s="368"/>
      <c r="X167" s="368"/>
      <c r="Y167" s="347"/>
      <c r="Z167" s="347"/>
    </row>
    <row r="168" spans="1:53" ht="16.5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70"/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71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x14ac:dyDescent="0.2">
      <c r="A171" s="368"/>
      <c r="B171" s="368"/>
      <c r="C171" s="368"/>
      <c r="D171" s="368"/>
      <c r="E171" s="368"/>
      <c r="F171" s="368"/>
      <c r="G171" s="368"/>
      <c r="H171" s="368"/>
      <c r="I171" s="368"/>
      <c r="J171" s="368"/>
      <c r="K171" s="368"/>
      <c r="L171" s="368"/>
      <c r="M171" s="371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customHeight="1" x14ac:dyDescent="0.25">
      <c r="A172" s="384" t="s">
        <v>60</v>
      </c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68"/>
      <c r="N172" s="368"/>
      <c r="O172" s="368"/>
      <c r="P172" s="368"/>
      <c r="Q172" s="368"/>
      <c r="R172" s="368"/>
      <c r="S172" s="368"/>
      <c r="T172" s="368"/>
      <c r="U172" s="368"/>
      <c r="V172" s="368"/>
      <c r="W172" s="368"/>
      <c r="X172" s="368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x14ac:dyDescent="0.2">
      <c r="A177" s="370"/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71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0</v>
      </c>
      <c r="W177" s="354">
        <f>IFERROR(W173/H173,"0")+IFERROR(W174/H174,"0")+IFERROR(W175/H175,"0")+IFERROR(W176/H176,"0")</f>
        <v>0</v>
      </c>
      <c r="X177" s="354">
        <f>IFERROR(IF(X173="",0,X173),"0")+IFERROR(IF(X174="",0,X174),"0")+IFERROR(IF(X175="",0,X175),"0")+IFERROR(IF(X176="",0,X176),"0")</f>
        <v>0</v>
      </c>
      <c r="Y177" s="355"/>
      <c r="Z177" s="355"/>
    </row>
    <row r="178" spans="1:53" x14ac:dyDescent="0.2">
      <c r="A178" s="368"/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71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0</v>
      </c>
      <c r="W178" s="354">
        <f>IFERROR(SUM(W173:W176),"0")</f>
        <v>0</v>
      </c>
      <c r="X178" s="37"/>
      <c r="Y178" s="355"/>
      <c r="Z178" s="355"/>
    </row>
    <row r="179" spans="1:53" ht="14.25" customHeight="1" x14ac:dyDescent="0.25">
      <c r="A179" s="384" t="s">
        <v>68</v>
      </c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47"/>
      <c r="Z179" s="347"/>
    </row>
    <row r="180" spans="1:53" ht="27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6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36</v>
      </c>
      <c r="W186" s="353">
        <f t="shared" si="9"/>
        <v>36</v>
      </c>
      <c r="X186" s="36">
        <f>IFERROR(IF(W186=0,"",ROUNDUP(W186/H186,0)*0.00753),"")</f>
        <v>0.11295000000000001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6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60</v>
      </c>
      <c r="W188" s="353">
        <f t="shared" si="9"/>
        <v>60</v>
      </c>
      <c r="X188" s="36">
        <f>IFERROR(IF(W188=0,"",ROUNDUP(W188/H188,0)*0.00753),"")</f>
        <v>0.18825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130</v>
      </c>
      <c r="W192" s="353">
        <f t="shared" si="9"/>
        <v>132</v>
      </c>
      <c r="X192" s="36">
        <f t="shared" si="10"/>
        <v>0.41415000000000002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73</v>
      </c>
      <c r="W193" s="353">
        <f t="shared" si="9"/>
        <v>74.399999999999991</v>
      </c>
      <c r="X193" s="36">
        <f t="shared" si="10"/>
        <v>0.23343</v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0</v>
      </c>
      <c r="W195" s="353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0</v>
      </c>
      <c r="W196" s="353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70"/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71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124.58333333333334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126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0.94878000000000007</v>
      </c>
      <c r="Y197" s="355"/>
      <c r="Z197" s="355"/>
    </row>
    <row r="198" spans="1:53" x14ac:dyDescent="0.2">
      <c r="A198" s="368"/>
      <c r="B198" s="368"/>
      <c r="C198" s="368"/>
      <c r="D198" s="368"/>
      <c r="E198" s="368"/>
      <c r="F198" s="368"/>
      <c r="G198" s="368"/>
      <c r="H198" s="368"/>
      <c r="I198" s="368"/>
      <c r="J198" s="368"/>
      <c r="K198" s="368"/>
      <c r="L198" s="368"/>
      <c r="M198" s="371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299</v>
      </c>
      <c r="W198" s="354">
        <f>IFERROR(SUM(W180:W196),"0")</f>
        <v>302.39999999999998</v>
      </c>
      <c r="X198" s="37"/>
      <c r="Y198" s="355"/>
      <c r="Z198" s="355"/>
    </row>
    <row r="199" spans="1:53" ht="14.25" customHeight="1" x14ac:dyDescent="0.25">
      <c r="A199" s="384" t="s">
        <v>206</v>
      </c>
      <c r="B199" s="368"/>
      <c r="C199" s="368"/>
      <c r="D199" s="368"/>
      <c r="E199" s="368"/>
      <c r="F199" s="368"/>
      <c r="G199" s="368"/>
      <c r="H199" s="368"/>
      <c r="I199" s="368"/>
      <c r="J199" s="368"/>
      <c r="K199" s="368"/>
      <c r="L199" s="368"/>
      <c r="M199" s="368"/>
      <c r="N199" s="368"/>
      <c r="O199" s="368"/>
      <c r="P199" s="368"/>
      <c r="Q199" s="368"/>
      <c r="R199" s="368"/>
      <c r="S199" s="368"/>
      <c r="T199" s="368"/>
      <c r="U199" s="368"/>
      <c r="V199" s="368"/>
      <c r="W199" s="368"/>
      <c r="X199" s="368"/>
      <c r="Y199" s="347"/>
      <c r="Z199" s="347"/>
    </row>
    <row r="200" spans="1:53" ht="16.5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5</v>
      </c>
      <c r="W202" s="353">
        <f>IFERROR(IF(V202="",0,CEILING((V202/$H202),1)*$H202),"")</f>
        <v>7.1999999999999993</v>
      </c>
      <c r="X202" s="36">
        <f>IFERROR(IF(W202=0,"",ROUNDUP(W202/H202,0)*0.00753),"")</f>
        <v>2.2589999999999999E-2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0</v>
      </c>
      <c r="W203" s="353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x14ac:dyDescent="0.2">
      <c r="A204" s="370"/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71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2.0833333333333335</v>
      </c>
      <c r="W204" s="354">
        <f>IFERROR(W200/H200,"0")+IFERROR(W201/H201,"0")+IFERROR(W202/H202,"0")+IFERROR(W203/H203,"0")</f>
        <v>3</v>
      </c>
      <c r="X204" s="354">
        <f>IFERROR(IF(X200="",0,X200),"0")+IFERROR(IF(X201="",0,X201),"0")+IFERROR(IF(X202="",0,X202),"0")+IFERROR(IF(X203="",0,X203),"0")</f>
        <v>2.2589999999999999E-2</v>
      </c>
      <c r="Y204" s="355"/>
      <c r="Z204" s="355"/>
    </row>
    <row r="205" spans="1:53" x14ac:dyDescent="0.2">
      <c r="A205" s="368"/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71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5</v>
      </c>
      <c r="W205" s="354">
        <f>IFERROR(SUM(W200:W203),"0")</f>
        <v>7.1999999999999993</v>
      </c>
      <c r="X205" s="37"/>
      <c r="Y205" s="355"/>
      <c r="Z205" s="355"/>
    </row>
    <row r="206" spans="1:53" ht="16.5" customHeight="1" x14ac:dyDescent="0.25">
      <c r="A206" s="367" t="s">
        <v>316</v>
      </c>
      <c r="B206" s="368"/>
      <c r="C206" s="368"/>
      <c r="D206" s="368"/>
      <c r="E206" s="368"/>
      <c r="F206" s="368"/>
      <c r="G206" s="368"/>
      <c r="H206" s="368"/>
      <c r="I206" s="368"/>
      <c r="J206" s="368"/>
      <c r="K206" s="368"/>
      <c r="L206" s="368"/>
      <c r="M206" s="368"/>
      <c r="N206" s="368"/>
      <c r="O206" s="368"/>
      <c r="P206" s="368"/>
      <c r="Q206" s="368"/>
      <c r="R206" s="368"/>
      <c r="S206" s="368"/>
      <c r="T206" s="368"/>
      <c r="U206" s="368"/>
      <c r="V206" s="368"/>
      <c r="W206" s="368"/>
      <c r="X206" s="368"/>
      <c r="Y206" s="348"/>
      <c r="Z206" s="348"/>
    </row>
    <row r="207" spans="1:53" ht="14.25" customHeight="1" x14ac:dyDescent="0.25">
      <c r="A207" s="384" t="s">
        <v>105</v>
      </c>
      <c r="B207" s="368"/>
      <c r="C207" s="368"/>
      <c r="D207" s="368"/>
      <c r="E207" s="368"/>
      <c r="F207" s="368"/>
      <c r="G207" s="368"/>
      <c r="H207" s="368"/>
      <c r="I207" s="368"/>
      <c r="J207" s="368"/>
      <c r="K207" s="368"/>
      <c r="L207" s="368"/>
      <c r="M207" s="368"/>
      <c r="N207" s="368"/>
      <c r="O207" s="368"/>
      <c r="P207" s="368"/>
      <c r="Q207" s="368"/>
      <c r="R207" s="368"/>
      <c r="S207" s="368"/>
      <c r="T207" s="368"/>
      <c r="U207" s="368"/>
      <c r="V207" s="368"/>
      <c r="W207" s="368"/>
      <c r="X207" s="368"/>
      <c r="Y207" s="347"/>
      <c r="Z207" s="347"/>
    </row>
    <row r="208" spans="1:53" ht="27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20</v>
      </c>
      <c r="W213" s="353">
        <f t="shared" si="11"/>
        <v>20</v>
      </c>
      <c r="X213" s="36">
        <f>IFERROR(IF(W213=0,"",ROUNDUP(W213/H213,0)*0.00937),"")</f>
        <v>4.6850000000000003E-2</v>
      </c>
      <c r="Y213" s="56"/>
      <c r="Z213" s="57"/>
      <c r="AD213" s="58"/>
      <c r="BA213" s="180" t="s">
        <v>1</v>
      </c>
    </row>
    <row r="214" spans="1:53" x14ac:dyDescent="0.2">
      <c r="A214" s="370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1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5</v>
      </c>
      <c r="W214" s="354">
        <f>IFERROR(W208/H208,"0")+IFERROR(W209/H209,"0")+IFERROR(W210/H210,"0")+IFERROR(W211/H211,"0")+IFERROR(W212/H212,"0")+IFERROR(W213/H213,"0")</f>
        <v>5</v>
      </c>
      <c r="X214" s="354">
        <f>IFERROR(IF(X208="",0,X208),"0")+IFERROR(IF(X209="",0,X209),"0")+IFERROR(IF(X210="",0,X210),"0")+IFERROR(IF(X211="",0,X211),"0")+IFERROR(IF(X212="",0,X212),"0")+IFERROR(IF(X213="",0,X213),"0")</f>
        <v>4.6850000000000003E-2</v>
      </c>
      <c r="Y214" s="355"/>
      <c r="Z214" s="355"/>
    </row>
    <row r="215" spans="1:53" x14ac:dyDescent="0.2">
      <c r="A215" s="368"/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71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20</v>
      </c>
      <c r="W215" s="354">
        <f>IFERROR(SUM(W208:W213),"0")</f>
        <v>20</v>
      </c>
      <c r="X215" s="37"/>
      <c r="Y215" s="355"/>
      <c r="Z215" s="355"/>
    </row>
    <row r="216" spans="1:53" ht="14.25" customHeight="1" x14ac:dyDescent="0.25">
      <c r="A216" s="384" t="s">
        <v>60</v>
      </c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8"/>
      <c r="N216" s="368"/>
      <c r="O216" s="368"/>
      <c r="P216" s="368"/>
      <c r="Q216" s="368"/>
      <c r="R216" s="368"/>
      <c r="S216" s="368"/>
      <c r="T216" s="368"/>
      <c r="U216" s="368"/>
      <c r="V216" s="368"/>
      <c r="W216" s="368"/>
      <c r="X216" s="368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7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21</v>
      </c>
      <c r="W217" s="353">
        <f>IFERROR(IF(V217="",0,CEILING((V217/$H217),1)*$H217),"")</f>
        <v>21</v>
      </c>
      <c r="X217" s="36">
        <f>IFERROR(IF(W217=0,"",ROUNDUP(W217/H217,0)*0.00502),"")</f>
        <v>5.0200000000000002E-2</v>
      </c>
      <c r="Y217" s="56"/>
      <c r="Z217" s="57"/>
      <c r="AD217" s="58"/>
      <c r="BA217" s="181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70"/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71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10</v>
      </c>
      <c r="W219" s="354">
        <f>IFERROR(W217/H217,"0")+IFERROR(W218/H218,"0")</f>
        <v>10</v>
      </c>
      <c r="X219" s="354">
        <f>IFERROR(IF(X217="",0,X217),"0")+IFERROR(IF(X218="",0,X218),"0")</f>
        <v>5.0200000000000002E-2</v>
      </c>
      <c r="Y219" s="355"/>
      <c r="Z219" s="355"/>
    </row>
    <row r="220" spans="1:53" x14ac:dyDescent="0.2">
      <c r="A220" s="368"/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71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21</v>
      </c>
      <c r="W220" s="354">
        <f>IFERROR(SUM(W217:W218),"0")</f>
        <v>21</v>
      </c>
      <c r="X220" s="37"/>
      <c r="Y220" s="355"/>
      <c r="Z220" s="355"/>
    </row>
    <row r="221" spans="1:53" ht="16.5" customHeight="1" x14ac:dyDescent="0.25">
      <c r="A221" s="367" t="s">
        <v>333</v>
      </c>
      <c r="B221" s="368"/>
      <c r="C221" s="368"/>
      <c r="D221" s="368"/>
      <c r="E221" s="368"/>
      <c r="F221" s="368"/>
      <c r="G221" s="368"/>
      <c r="H221" s="368"/>
      <c r="I221" s="368"/>
      <c r="J221" s="368"/>
      <c r="K221" s="368"/>
      <c r="L221" s="368"/>
      <c r="M221" s="368"/>
      <c r="N221" s="368"/>
      <c r="O221" s="368"/>
      <c r="P221" s="368"/>
      <c r="Q221" s="368"/>
      <c r="R221" s="368"/>
      <c r="S221" s="368"/>
      <c r="T221" s="368"/>
      <c r="U221" s="368"/>
      <c r="V221" s="368"/>
      <c r="W221" s="368"/>
      <c r="X221" s="368"/>
      <c r="Y221" s="348"/>
      <c r="Z221" s="348"/>
    </row>
    <row r="222" spans="1:53" ht="14.25" customHeight="1" x14ac:dyDescent="0.25">
      <c r="A222" s="384" t="s">
        <v>105</v>
      </c>
      <c r="B222" s="368"/>
      <c r="C222" s="368"/>
      <c r="D222" s="368"/>
      <c r="E222" s="368"/>
      <c r="F222" s="368"/>
      <c r="G222" s="368"/>
      <c r="H222" s="368"/>
      <c r="I222" s="368"/>
      <c r="J222" s="368"/>
      <c r="K222" s="368"/>
      <c r="L222" s="368"/>
      <c r="M222" s="368"/>
      <c r="N222" s="368"/>
      <c r="O222" s="368"/>
      <c r="P222" s="368"/>
      <c r="Q222" s="368"/>
      <c r="R222" s="368"/>
      <c r="S222" s="368"/>
      <c r="T222" s="368"/>
      <c r="U222" s="368"/>
      <c r="V222" s="368"/>
      <c r="W222" s="368"/>
      <c r="X222" s="368"/>
      <c r="Y222" s="347"/>
      <c r="Z222" s="347"/>
    </row>
    <row r="223" spans="1:53" ht="27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4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10</v>
      </c>
      <c r="W224" s="353">
        <f t="shared" si="12"/>
        <v>11.6</v>
      </c>
      <c r="X224" s="36">
        <f>IFERROR(IF(W224=0,"",ROUNDUP(W224/H224,0)*0.02175),"")</f>
        <v>2.1749999999999999E-2</v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10</v>
      </c>
      <c r="W225" s="353">
        <f t="shared" si="12"/>
        <v>11.6</v>
      </c>
      <c r="X225" s="36">
        <f>IFERROR(IF(W225=0,"",ROUNDUP(W225/H225,0)*0.02175),"")</f>
        <v>2.1749999999999999E-2</v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40</v>
      </c>
      <c r="W226" s="353">
        <f t="shared" si="12"/>
        <v>40</v>
      </c>
      <c r="X226" s="36">
        <f>IFERROR(IF(W226=0,"",ROUNDUP(W226/H226,0)*0.00937),"")</f>
        <v>9.3700000000000006E-2</v>
      </c>
      <c r="Y226" s="56"/>
      <c r="Z226" s="57"/>
      <c r="AD226" s="58"/>
      <c r="BA226" s="186" t="s">
        <v>1</v>
      </c>
    </row>
    <row r="227" spans="1:53" ht="27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26</v>
      </c>
      <c r="W227" s="353">
        <f t="shared" si="12"/>
        <v>29.6</v>
      </c>
      <c r="X227" s="36">
        <f>IFERROR(IF(W227=0,"",ROUNDUP(W227/H227,0)*0.00937),"")</f>
        <v>7.4959999999999999E-2</v>
      </c>
      <c r="Y227" s="56"/>
      <c r="Z227" s="57"/>
      <c r="AD227" s="58"/>
      <c r="BA227" s="187" t="s">
        <v>1</v>
      </c>
    </row>
    <row r="228" spans="1:53" ht="27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32</v>
      </c>
      <c r="W228" s="353">
        <f t="shared" si="12"/>
        <v>32</v>
      </c>
      <c r="X228" s="36">
        <f>IFERROR(IF(W228=0,"",ROUNDUP(W228/H228,0)*0.00937),"")</f>
        <v>7.4959999999999999E-2</v>
      </c>
      <c r="Y228" s="56"/>
      <c r="Z228" s="57"/>
      <c r="AD228" s="58"/>
      <c r="BA228" s="188" t="s">
        <v>1</v>
      </c>
    </row>
    <row r="229" spans="1:53" x14ac:dyDescent="0.2">
      <c r="A229" s="370"/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71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26.751164958061509</v>
      </c>
      <c r="W229" s="354">
        <f>IFERROR(W223/H223,"0")+IFERROR(W224/H224,"0")+IFERROR(W225/H225,"0")+IFERROR(W226/H226,"0")+IFERROR(W227/H227,"0")+IFERROR(W228/H228,"0")</f>
        <v>28</v>
      </c>
      <c r="X229" s="354">
        <f>IFERROR(IF(X223="",0,X223),"0")+IFERROR(IF(X224="",0,X224),"0")+IFERROR(IF(X225="",0,X225),"0")+IFERROR(IF(X226="",0,X226),"0")+IFERROR(IF(X227="",0,X227),"0")+IFERROR(IF(X228="",0,X228),"0")</f>
        <v>0.28711999999999999</v>
      </c>
      <c r="Y229" s="355"/>
      <c r="Z229" s="355"/>
    </row>
    <row r="230" spans="1:53" x14ac:dyDescent="0.2">
      <c r="A230" s="368"/>
      <c r="B230" s="368"/>
      <c r="C230" s="368"/>
      <c r="D230" s="368"/>
      <c r="E230" s="368"/>
      <c r="F230" s="368"/>
      <c r="G230" s="368"/>
      <c r="H230" s="368"/>
      <c r="I230" s="368"/>
      <c r="J230" s="368"/>
      <c r="K230" s="368"/>
      <c r="L230" s="368"/>
      <c r="M230" s="371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118</v>
      </c>
      <c r="W230" s="354">
        <f>IFERROR(SUM(W223:W228),"0")</f>
        <v>124.80000000000001</v>
      </c>
      <c r="X230" s="37"/>
      <c r="Y230" s="355"/>
      <c r="Z230" s="355"/>
    </row>
    <row r="231" spans="1:53" ht="16.5" customHeight="1" x14ac:dyDescent="0.25">
      <c r="A231" s="367" t="s">
        <v>346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48"/>
      <c r="Z231" s="348"/>
    </row>
    <row r="232" spans="1:53" ht="14.25" customHeight="1" x14ac:dyDescent="0.25">
      <c r="A232" s="384" t="s">
        <v>105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47"/>
      <c r="Z232" s="347"/>
    </row>
    <row r="233" spans="1:53" ht="27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5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5</v>
      </c>
      <c r="W241" s="353">
        <f t="shared" si="13"/>
        <v>5</v>
      </c>
      <c r="X241" s="36">
        <f t="shared" ref="X241:X246" si="14">IFERROR(IF(W241=0,"",ROUNDUP(W241/H241,0)*0.00937),"")</f>
        <v>9.3699999999999999E-3</v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2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6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x14ac:dyDescent="0.2">
      <c r="A249" s="370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1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1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1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9.3699999999999999E-3</v>
      </c>
      <c r="Y249" s="355"/>
      <c r="Z249" s="355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1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5</v>
      </c>
      <c r="W250" s="354">
        <f>IFERROR(SUM(W233:W248),"0")</f>
        <v>5</v>
      </c>
      <c r="X250" s="37"/>
      <c r="Y250" s="355"/>
      <c r="Z250" s="355"/>
    </row>
    <row r="251" spans="1:53" ht="14.25" customHeight="1" x14ac:dyDescent="0.25">
      <c r="A251" s="384" t="s">
        <v>97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7"/>
      <c r="Z251" s="347"/>
    </row>
    <row r="252" spans="1:53" ht="27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x14ac:dyDescent="0.2">
      <c r="A253" s="370"/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71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x14ac:dyDescent="0.2">
      <c r="A254" s="368"/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71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customHeight="1" x14ac:dyDescent="0.25">
      <c r="A255" s="384" t="s">
        <v>60</v>
      </c>
      <c r="B255" s="368"/>
      <c r="C255" s="368"/>
      <c r="D255" s="368"/>
      <c r="E255" s="368"/>
      <c r="F255" s="368"/>
      <c r="G255" s="368"/>
      <c r="H255" s="368"/>
      <c r="I255" s="368"/>
      <c r="J255" s="368"/>
      <c r="K255" s="368"/>
      <c r="L255" s="368"/>
      <c r="M255" s="368"/>
      <c r="N255" s="368"/>
      <c r="O255" s="368"/>
      <c r="P255" s="368"/>
      <c r="Q255" s="368"/>
      <c r="R255" s="368"/>
      <c r="S255" s="368"/>
      <c r="T255" s="368"/>
      <c r="U255" s="368"/>
      <c r="V255" s="368"/>
      <c r="W255" s="368"/>
      <c r="X255" s="368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0</v>
      </c>
      <c r="W256" s="353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3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12</v>
      </c>
      <c r="W257" s="353">
        <f>IFERROR(IF(V257="",0,CEILING((V257/$H257),1)*$H257),"")</f>
        <v>12.600000000000001</v>
      </c>
      <c r="X257" s="36">
        <f>IFERROR(IF(W257=0,"",ROUNDUP(W257/H257,0)*0.00753),"")</f>
        <v>2.2589999999999999E-2</v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35</v>
      </c>
      <c r="W258" s="353">
        <f>IFERROR(IF(V258="",0,CEILING((V258/$H258),1)*$H258),"")</f>
        <v>35.700000000000003</v>
      </c>
      <c r="X258" s="36">
        <f>IFERROR(IF(W258=0,"",ROUNDUP(W258/H258,0)*0.00502),"")</f>
        <v>8.5339999999999999E-2</v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7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70"/>
      <c r="B260" s="368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71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19.523809523809522</v>
      </c>
      <c r="W260" s="354">
        <f>IFERROR(W256/H256,"0")+IFERROR(W257/H257,"0")+IFERROR(W258/H258,"0")+IFERROR(W259/H259,"0")</f>
        <v>20</v>
      </c>
      <c r="X260" s="354">
        <f>IFERROR(IF(X256="",0,X256),"0")+IFERROR(IF(X257="",0,X257),"0")+IFERROR(IF(X258="",0,X258),"0")+IFERROR(IF(X259="",0,X259),"0")</f>
        <v>0.10793</v>
      </c>
      <c r="Y260" s="355"/>
      <c r="Z260" s="355"/>
    </row>
    <row r="261" spans="1:53" x14ac:dyDescent="0.2">
      <c r="A261" s="368"/>
      <c r="B261" s="368"/>
      <c r="C261" s="368"/>
      <c r="D261" s="368"/>
      <c r="E261" s="368"/>
      <c r="F261" s="368"/>
      <c r="G261" s="368"/>
      <c r="H261" s="368"/>
      <c r="I261" s="368"/>
      <c r="J261" s="368"/>
      <c r="K261" s="368"/>
      <c r="L261" s="368"/>
      <c r="M261" s="371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47</v>
      </c>
      <c r="W261" s="354">
        <f>IFERROR(SUM(W256:W259),"0")</f>
        <v>48.300000000000004</v>
      </c>
      <c r="X261" s="37"/>
      <c r="Y261" s="355"/>
      <c r="Z261" s="355"/>
    </row>
    <row r="262" spans="1:53" ht="14.25" customHeight="1" x14ac:dyDescent="0.25">
      <c r="A262" s="384" t="s">
        <v>68</v>
      </c>
      <c r="B262" s="368"/>
      <c r="C262" s="368"/>
      <c r="D262" s="368"/>
      <c r="E262" s="368"/>
      <c r="F262" s="368"/>
      <c r="G262" s="368"/>
      <c r="H262" s="368"/>
      <c r="I262" s="368"/>
      <c r="J262" s="368"/>
      <c r="K262" s="368"/>
      <c r="L262" s="368"/>
      <c r="M262" s="368"/>
      <c r="N262" s="368"/>
      <c r="O262" s="368"/>
      <c r="P262" s="368"/>
      <c r="Q262" s="368"/>
      <c r="R262" s="368"/>
      <c r="S262" s="368"/>
      <c r="T262" s="368"/>
      <c r="U262" s="368"/>
      <c r="V262" s="368"/>
      <c r="W262" s="368"/>
      <c r="X262" s="368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300</v>
      </c>
      <c r="W263" s="353">
        <f t="shared" ref="W263:W271" si="15">IFERROR(IF(V263="",0,CEILING((V263/$H263),1)*$H263),"")</f>
        <v>304.2</v>
      </c>
      <c r="X263" s="36">
        <f>IFERROR(IF(W263=0,"",ROUNDUP(W263/H263,0)*0.02175),"")</f>
        <v>0.84824999999999995</v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89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90</v>
      </c>
      <c r="W267" s="353">
        <f t="shared" si="15"/>
        <v>90</v>
      </c>
      <c r="X267" s="36">
        <f>IFERROR(IF(W267=0,"",ROUNDUP(W267/H267,0)*0.00937),"")</f>
        <v>0.23424999999999999</v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2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x14ac:dyDescent="0.2">
      <c r="A272" s="370"/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71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63.46153846153846</v>
      </c>
      <c r="W272" s="354">
        <f>IFERROR(W263/H263,"0")+IFERROR(W264/H264,"0")+IFERROR(W265/H265,"0")+IFERROR(W266/H266,"0")+IFERROR(W267/H267,"0")+IFERROR(W268/H268,"0")+IFERROR(W269/H269,"0")+IFERROR(W270/H270,"0")+IFERROR(W271/H271,"0")</f>
        <v>64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1.0825</v>
      </c>
      <c r="Y272" s="355"/>
      <c r="Z272" s="355"/>
    </row>
    <row r="273" spans="1:53" x14ac:dyDescent="0.2">
      <c r="A273" s="368"/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71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390</v>
      </c>
      <c r="W273" s="354">
        <f>IFERROR(SUM(W263:W271),"0")</f>
        <v>394.2</v>
      </c>
      <c r="X273" s="37"/>
      <c r="Y273" s="355"/>
      <c r="Z273" s="355"/>
    </row>
    <row r="274" spans="1:53" ht="14.25" customHeight="1" x14ac:dyDescent="0.25">
      <c r="A274" s="384" t="s">
        <v>206</v>
      </c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8"/>
      <c r="N274" s="368"/>
      <c r="O274" s="368"/>
      <c r="P274" s="368"/>
      <c r="Q274" s="368"/>
      <c r="R274" s="368"/>
      <c r="S274" s="368"/>
      <c r="T274" s="368"/>
      <c r="U274" s="368"/>
      <c r="V274" s="368"/>
      <c r="W274" s="368"/>
      <c r="X274" s="368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3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0</v>
      </c>
      <c r="W275" s="353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24</v>
      </c>
      <c r="W276" s="353">
        <f>IFERROR(IF(V276="",0,CEILING((V276/$H276),1)*$H276),"")</f>
        <v>31.2</v>
      </c>
      <c r="X276" s="36">
        <f>IFERROR(IF(W276=0,"",ROUNDUP(W276/H276,0)*0.02175),"")</f>
        <v>8.6999999999999994E-2</v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21" t="s">
        <v>1</v>
      </c>
    </row>
    <row r="278" spans="1:53" x14ac:dyDescent="0.2">
      <c r="A278" s="370"/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71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3.0769230769230771</v>
      </c>
      <c r="W278" s="354">
        <f>IFERROR(W275/H275,"0")+IFERROR(W276/H276,"0")+IFERROR(W277/H277,"0")</f>
        <v>4</v>
      </c>
      <c r="X278" s="354">
        <f>IFERROR(IF(X275="",0,X275),"0")+IFERROR(IF(X276="",0,X276),"0")+IFERROR(IF(X277="",0,X277),"0")</f>
        <v>8.6999999999999994E-2</v>
      </c>
      <c r="Y278" s="355"/>
      <c r="Z278" s="355"/>
    </row>
    <row r="279" spans="1:53" x14ac:dyDescent="0.2">
      <c r="A279" s="368"/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71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24</v>
      </c>
      <c r="W279" s="354">
        <f>IFERROR(SUM(W275:W277),"0")</f>
        <v>31.2</v>
      </c>
      <c r="X279" s="37"/>
      <c r="Y279" s="355"/>
      <c r="Z279" s="355"/>
    </row>
    <row r="280" spans="1:53" ht="14.25" customHeight="1" x14ac:dyDescent="0.25">
      <c r="A280" s="384" t="s">
        <v>83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368"/>
      <c r="Y280" s="347"/>
      <c r="Z280" s="347"/>
    </row>
    <row r="281" spans="1:53" ht="16.5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611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1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x14ac:dyDescent="0.2">
      <c r="A284" s="370"/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71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0</v>
      </c>
      <c r="W284" s="354">
        <f>IFERROR(W281/H281,"0")+IFERROR(W282/H282,"0")+IFERROR(W283/H283,"0")</f>
        <v>0</v>
      </c>
      <c r="X284" s="354">
        <f>IFERROR(IF(X281="",0,X281),"0")+IFERROR(IF(X282="",0,X282),"0")+IFERROR(IF(X283="",0,X283),"0")</f>
        <v>0</v>
      </c>
      <c r="Y284" s="355"/>
      <c r="Z284" s="355"/>
    </row>
    <row r="285" spans="1:53" x14ac:dyDescent="0.2">
      <c r="A285" s="368"/>
      <c r="B285" s="368"/>
      <c r="C285" s="368"/>
      <c r="D285" s="368"/>
      <c r="E285" s="368"/>
      <c r="F285" s="368"/>
      <c r="G285" s="368"/>
      <c r="H285" s="368"/>
      <c r="I285" s="368"/>
      <c r="J285" s="368"/>
      <c r="K285" s="368"/>
      <c r="L285" s="368"/>
      <c r="M285" s="371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0</v>
      </c>
      <c r="W285" s="354">
        <f>IFERROR(SUM(W281:W283),"0")</f>
        <v>0</v>
      </c>
      <c r="X285" s="37"/>
      <c r="Y285" s="355"/>
      <c r="Z285" s="355"/>
    </row>
    <row r="286" spans="1:53" ht="14.25" customHeight="1" x14ac:dyDescent="0.25">
      <c r="A286" s="384" t="s">
        <v>420</v>
      </c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8"/>
      <c r="N286" s="368"/>
      <c r="O286" s="368"/>
      <c r="P286" s="368"/>
      <c r="Q286" s="368"/>
      <c r="R286" s="368"/>
      <c r="S286" s="368"/>
      <c r="T286" s="368"/>
      <c r="U286" s="368"/>
      <c r="V286" s="368"/>
      <c r="W286" s="368"/>
      <c r="X286" s="368"/>
      <c r="Y286" s="347"/>
      <c r="Z286" s="347"/>
    </row>
    <row r="287" spans="1:53" ht="16.5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18</v>
      </c>
      <c r="W287" s="353">
        <f>IFERROR(IF(V287="",0,CEILING((V287/$H287),1)*$H287),"")</f>
        <v>18</v>
      </c>
      <c r="X287" s="36">
        <f>IFERROR(IF(W287=0,"",ROUNDUP(W287/H287,0)*0.00474),"")</f>
        <v>4.2660000000000003E-2</v>
      </c>
      <c r="Y287" s="56"/>
      <c r="Z287" s="57"/>
      <c r="AD287" s="58"/>
      <c r="BA287" s="225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20</v>
      </c>
      <c r="W289" s="353">
        <f>IFERROR(IF(V289="",0,CEILING((V289/$H289),1)*$H289),"")</f>
        <v>20</v>
      </c>
      <c r="X289" s="36">
        <f>IFERROR(IF(W289=0,"",ROUNDUP(W289/H289,0)*0.00474),"")</f>
        <v>4.7400000000000005E-2</v>
      </c>
      <c r="Y289" s="56"/>
      <c r="Z289" s="57"/>
      <c r="AD289" s="58"/>
      <c r="BA289" s="227" t="s">
        <v>1</v>
      </c>
    </row>
    <row r="290" spans="1:53" x14ac:dyDescent="0.2">
      <c r="A290" s="370"/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71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19</v>
      </c>
      <c r="W290" s="354">
        <f>IFERROR(W287/H287,"0")+IFERROR(W288/H288,"0")+IFERROR(W289/H289,"0")</f>
        <v>19</v>
      </c>
      <c r="X290" s="354">
        <f>IFERROR(IF(X287="",0,X287),"0")+IFERROR(IF(X288="",0,X288),"0")+IFERROR(IF(X289="",0,X289),"0")</f>
        <v>9.0060000000000001E-2</v>
      </c>
      <c r="Y290" s="355"/>
      <c r="Z290" s="355"/>
    </row>
    <row r="291" spans="1:53" x14ac:dyDescent="0.2">
      <c r="A291" s="368"/>
      <c r="B291" s="368"/>
      <c r="C291" s="368"/>
      <c r="D291" s="368"/>
      <c r="E291" s="368"/>
      <c r="F291" s="368"/>
      <c r="G291" s="368"/>
      <c r="H291" s="368"/>
      <c r="I291" s="368"/>
      <c r="J291" s="368"/>
      <c r="K291" s="368"/>
      <c r="L291" s="368"/>
      <c r="M291" s="371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38</v>
      </c>
      <c r="W291" s="354">
        <f>IFERROR(SUM(W287:W289),"0")</f>
        <v>38</v>
      </c>
      <c r="X291" s="37"/>
      <c r="Y291" s="355"/>
      <c r="Z291" s="355"/>
    </row>
    <row r="292" spans="1:53" ht="16.5" customHeight="1" x14ac:dyDescent="0.25">
      <c r="A292" s="367" t="s">
        <v>429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348"/>
      <c r="Z292" s="348"/>
    </row>
    <row r="293" spans="1:53" ht="14.25" customHeight="1" x14ac:dyDescent="0.25">
      <c r="A293" s="384" t="s">
        <v>105</v>
      </c>
      <c r="B293" s="368"/>
      <c r="C293" s="368"/>
      <c r="D293" s="368"/>
      <c r="E293" s="368"/>
      <c r="F293" s="368"/>
      <c r="G293" s="368"/>
      <c r="H293" s="368"/>
      <c r="I293" s="368"/>
      <c r="J293" s="368"/>
      <c r="K293" s="368"/>
      <c r="L293" s="368"/>
      <c r="M293" s="368"/>
      <c r="N293" s="368"/>
      <c r="O293" s="368"/>
      <c r="P293" s="368"/>
      <c r="Q293" s="368"/>
      <c r="R293" s="368"/>
      <c r="S293" s="368"/>
      <c r="T293" s="368"/>
      <c r="U293" s="368"/>
      <c r="V293" s="368"/>
      <c r="W293" s="368"/>
      <c r="X293" s="368"/>
      <c r="Y293" s="347"/>
      <c r="Z293" s="347"/>
    </row>
    <row r="294" spans="1:53" ht="27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6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70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x14ac:dyDescent="0.2">
      <c r="A302" s="370"/>
      <c r="B302" s="368"/>
      <c r="C302" s="368"/>
      <c r="D302" s="368"/>
      <c r="E302" s="368"/>
      <c r="F302" s="368"/>
      <c r="G302" s="368"/>
      <c r="H302" s="368"/>
      <c r="I302" s="368"/>
      <c r="J302" s="368"/>
      <c r="K302" s="368"/>
      <c r="L302" s="368"/>
      <c r="M302" s="371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x14ac:dyDescent="0.2">
      <c r="A303" s="368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71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customHeight="1" x14ac:dyDescent="0.25">
      <c r="A304" s="384" t="s">
        <v>60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347"/>
      <c r="Z304" s="347"/>
    </row>
    <row r="305" spans="1:53" ht="27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x14ac:dyDescent="0.2">
      <c r="A307" s="370"/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71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x14ac:dyDescent="0.2">
      <c r="A308" s="368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71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customHeight="1" x14ac:dyDescent="0.25">
      <c r="A309" s="367" t="s">
        <v>447</v>
      </c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68"/>
      <c r="N309" s="368"/>
      <c r="O309" s="368"/>
      <c r="P309" s="368"/>
      <c r="Q309" s="368"/>
      <c r="R309" s="368"/>
      <c r="S309" s="368"/>
      <c r="T309" s="368"/>
      <c r="U309" s="368"/>
      <c r="V309" s="368"/>
      <c r="W309" s="368"/>
      <c r="X309" s="368"/>
      <c r="Y309" s="348"/>
      <c r="Z309" s="348"/>
    </row>
    <row r="310" spans="1:53" ht="14.25" customHeight="1" x14ac:dyDescent="0.25">
      <c r="A310" s="384" t="s">
        <v>60</v>
      </c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68"/>
      <c r="N310" s="368"/>
      <c r="O310" s="368"/>
      <c r="P310" s="368"/>
      <c r="Q310" s="368"/>
      <c r="R310" s="368"/>
      <c r="S310" s="368"/>
      <c r="T310" s="368"/>
      <c r="U310" s="368"/>
      <c r="V310" s="368"/>
      <c r="W310" s="368"/>
      <c r="X310" s="368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9</v>
      </c>
      <c r="W311" s="353">
        <f>IFERROR(IF(V311="",0,CEILING((V311/$H311),1)*$H311),"")</f>
        <v>9</v>
      </c>
      <c r="X311" s="36">
        <f>IFERROR(IF(W311=0,"",ROUNDUP(W311/H311,0)*0.00753),"")</f>
        <v>3.7650000000000003E-2</v>
      </c>
      <c r="Y311" s="56"/>
      <c r="Z311" s="57"/>
      <c r="AD311" s="58"/>
      <c r="BA311" s="238" t="s">
        <v>1</v>
      </c>
    </row>
    <row r="312" spans="1:53" x14ac:dyDescent="0.2">
      <c r="A312" s="370"/>
      <c r="B312" s="368"/>
      <c r="C312" s="368"/>
      <c r="D312" s="368"/>
      <c r="E312" s="368"/>
      <c r="F312" s="368"/>
      <c r="G312" s="368"/>
      <c r="H312" s="368"/>
      <c r="I312" s="368"/>
      <c r="J312" s="368"/>
      <c r="K312" s="368"/>
      <c r="L312" s="368"/>
      <c r="M312" s="371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5</v>
      </c>
      <c r="W312" s="354">
        <f>IFERROR(W311/H311,"0")</f>
        <v>5</v>
      </c>
      <c r="X312" s="354">
        <f>IFERROR(IF(X311="",0,X311),"0")</f>
        <v>3.7650000000000003E-2</v>
      </c>
      <c r="Y312" s="355"/>
      <c r="Z312" s="355"/>
    </row>
    <row r="313" spans="1:53" x14ac:dyDescent="0.2">
      <c r="A313" s="368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1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9</v>
      </c>
      <c r="W313" s="354">
        <f>IFERROR(SUM(W311:W311),"0")</f>
        <v>9</v>
      </c>
      <c r="X313" s="37"/>
      <c r="Y313" s="355"/>
      <c r="Z313" s="355"/>
    </row>
    <row r="314" spans="1:53" ht="14.25" customHeight="1" x14ac:dyDescent="0.25">
      <c r="A314" s="384" t="s">
        <v>68</v>
      </c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8"/>
      <c r="N314" s="368"/>
      <c r="O314" s="368"/>
      <c r="P314" s="368"/>
      <c r="Q314" s="368"/>
      <c r="R314" s="368"/>
      <c r="S314" s="368"/>
      <c r="T314" s="368"/>
      <c r="U314" s="368"/>
      <c r="V314" s="368"/>
      <c r="W314" s="368"/>
      <c r="X314" s="368"/>
      <c r="Y314" s="347"/>
      <c r="Z314" s="347"/>
    </row>
    <row r="315" spans="1:53" ht="27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8</v>
      </c>
      <c r="W315" s="353">
        <f>IFERROR(IF(V315="",0,CEILING((V315/$H315),1)*$H315),"")</f>
        <v>8.1</v>
      </c>
      <c r="X315" s="36">
        <f>IFERROR(IF(W315=0,"",ROUNDUP(W315/H315,0)*0.02175),"")</f>
        <v>2.1749999999999999E-2</v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70</v>
      </c>
      <c r="W316" s="353">
        <f>IFERROR(IF(V316="",0,CEILING((V316/$H316),1)*$H316),"")</f>
        <v>71.400000000000006</v>
      </c>
      <c r="X316" s="36">
        <f>IFERROR(IF(W316=0,"",ROUNDUP(W316/H316,0)*0.00753),"")</f>
        <v>0.25602000000000003</v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42</v>
      </c>
      <c r="W317" s="353">
        <f>IFERROR(IF(V317="",0,CEILING((V317/$H317),1)*$H317),"")</f>
        <v>42</v>
      </c>
      <c r="X317" s="36">
        <f>IFERROR(IF(W317=0,"",ROUNDUP(W317/H317,0)*0.00753),"")</f>
        <v>0.15060000000000001</v>
      </c>
      <c r="Y317" s="56"/>
      <c r="Z317" s="57"/>
      <c r="AD317" s="58"/>
      <c r="BA317" s="241" t="s">
        <v>1</v>
      </c>
    </row>
    <row r="318" spans="1:53" x14ac:dyDescent="0.2">
      <c r="A318" s="370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1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54.32098765432098</v>
      </c>
      <c r="W318" s="354">
        <f>IFERROR(W315/H315,"0")+IFERROR(W316/H316,"0")+IFERROR(W317/H317,"0")</f>
        <v>55</v>
      </c>
      <c r="X318" s="354">
        <f>IFERROR(IF(X315="",0,X315),"0")+IFERROR(IF(X316="",0,X316),"0")+IFERROR(IF(X317="",0,X317),"0")</f>
        <v>0.42837000000000003</v>
      </c>
      <c r="Y318" s="355"/>
      <c r="Z318" s="355"/>
    </row>
    <row r="319" spans="1:53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1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120</v>
      </c>
      <c r="W319" s="354">
        <f>IFERROR(SUM(W315:W317),"0")</f>
        <v>121.5</v>
      </c>
      <c r="X319" s="37"/>
      <c r="Y319" s="355"/>
      <c r="Z319" s="355"/>
    </row>
    <row r="320" spans="1:53" ht="14.25" customHeight="1" x14ac:dyDescent="0.25">
      <c r="A320" s="384" t="s">
        <v>206</v>
      </c>
      <c r="B320" s="368"/>
      <c r="C320" s="368"/>
      <c r="D320" s="368"/>
      <c r="E320" s="368"/>
      <c r="F320" s="368"/>
      <c r="G320" s="368"/>
      <c r="H320" s="368"/>
      <c r="I320" s="368"/>
      <c r="J320" s="368"/>
      <c r="K320" s="368"/>
      <c r="L320" s="368"/>
      <c r="M320" s="368"/>
      <c r="N320" s="368"/>
      <c r="O320" s="368"/>
      <c r="P320" s="368"/>
      <c r="Q320" s="368"/>
      <c r="R320" s="368"/>
      <c r="S320" s="368"/>
      <c r="T320" s="368"/>
      <c r="U320" s="368"/>
      <c r="V320" s="368"/>
      <c r="W320" s="368"/>
      <c r="X320" s="368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3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7</v>
      </c>
      <c r="W321" s="353">
        <f>IFERROR(IF(V321="",0,CEILING((V321/$H321),1)*$H321),"")</f>
        <v>9.1199999999999992</v>
      </c>
      <c r="X321" s="36">
        <f>IFERROR(IF(W321=0,"",ROUNDUP(W321/H321,0)*0.00753),"")</f>
        <v>3.0120000000000001E-2</v>
      </c>
      <c r="Y321" s="56"/>
      <c r="Z321" s="57"/>
      <c r="AD321" s="58"/>
      <c r="BA321" s="242" t="s">
        <v>1</v>
      </c>
    </row>
    <row r="322" spans="1:53" x14ac:dyDescent="0.2">
      <c r="A322" s="370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1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3.0701754385964914</v>
      </c>
      <c r="W322" s="354">
        <f>IFERROR(W321/H321,"0")</f>
        <v>4</v>
      </c>
      <c r="X322" s="354">
        <f>IFERROR(IF(X321="",0,X321),"0")</f>
        <v>3.0120000000000001E-2</v>
      </c>
      <c r="Y322" s="355"/>
      <c r="Z322" s="355"/>
    </row>
    <row r="323" spans="1:53" x14ac:dyDescent="0.2">
      <c r="A323" s="368"/>
      <c r="B323" s="368"/>
      <c r="C323" s="368"/>
      <c r="D323" s="368"/>
      <c r="E323" s="368"/>
      <c r="F323" s="368"/>
      <c r="G323" s="368"/>
      <c r="H323" s="368"/>
      <c r="I323" s="368"/>
      <c r="J323" s="368"/>
      <c r="K323" s="368"/>
      <c r="L323" s="368"/>
      <c r="M323" s="371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7</v>
      </c>
      <c r="W323" s="354">
        <f>IFERROR(SUM(W321:W321),"0")</f>
        <v>9.1199999999999992</v>
      </c>
      <c r="X323" s="37"/>
      <c r="Y323" s="355"/>
      <c r="Z323" s="355"/>
    </row>
    <row r="324" spans="1:53" ht="14.25" customHeight="1" x14ac:dyDescent="0.25">
      <c r="A324" s="384" t="s">
        <v>83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47"/>
      <c r="Z324" s="347"/>
    </row>
    <row r="325" spans="1:53" ht="27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2</v>
      </c>
      <c r="W325" s="353">
        <f>IFERROR(IF(V325="",0,CEILING((V325/$H325),1)*$H325),"")</f>
        <v>2.5499999999999998</v>
      </c>
      <c r="X325" s="36">
        <f>IFERROR(IF(W325=0,"",ROUNDUP(W325/H325,0)*0.00753),"")</f>
        <v>7.5300000000000002E-3</v>
      </c>
      <c r="Y325" s="56"/>
      <c r="Z325" s="57"/>
      <c r="AD325" s="58"/>
      <c r="BA325" s="243" t="s">
        <v>1</v>
      </c>
    </row>
    <row r="326" spans="1:53" x14ac:dyDescent="0.2">
      <c r="A326" s="370"/>
      <c r="B326" s="368"/>
      <c r="C326" s="368"/>
      <c r="D326" s="368"/>
      <c r="E326" s="368"/>
      <c r="F326" s="368"/>
      <c r="G326" s="368"/>
      <c r="H326" s="368"/>
      <c r="I326" s="368"/>
      <c r="J326" s="368"/>
      <c r="K326" s="368"/>
      <c r="L326" s="368"/>
      <c r="M326" s="371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0.78431372549019618</v>
      </c>
      <c r="W326" s="354">
        <f>IFERROR(W325/H325,"0")</f>
        <v>1</v>
      </c>
      <c r="X326" s="354">
        <f>IFERROR(IF(X325="",0,X325),"0")</f>
        <v>7.5300000000000002E-3</v>
      </c>
      <c r="Y326" s="355"/>
      <c r="Z326" s="355"/>
    </row>
    <row r="327" spans="1:53" x14ac:dyDescent="0.2">
      <c r="A327" s="368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1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2</v>
      </c>
      <c r="W327" s="354">
        <f>IFERROR(SUM(W325:W325),"0")</f>
        <v>2.5499999999999998</v>
      </c>
      <c r="X327" s="37"/>
      <c r="Y327" s="355"/>
      <c r="Z327" s="355"/>
    </row>
    <row r="328" spans="1:53" ht="27.75" customHeight="1" x14ac:dyDescent="0.2">
      <c r="A328" s="407" t="s">
        <v>460</v>
      </c>
      <c r="B328" s="408"/>
      <c r="C328" s="408"/>
      <c r="D328" s="408"/>
      <c r="E328" s="408"/>
      <c r="F328" s="408"/>
      <c r="G328" s="408"/>
      <c r="H328" s="408"/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08"/>
      <c r="V328" s="408"/>
      <c r="W328" s="408"/>
      <c r="X328" s="408"/>
      <c r="Y328" s="48"/>
      <c r="Z328" s="48"/>
    </row>
    <row r="329" spans="1:53" ht="16.5" customHeight="1" x14ac:dyDescent="0.25">
      <c r="A329" s="367" t="s">
        <v>461</v>
      </c>
      <c r="B329" s="368"/>
      <c r="C329" s="368"/>
      <c r="D329" s="368"/>
      <c r="E329" s="368"/>
      <c r="F329" s="368"/>
      <c r="G329" s="368"/>
      <c r="H329" s="368"/>
      <c r="I329" s="368"/>
      <c r="J329" s="368"/>
      <c r="K329" s="368"/>
      <c r="L329" s="368"/>
      <c r="M329" s="368"/>
      <c r="N329" s="368"/>
      <c r="O329" s="368"/>
      <c r="P329" s="368"/>
      <c r="Q329" s="368"/>
      <c r="R329" s="368"/>
      <c r="S329" s="368"/>
      <c r="T329" s="368"/>
      <c r="U329" s="368"/>
      <c r="V329" s="368"/>
      <c r="W329" s="368"/>
      <c r="X329" s="368"/>
      <c r="Y329" s="348"/>
      <c r="Z329" s="348"/>
    </row>
    <row r="330" spans="1:53" ht="14.25" customHeight="1" x14ac:dyDescent="0.25">
      <c r="A330" s="384" t="s">
        <v>105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47"/>
      <c r="Z330" s="347"/>
    </row>
    <row r="331" spans="1:53" ht="27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0</v>
      </c>
      <c r="W332" s="353">
        <f t="shared" si="17"/>
        <v>0</v>
      </c>
      <c r="X332" s="36" t="str">
        <f>IFERROR(IF(W332=0,"",ROUNDUP(W332/H332,0)*0.02175),"")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10</v>
      </c>
      <c r="W334" s="353">
        <f t="shared" si="17"/>
        <v>15</v>
      </c>
      <c r="X334" s="36">
        <f>IFERROR(IF(W334=0,"",ROUNDUP(W334/H334,0)*0.02175),"")</f>
        <v>2.1749999999999999E-2</v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20</v>
      </c>
      <c r="W336" s="353">
        <f t="shared" si="17"/>
        <v>30</v>
      </c>
      <c r="X336" s="36">
        <f>IFERROR(IF(W336=0,"",ROUNDUP(W336/H336,0)*0.02175),"")</f>
        <v>4.3499999999999997E-2</v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5</v>
      </c>
      <c r="W338" s="353">
        <f t="shared" si="17"/>
        <v>5</v>
      </c>
      <c r="X338" s="36">
        <f>IFERROR(IF(W338=0,"",ROUNDUP(W338/H338,0)*0.00937),"")</f>
        <v>9.3699999999999999E-3</v>
      </c>
      <c r="Y338" s="56"/>
      <c r="Z338" s="57"/>
      <c r="AD338" s="58"/>
      <c r="BA338" s="251" t="s">
        <v>1</v>
      </c>
    </row>
    <row r="339" spans="1:53" x14ac:dyDescent="0.2">
      <c r="A339" s="370"/>
      <c r="B339" s="368"/>
      <c r="C339" s="368"/>
      <c r="D339" s="368"/>
      <c r="E339" s="368"/>
      <c r="F339" s="368"/>
      <c r="G339" s="368"/>
      <c r="H339" s="368"/>
      <c r="I339" s="368"/>
      <c r="J339" s="368"/>
      <c r="K339" s="368"/>
      <c r="L339" s="368"/>
      <c r="M339" s="371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3</v>
      </c>
      <c r="W339" s="354">
        <f>IFERROR(W331/H331,"0")+IFERROR(W332/H332,"0")+IFERROR(W333/H333,"0")+IFERROR(W334/H334,"0")+IFERROR(W335/H335,"0")+IFERROR(W336/H336,"0")+IFERROR(W337/H337,"0")+IFERROR(W338/H338,"0")</f>
        <v>4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7.4620000000000006E-2</v>
      </c>
      <c r="Y339" s="355"/>
      <c r="Z339" s="355"/>
    </row>
    <row r="340" spans="1:53" x14ac:dyDescent="0.2">
      <c r="A340" s="368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1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35</v>
      </c>
      <c r="W340" s="354">
        <f>IFERROR(SUM(W331:W338),"0")</f>
        <v>50</v>
      </c>
      <c r="X340" s="37"/>
      <c r="Y340" s="355"/>
      <c r="Z340" s="355"/>
    </row>
    <row r="341" spans="1:53" ht="14.25" customHeight="1" x14ac:dyDescent="0.25">
      <c r="A341" s="384" t="s">
        <v>97</v>
      </c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8"/>
      <c r="N341" s="368"/>
      <c r="O341" s="368"/>
      <c r="P341" s="368"/>
      <c r="Q341" s="368"/>
      <c r="R341" s="368"/>
      <c r="S341" s="368"/>
      <c r="T341" s="368"/>
      <c r="U341" s="368"/>
      <c r="V341" s="368"/>
      <c r="W341" s="368"/>
      <c r="X341" s="368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255</v>
      </c>
      <c r="W342" s="353">
        <f>IFERROR(IF(V342="",0,CEILING((V342/$H342),1)*$H342),"")</f>
        <v>255</v>
      </c>
      <c r="X342" s="36">
        <f>IFERROR(IF(W342=0,"",ROUNDUP(W342/H342,0)*0.02175),"")</f>
        <v>0.36974999999999997</v>
      </c>
      <c r="Y342" s="56"/>
      <c r="Z342" s="57"/>
      <c r="AD342" s="58"/>
      <c r="BA342" s="252" t="s">
        <v>1</v>
      </c>
    </row>
    <row r="343" spans="1:53" ht="16.5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10</v>
      </c>
      <c r="W344" s="353">
        <f>IFERROR(IF(V344="",0,CEILING((V344/$H344),1)*$H344),"")</f>
        <v>12</v>
      </c>
      <c r="X344" s="36">
        <f>IFERROR(IF(W344=0,"",ROUNDUP(W344/H344,0)*0.00937),"")</f>
        <v>2.811E-2</v>
      </c>
      <c r="Y344" s="56"/>
      <c r="Z344" s="57"/>
      <c r="AD344" s="58"/>
      <c r="BA344" s="254" t="s">
        <v>1</v>
      </c>
    </row>
    <row r="345" spans="1:53" x14ac:dyDescent="0.2">
      <c r="A345" s="370"/>
      <c r="B345" s="368"/>
      <c r="C345" s="368"/>
      <c r="D345" s="368"/>
      <c r="E345" s="368"/>
      <c r="F345" s="368"/>
      <c r="G345" s="368"/>
      <c r="H345" s="368"/>
      <c r="I345" s="368"/>
      <c r="J345" s="368"/>
      <c r="K345" s="368"/>
      <c r="L345" s="368"/>
      <c r="M345" s="371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19.5</v>
      </c>
      <c r="W345" s="354">
        <f>IFERROR(W342/H342,"0")+IFERROR(W343/H343,"0")+IFERROR(W344/H344,"0")</f>
        <v>20</v>
      </c>
      <c r="X345" s="354">
        <f>IFERROR(IF(X342="",0,X342),"0")+IFERROR(IF(X343="",0,X343),"0")+IFERROR(IF(X344="",0,X344),"0")</f>
        <v>0.39785999999999999</v>
      </c>
      <c r="Y345" s="355"/>
      <c r="Z345" s="355"/>
    </row>
    <row r="346" spans="1:53" x14ac:dyDescent="0.2">
      <c r="A346" s="368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1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265</v>
      </c>
      <c r="W346" s="354">
        <f>IFERROR(SUM(W342:W344),"0")</f>
        <v>267</v>
      </c>
      <c r="X346" s="37"/>
      <c r="Y346" s="355"/>
      <c r="Z346" s="355"/>
    </row>
    <row r="347" spans="1:53" ht="14.25" customHeight="1" x14ac:dyDescent="0.25">
      <c r="A347" s="384" t="s">
        <v>68</v>
      </c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68"/>
      <c r="N347" s="368"/>
      <c r="O347" s="368"/>
      <c r="P347" s="368"/>
      <c r="Q347" s="368"/>
      <c r="R347" s="368"/>
      <c r="S347" s="368"/>
      <c r="T347" s="368"/>
      <c r="U347" s="368"/>
      <c r="V347" s="368"/>
      <c r="W347" s="368"/>
      <c r="X347" s="368"/>
      <c r="Y347" s="347"/>
      <c r="Z347" s="347"/>
    </row>
    <row r="348" spans="1:53" ht="27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x14ac:dyDescent="0.2">
      <c r="A350" s="370"/>
      <c r="B350" s="368"/>
      <c r="C350" s="368"/>
      <c r="D350" s="368"/>
      <c r="E350" s="368"/>
      <c r="F350" s="368"/>
      <c r="G350" s="368"/>
      <c r="H350" s="368"/>
      <c r="I350" s="368"/>
      <c r="J350" s="368"/>
      <c r="K350" s="368"/>
      <c r="L350" s="368"/>
      <c r="M350" s="371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x14ac:dyDescent="0.2">
      <c r="A351" s="368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1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customHeight="1" x14ac:dyDescent="0.25">
      <c r="A352" s="384" t="s">
        <v>206</v>
      </c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68"/>
      <c r="N352" s="368"/>
      <c r="O352" s="368"/>
      <c r="P352" s="368"/>
      <c r="Q352" s="368"/>
      <c r="R352" s="368"/>
      <c r="S352" s="368"/>
      <c r="T352" s="368"/>
      <c r="U352" s="368"/>
      <c r="V352" s="368"/>
      <c r="W352" s="368"/>
      <c r="X352" s="368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0</v>
      </c>
      <c r="W353" s="353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7" t="s">
        <v>1</v>
      </c>
    </row>
    <row r="354" spans="1:53" x14ac:dyDescent="0.2">
      <c r="A354" s="370"/>
      <c r="B354" s="368"/>
      <c r="C354" s="368"/>
      <c r="D354" s="368"/>
      <c r="E354" s="368"/>
      <c r="F354" s="368"/>
      <c r="G354" s="368"/>
      <c r="H354" s="368"/>
      <c r="I354" s="368"/>
      <c r="J354" s="368"/>
      <c r="K354" s="368"/>
      <c r="L354" s="368"/>
      <c r="M354" s="371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0</v>
      </c>
      <c r="W354" s="354">
        <f>IFERROR(W353/H353,"0")</f>
        <v>0</v>
      </c>
      <c r="X354" s="354">
        <f>IFERROR(IF(X353="",0,X353),"0")</f>
        <v>0</v>
      </c>
      <c r="Y354" s="355"/>
      <c r="Z354" s="355"/>
    </row>
    <row r="355" spans="1:53" x14ac:dyDescent="0.2">
      <c r="A355" s="368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1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0</v>
      </c>
      <c r="W355" s="354">
        <f>IFERROR(SUM(W353:W353),"0")</f>
        <v>0</v>
      </c>
      <c r="X355" s="37"/>
      <c r="Y355" s="355"/>
      <c r="Z355" s="355"/>
    </row>
    <row r="356" spans="1:53" ht="16.5" customHeight="1" x14ac:dyDescent="0.25">
      <c r="A356" s="367" t="s">
        <v>487</v>
      </c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68"/>
      <c r="N356" s="368"/>
      <c r="O356" s="368"/>
      <c r="P356" s="368"/>
      <c r="Q356" s="368"/>
      <c r="R356" s="368"/>
      <c r="S356" s="368"/>
      <c r="T356" s="368"/>
      <c r="U356" s="368"/>
      <c r="V356" s="368"/>
      <c r="W356" s="368"/>
      <c r="X356" s="368"/>
      <c r="Y356" s="348"/>
      <c r="Z356" s="348"/>
    </row>
    <row r="357" spans="1:53" ht="14.25" customHeight="1" x14ac:dyDescent="0.25">
      <c r="A357" s="384" t="s">
        <v>105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8</v>
      </c>
      <c r="W362" s="353">
        <f>IFERROR(IF(V362="",0,CEILING((V362/$H362),1)*$H362),"")</f>
        <v>8</v>
      </c>
      <c r="X362" s="36">
        <f>IFERROR(IF(W362=0,"",ROUNDUP(W362/H362,0)*0.00937),"")</f>
        <v>1.874E-2</v>
      </c>
      <c r="Y362" s="56"/>
      <c r="Z362" s="57"/>
      <c r="AD362" s="58"/>
      <c r="BA362" s="262" t="s">
        <v>1</v>
      </c>
    </row>
    <row r="363" spans="1:53" x14ac:dyDescent="0.2">
      <c r="A363" s="370"/>
      <c r="B363" s="368"/>
      <c r="C363" s="368"/>
      <c r="D363" s="368"/>
      <c r="E363" s="368"/>
      <c r="F363" s="368"/>
      <c r="G363" s="368"/>
      <c r="H363" s="368"/>
      <c r="I363" s="368"/>
      <c r="J363" s="368"/>
      <c r="K363" s="368"/>
      <c r="L363" s="368"/>
      <c r="M363" s="371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2</v>
      </c>
      <c r="W363" s="354">
        <f>IFERROR(W358/H358,"0")+IFERROR(W359/H359,"0")+IFERROR(W360/H360,"0")+IFERROR(W361/H361,"0")+IFERROR(W362/H362,"0")</f>
        <v>2</v>
      </c>
      <c r="X363" s="354">
        <f>IFERROR(IF(X358="",0,X358),"0")+IFERROR(IF(X359="",0,X359),"0")+IFERROR(IF(X360="",0,X360),"0")+IFERROR(IF(X361="",0,X361),"0")+IFERROR(IF(X362="",0,X362),"0")</f>
        <v>1.874E-2</v>
      </c>
      <c r="Y363" s="355"/>
      <c r="Z363" s="355"/>
    </row>
    <row r="364" spans="1:53" x14ac:dyDescent="0.2">
      <c r="A364" s="368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1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8</v>
      </c>
      <c r="W364" s="354">
        <f>IFERROR(SUM(W358:W362),"0")</f>
        <v>8</v>
      </c>
      <c r="X364" s="37"/>
      <c r="Y364" s="355"/>
      <c r="Z364" s="355"/>
    </row>
    <row r="365" spans="1:53" ht="14.25" customHeight="1" x14ac:dyDescent="0.25">
      <c r="A365" s="384" t="s">
        <v>60</v>
      </c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68"/>
      <c r="N365" s="368"/>
      <c r="O365" s="368"/>
      <c r="P365" s="368"/>
      <c r="Q365" s="368"/>
      <c r="R365" s="368"/>
      <c r="S365" s="368"/>
      <c r="T365" s="368"/>
      <c r="U365" s="368"/>
      <c r="V365" s="368"/>
      <c r="W365" s="368"/>
      <c r="X365" s="368"/>
      <c r="Y365" s="347"/>
      <c r="Z365" s="347"/>
    </row>
    <row r="366" spans="1:53" ht="27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x14ac:dyDescent="0.2">
      <c r="A368" s="370"/>
      <c r="B368" s="368"/>
      <c r="C368" s="368"/>
      <c r="D368" s="368"/>
      <c r="E368" s="368"/>
      <c r="F368" s="368"/>
      <c r="G368" s="368"/>
      <c r="H368" s="368"/>
      <c r="I368" s="368"/>
      <c r="J368" s="368"/>
      <c r="K368" s="368"/>
      <c r="L368" s="368"/>
      <c r="M368" s="371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x14ac:dyDescent="0.2">
      <c r="A369" s="368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1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customHeight="1" x14ac:dyDescent="0.25">
      <c r="A370" s="384" t="s">
        <v>68</v>
      </c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68"/>
      <c r="N370" s="368"/>
      <c r="O370" s="368"/>
      <c r="P370" s="368"/>
      <c r="Q370" s="368"/>
      <c r="R370" s="368"/>
      <c r="S370" s="368"/>
      <c r="T370" s="368"/>
      <c r="U370" s="368"/>
      <c r="V370" s="368"/>
      <c r="W370" s="368"/>
      <c r="X370" s="368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12</v>
      </c>
      <c r="W371" s="353">
        <f>IFERROR(IF(V371="",0,CEILING((V371/$H371),1)*$H371),"")</f>
        <v>15.6</v>
      </c>
      <c r="X371" s="36">
        <f>IFERROR(IF(W371=0,"",ROUNDUP(W371/H371,0)*0.02175),"")</f>
        <v>4.3499999999999997E-2</v>
      </c>
      <c r="Y371" s="56"/>
      <c r="Z371" s="57"/>
      <c r="AD371" s="58"/>
      <c r="BA371" s="265" t="s">
        <v>1</v>
      </c>
    </row>
    <row r="372" spans="1:53" ht="27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7</v>
      </c>
      <c r="W373" s="353">
        <f>IFERROR(IF(V373="",0,CEILING((V373/$H373),1)*$H373),"")</f>
        <v>7.1999999999999993</v>
      </c>
      <c r="X373" s="36">
        <f>IFERROR(IF(W373=0,"",ROUNDUP(W373/H373,0)*0.00753),"")</f>
        <v>2.2589999999999999E-2</v>
      </c>
      <c r="Y373" s="56"/>
      <c r="Z373" s="57"/>
      <c r="AD373" s="58"/>
      <c r="BA373" s="267" t="s">
        <v>1</v>
      </c>
    </row>
    <row r="374" spans="1:53" ht="27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0"/>
      <c r="B375" s="368"/>
      <c r="C375" s="368"/>
      <c r="D375" s="368"/>
      <c r="E375" s="368"/>
      <c r="F375" s="368"/>
      <c r="G375" s="368"/>
      <c r="H375" s="368"/>
      <c r="I375" s="368"/>
      <c r="J375" s="368"/>
      <c r="K375" s="368"/>
      <c r="L375" s="368"/>
      <c r="M375" s="371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4.4551282051282053</v>
      </c>
      <c r="W375" s="354">
        <f>IFERROR(W371/H371,"0")+IFERROR(W372/H372,"0")+IFERROR(W373/H373,"0")+IFERROR(W374/H374,"0")</f>
        <v>5</v>
      </c>
      <c r="X375" s="354">
        <f>IFERROR(IF(X371="",0,X371),"0")+IFERROR(IF(X372="",0,X372),"0")+IFERROR(IF(X373="",0,X373),"0")+IFERROR(IF(X374="",0,X374),"0")</f>
        <v>6.6089999999999996E-2</v>
      </c>
      <c r="Y375" s="355"/>
      <c r="Z375" s="355"/>
    </row>
    <row r="376" spans="1:53" x14ac:dyDescent="0.2">
      <c r="A376" s="368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1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19</v>
      </c>
      <c r="W376" s="354">
        <f>IFERROR(SUM(W371:W374),"0")</f>
        <v>22.799999999999997</v>
      </c>
      <c r="X376" s="37"/>
      <c r="Y376" s="355"/>
      <c r="Z376" s="355"/>
    </row>
    <row r="377" spans="1:53" ht="14.25" customHeight="1" x14ac:dyDescent="0.25">
      <c r="A377" s="384" t="s">
        <v>206</v>
      </c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68"/>
      <c r="N377" s="368"/>
      <c r="O377" s="368"/>
      <c r="P377" s="368"/>
      <c r="Q377" s="368"/>
      <c r="R377" s="368"/>
      <c r="S377" s="368"/>
      <c r="T377" s="368"/>
      <c r="U377" s="368"/>
      <c r="V377" s="368"/>
      <c r="W377" s="368"/>
      <c r="X377" s="368"/>
      <c r="Y377" s="347"/>
      <c r="Z377" s="347"/>
    </row>
    <row r="378" spans="1:53" ht="27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x14ac:dyDescent="0.2">
      <c r="A379" s="370"/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71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x14ac:dyDescent="0.2">
      <c r="A380" s="368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1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customHeight="1" x14ac:dyDescent="0.2">
      <c r="A381" s="407" t="s">
        <v>512</v>
      </c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08"/>
      <c r="O381" s="408"/>
      <c r="P381" s="408"/>
      <c r="Q381" s="408"/>
      <c r="R381" s="408"/>
      <c r="S381" s="408"/>
      <c r="T381" s="408"/>
      <c r="U381" s="408"/>
      <c r="V381" s="408"/>
      <c r="W381" s="408"/>
      <c r="X381" s="408"/>
      <c r="Y381" s="48"/>
      <c r="Z381" s="48"/>
    </row>
    <row r="382" spans="1:53" ht="16.5" customHeight="1" x14ac:dyDescent="0.25">
      <c r="A382" s="367" t="s">
        <v>513</v>
      </c>
      <c r="B382" s="368"/>
      <c r="C382" s="368"/>
      <c r="D382" s="368"/>
      <c r="E382" s="368"/>
      <c r="F382" s="368"/>
      <c r="G382" s="368"/>
      <c r="H382" s="368"/>
      <c r="I382" s="368"/>
      <c r="J382" s="368"/>
      <c r="K382" s="368"/>
      <c r="L382" s="368"/>
      <c r="M382" s="368"/>
      <c r="N382" s="368"/>
      <c r="O382" s="368"/>
      <c r="P382" s="368"/>
      <c r="Q382" s="368"/>
      <c r="R382" s="368"/>
      <c r="S382" s="368"/>
      <c r="T382" s="368"/>
      <c r="U382" s="368"/>
      <c r="V382" s="368"/>
      <c r="W382" s="368"/>
      <c r="X382" s="368"/>
      <c r="Y382" s="348"/>
      <c r="Z382" s="348"/>
    </row>
    <row r="383" spans="1:53" ht="14.25" customHeight="1" x14ac:dyDescent="0.25">
      <c r="A383" s="384" t="s">
        <v>105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47"/>
      <c r="Z383" s="347"/>
    </row>
    <row r="384" spans="1:53" ht="27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x14ac:dyDescent="0.2">
      <c r="A386" s="370"/>
      <c r="B386" s="368"/>
      <c r="C386" s="368"/>
      <c r="D386" s="368"/>
      <c r="E386" s="368"/>
      <c r="F386" s="368"/>
      <c r="G386" s="368"/>
      <c r="H386" s="368"/>
      <c r="I386" s="368"/>
      <c r="J386" s="368"/>
      <c r="K386" s="368"/>
      <c r="L386" s="368"/>
      <c r="M386" s="371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x14ac:dyDescent="0.2">
      <c r="A387" s="368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1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customHeight="1" x14ac:dyDescent="0.25">
      <c r="A388" s="384" t="s">
        <v>60</v>
      </c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8"/>
      <c r="N388" s="368"/>
      <c r="O388" s="368"/>
      <c r="P388" s="368"/>
      <c r="Q388" s="368"/>
      <c r="R388" s="368"/>
      <c r="S388" s="368"/>
      <c r="T388" s="368"/>
      <c r="U388" s="368"/>
      <c r="V388" s="368"/>
      <c r="W388" s="368"/>
      <c r="X388" s="368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12</v>
      </c>
      <c r="W392" s="353">
        <f t="shared" si="18"/>
        <v>13.44</v>
      </c>
      <c r="X392" s="36">
        <f>IFERROR(IF(W392=0,"",ROUNDUP(W392/H392,0)*0.00753),"")</f>
        <v>6.0240000000000002E-2</v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8</v>
      </c>
      <c r="W396" s="353">
        <f t="shared" si="18"/>
        <v>8.4</v>
      </c>
      <c r="X396" s="36">
        <f t="shared" si="19"/>
        <v>2.0080000000000001E-2</v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83" t="s">
        <v>1</v>
      </c>
    </row>
    <row r="401" spans="1:53" ht="27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0"/>
      <c r="B402" s="368"/>
      <c r="C402" s="368"/>
      <c r="D402" s="368"/>
      <c r="E402" s="368"/>
      <c r="F402" s="368"/>
      <c r="G402" s="368"/>
      <c r="H402" s="368"/>
      <c r="I402" s="368"/>
      <c r="J402" s="368"/>
      <c r="K402" s="368"/>
      <c r="L402" s="368"/>
      <c r="M402" s="371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10.952380952380953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12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8.0320000000000003E-2</v>
      </c>
      <c r="Y402" s="355"/>
      <c r="Z402" s="355"/>
    </row>
    <row r="403" spans="1:53" x14ac:dyDescent="0.2">
      <c r="A403" s="368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1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20</v>
      </c>
      <c r="W403" s="354">
        <f>IFERROR(SUM(W389:W401),"0")</f>
        <v>21.84</v>
      </c>
      <c r="X403" s="37"/>
      <c r="Y403" s="355"/>
      <c r="Z403" s="355"/>
    </row>
    <row r="404" spans="1:53" ht="14.25" customHeight="1" x14ac:dyDescent="0.25">
      <c r="A404" s="384" t="s">
        <v>68</v>
      </c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68"/>
      <c r="N404" s="368"/>
      <c r="O404" s="368"/>
      <c r="P404" s="368"/>
      <c r="Q404" s="368"/>
      <c r="R404" s="368"/>
      <c r="S404" s="368"/>
      <c r="T404" s="368"/>
      <c r="U404" s="368"/>
      <c r="V404" s="368"/>
      <c r="W404" s="368"/>
      <c r="X404" s="368"/>
      <c r="Y404" s="347"/>
      <c r="Z404" s="347"/>
    </row>
    <row r="405" spans="1:53" ht="27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x14ac:dyDescent="0.2">
      <c r="A408" s="370"/>
      <c r="B408" s="368"/>
      <c r="C408" s="368"/>
      <c r="D408" s="368"/>
      <c r="E408" s="368"/>
      <c r="F408" s="368"/>
      <c r="G408" s="368"/>
      <c r="H408" s="368"/>
      <c r="I408" s="368"/>
      <c r="J408" s="368"/>
      <c r="K408" s="368"/>
      <c r="L408" s="368"/>
      <c r="M408" s="371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x14ac:dyDescent="0.2">
      <c r="A409" s="368"/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71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customHeight="1" x14ac:dyDescent="0.25">
      <c r="A410" s="384" t="s">
        <v>206</v>
      </c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68"/>
      <c r="N410" s="368"/>
      <c r="O410" s="368"/>
      <c r="P410" s="368"/>
      <c r="Q410" s="368"/>
      <c r="R410" s="368"/>
      <c r="S410" s="368"/>
      <c r="T410" s="368"/>
      <c r="U410" s="368"/>
      <c r="V410" s="368"/>
      <c r="W410" s="368"/>
      <c r="X410" s="368"/>
      <c r="Y410" s="347"/>
      <c r="Z410" s="347"/>
    </row>
    <row r="411" spans="1:53" ht="27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x14ac:dyDescent="0.2">
      <c r="A412" s="370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1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x14ac:dyDescent="0.2">
      <c r="A413" s="368"/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71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customHeight="1" x14ac:dyDescent="0.25">
      <c r="A414" s="384" t="s">
        <v>83</v>
      </c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8"/>
      <c r="N414" s="368"/>
      <c r="O414" s="368"/>
      <c r="P414" s="368"/>
      <c r="Q414" s="368"/>
      <c r="R414" s="368"/>
      <c r="S414" s="368"/>
      <c r="T414" s="368"/>
      <c r="U414" s="368"/>
      <c r="V414" s="368"/>
      <c r="W414" s="368"/>
      <c r="X414" s="368"/>
      <c r="Y414" s="347"/>
      <c r="Z414" s="347"/>
    </row>
    <row r="415" spans="1:53" ht="27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1</v>
      </c>
      <c r="W417" s="353">
        <f>IFERROR(IF(V417="",0,CEILING((V417/$H417),1)*$H417),"")</f>
        <v>1.32</v>
      </c>
      <c r="X417" s="36">
        <f>IFERROR(IF(W417=0,"",ROUNDUP(W417/H417,0)*0.00627),"")</f>
        <v>6.2700000000000004E-3</v>
      </c>
      <c r="Y417" s="56"/>
      <c r="Z417" s="57"/>
      <c r="AD417" s="58"/>
      <c r="BA417" s="291" t="s">
        <v>1</v>
      </c>
    </row>
    <row r="418" spans="1:53" x14ac:dyDescent="0.2">
      <c r="A418" s="370"/>
      <c r="B418" s="368"/>
      <c r="C418" s="368"/>
      <c r="D418" s="368"/>
      <c r="E418" s="368"/>
      <c r="F418" s="368"/>
      <c r="G418" s="368"/>
      <c r="H418" s="368"/>
      <c r="I418" s="368"/>
      <c r="J418" s="368"/>
      <c r="K418" s="368"/>
      <c r="L418" s="368"/>
      <c r="M418" s="371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0.75757575757575757</v>
      </c>
      <c r="W418" s="354">
        <f>IFERROR(W415/H415,"0")+IFERROR(W416/H416,"0")+IFERROR(W417/H417,"0")</f>
        <v>1</v>
      </c>
      <c r="X418" s="354">
        <f>IFERROR(IF(X415="",0,X415),"0")+IFERROR(IF(X416="",0,X416),"0")+IFERROR(IF(X417="",0,X417),"0")</f>
        <v>6.2700000000000004E-3</v>
      </c>
      <c r="Y418" s="355"/>
      <c r="Z418" s="355"/>
    </row>
    <row r="419" spans="1:53" x14ac:dyDescent="0.2">
      <c r="A419" s="368"/>
      <c r="B419" s="368"/>
      <c r="C419" s="368"/>
      <c r="D419" s="368"/>
      <c r="E419" s="368"/>
      <c r="F419" s="368"/>
      <c r="G419" s="368"/>
      <c r="H419" s="368"/>
      <c r="I419" s="368"/>
      <c r="J419" s="368"/>
      <c r="K419" s="368"/>
      <c r="L419" s="368"/>
      <c r="M419" s="371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1</v>
      </c>
      <c r="W419" s="354">
        <f>IFERROR(SUM(W415:W417),"0")</f>
        <v>1.32</v>
      </c>
      <c r="X419" s="37"/>
      <c r="Y419" s="355"/>
      <c r="Z419" s="355"/>
    </row>
    <row r="420" spans="1:53" ht="16.5" customHeight="1" x14ac:dyDescent="0.25">
      <c r="A420" s="367" t="s">
        <v>560</v>
      </c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8"/>
      <c r="N420" s="368"/>
      <c r="O420" s="368"/>
      <c r="P420" s="368"/>
      <c r="Q420" s="368"/>
      <c r="R420" s="368"/>
      <c r="S420" s="368"/>
      <c r="T420" s="368"/>
      <c r="U420" s="368"/>
      <c r="V420" s="368"/>
      <c r="W420" s="368"/>
      <c r="X420" s="368"/>
      <c r="Y420" s="348"/>
      <c r="Z420" s="348"/>
    </row>
    <row r="421" spans="1:53" ht="14.25" customHeight="1" x14ac:dyDescent="0.25">
      <c r="A421" s="384" t="s">
        <v>97</v>
      </c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68"/>
      <c r="N421" s="368"/>
      <c r="O421" s="368"/>
      <c r="P421" s="368"/>
      <c r="Q421" s="368"/>
      <c r="R421" s="368"/>
      <c r="S421" s="368"/>
      <c r="T421" s="368"/>
      <c r="U421" s="368"/>
      <c r="V421" s="368"/>
      <c r="W421" s="368"/>
      <c r="X421" s="368"/>
      <c r="Y421" s="347"/>
      <c r="Z421" s="347"/>
    </row>
    <row r="422" spans="1:53" ht="27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x14ac:dyDescent="0.2">
      <c r="A424" s="370"/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71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x14ac:dyDescent="0.2">
      <c r="A425" s="368"/>
      <c r="B425" s="368"/>
      <c r="C425" s="368"/>
      <c r="D425" s="368"/>
      <c r="E425" s="368"/>
      <c r="F425" s="368"/>
      <c r="G425" s="368"/>
      <c r="H425" s="368"/>
      <c r="I425" s="368"/>
      <c r="J425" s="368"/>
      <c r="K425" s="368"/>
      <c r="L425" s="368"/>
      <c r="M425" s="371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customHeight="1" x14ac:dyDescent="0.25">
      <c r="A426" s="384" t="s">
        <v>60</v>
      </c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8"/>
      <c r="N426" s="368"/>
      <c r="O426" s="368"/>
      <c r="P426" s="368"/>
      <c r="Q426" s="368"/>
      <c r="R426" s="368"/>
      <c r="S426" s="368"/>
      <c r="T426" s="368"/>
      <c r="U426" s="368"/>
      <c r="V426" s="368"/>
      <c r="W426" s="368"/>
      <c r="X426" s="368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5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0</v>
      </c>
      <c r="W427" s="353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70"/>
      <c r="B434" s="368"/>
      <c r="C434" s="368"/>
      <c r="D434" s="368"/>
      <c r="E434" s="368"/>
      <c r="F434" s="368"/>
      <c r="G434" s="368"/>
      <c r="H434" s="368"/>
      <c r="I434" s="368"/>
      <c r="J434" s="368"/>
      <c r="K434" s="368"/>
      <c r="L434" s="368"/>
      <c r="M434" s="371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0</v>
      </c>
      <c r="W434" s="354">
        <f>IFERROR(W427/H427,"0")+IFERROR(W428/H428,"0")+IFERROR(W429/H429,"0")+IFERROR(W430/H430,"0")+IFERROR(W431/H431,"0")+IFERROR(W432/H432,"0")+IFERROR(W433/H433,"0")</f>
        <v>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55"/>
      <c r="Z434" s="355"/>
    </row>
    <row r="435" spans="1:53" x14ac:dyDescent="0.2">
      <c r="A435" s="368"/>
      <c r="B435" s="368"/>
      <c r="C435" s="368"/>
      <c r="D435" s="368"/>
      <c r="E435" s="368"/>
      <c r="F435" s="368"/>
      <c r="G435" s="368"/>
      <c r="H435" s="368"/>
      <c r="I435" s="368"/>
      <c r="J435" s="368"/>
      <c r="K435" s="368"/>
      <c r="L435" s="368"/>
      <c r="M435" s="371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0</v>
      </c>
      <c r="W435" s="354">
        <f>IFERROR(SUM(W427:W433),"0")</f>
        <v>0</v>
      </c>
      <c r="X435" s="37"/>
      <c r="Y435" s="355"/>
      <c r="Z435" s="355"/>
    </row>
    <row r="436" spans="1:53" ht="14.25" customHeight="1" x14ac:dyDescent="0.25">
      <c r="A436" s="384" t="s">
        <v>83</v>
      </c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68"/>
      <c r="N436" s="368"/>
      <c r="O436" s="368"/>
      <c r="P436" s="368"/>
      <c r="Q436" s="368"/>
      <c r="R436" s="368"/>
      <c r="S436" s="368"/>
      <c r="T436" s="368"/>
      <c r="U436" s="368"/>
      <c r="V436" s="368"/>
      <c r="W436" s="368"/>
      <c r="X436" s="368"/>
      <c r="Y436" s="347"/>
      <c r="Z436" s="347"/>
    </row>
    <row r="437" spans="1:53" ht="27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x14ac:dyDescent="0.2">
      <c r="A439" s="370"/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71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x14ac:dyDescent="0.2">
      <c r="A440" s="368"/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71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customHeight="1" x14ac:dyDescent="0.25">
      <c r="A441" s="384" t="s">
        <v>92</v>
      </c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68"/>
      <c r="N441" s="368"/>
      <c r="O441" s="368"/>
      <c r="P441" s="368"/>
      <c r="Q441" s="368"/>
      <c r="R441" s="368"/>
      <c r="S441" s="368"/>
      <c r="T441" s="368"/>
      <c r="U441" s="368"/>
      <c r="V441" s="368"/>
      <c r="W441" s="368"/>
      <c r="X441" s="368"/>
      <c r="Y441" s="347"/>
      <c r="Z441" s="347"/>
    </row>
    <row r="442" spans="1:53" ht="27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x14ac:dyDescent="0.2">
      <c r="A443" s="370"/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71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x14ac:dyDescent="0.2">
      <c r="A444" s="368"/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71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customHeight="1" x14ac:dyDescent="0.25">
      <c r="A445" s="384" t="s">
        <v>585</v>
      </c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68"/>
      <c r="N445" s="368"/>
      <c r="O445" s="368"/>
      <c r="P445" s="368"/>
      <c r="Q445" s="368"/>
      <c r="R445" s="368"/>
      <c r="S445" s="368"/>
      <c r="T445" s="368"/>
      <c r="U445" s="368"/>
      <c r="V445" s="368"/>
      <c r="W445" s="368"/>
      <c r="X445" s="368"/>
      <c r="Y445" s="347"/>
      <c r="Z445" s="347"/>
    </row>
    <row r="446" spans="1:53" ht="27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5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x14ac:dyDescent="0.2">
      <c r="A447" s="370"/>
      <c r="B447" s="368"/>
      <c r="C447" s="368"/>
      <c r="D447" s="368"/>
      <c r="E447" s="368"/>
      <c r="F447" s="368"/>
      <c r="G447" s="368"/>
      <c r="H447" s="368"/>
      <c r="I447" s="368"/>
      <c r="J447" s="368"/>
      <c r="K447" s="368"/>
      <c r="L447" s="368"/>
      <c r="M447" s="371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x14ac:dyDescent="0.2">
      <c r="A448" s="368"/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71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customHeight="1" x14ac:dyDescent="0.2">
      <c r="A449" s="407" t="s">
        <v>588</v>
      </c>
      <c r="B449" s="408"/>
      <c r="C449" s="408"/>
      <c r="D449" s="408"/>
      <c r="E449" s="408"/>
      <c r="F449" s="408"/>
      <c r="G449" s="408"/>
      <c r="H449" s="408"/>
      <c r="I449" s="408"/>
      <c r="J449" s="408"/>
      <c r="K449" s="408"/>
      <c r="L449" s="408"/>
      <c r="M449" s="408"/>
      <c r="N449" s="408"/>
      <c r="O449" s="408"/>
      <c r="P449" s="408"/>
      <c r="Q449" s="408"/>
      <c r="R449" s="408"/>
      <c r="S449" s="408"/>
      <c r="T449" s="408"/>
      <c r="U449" s="408"/>
      <c r="V449" s="408"/>
      <c r="W449" s="408"/>
      <c r="X449" s="408"/>
      <c r="Y449" s="48"/>
      <c r="Z449" s="48"/>
    </row>
    <row r="450" spans="1:53" ht="16.5" customHeight="1" x14ac:dyDescent="0.25">
      <c r="A450" s="367" t="s">
        <v>588</v>
      </c>
      <c r="B450" s="368"/>
      <c r="C450" s="368"/>
      <c r="D450" s="368"/>
      <c r="E450" s="368"/>
      <c r="F450" s="368"/>
      <c r="G450" s="368"/>
      <c r="H450" s="368"/>
      <c r="I450" s="368"/>
      <c r="J450" s="368"/>
      <c r="K450" s="368"/>
      <c r="L450" s="368"/>
      <c r="M450" s="368"/>
      <c r="N450" s="368"/>
      <c r="O450" s="368"/>
      <c r="P450" s="368"/>
      <c r="Q450" s="368"/>
      <c r="R450" s="368"/>
      <c r="S450" s="368"/>
      <c r="T450" s="368"/>
      <c r="U450" s="368"/>
      <c r="V450" s="368"/>
      <c r="W450" s="368"/>
      <c r="X450" s="368"/>
      <c r="Y450" s="348"/>
      <c r="Z450" s="348"/>
    </row>
    <row r="451" spans="1:53" ht="14.25" customHeight="1" x14ac:dyDescent="0.25">
      <c r="A451" s="384" t="s">
        <v>105</v>
      </c>
      <c r="B451" s="368"/>
      <c r="C451" s="368"/>
      <c r="D451" s="368"/>
      <c r="E451" s="368"/>
      <c r="F451" s="368"/>
      <c r="G451" s="368"/>
      <c r="H451" s="368"/>
      <c r="I451" s="368"/>
      <c r="J451" s="368"/>
      <c r="K451" s="368"/>
      <c r="L451" s="368"/>
      <c r="M451" s="368"/>
      <c r="N451" s="368"/>
      <c r="O451" s="368"/>
      <c r="P451" s="368"/>
      <c r="Q451" s="368"/>
      <c r="R451" s="368"/>
      <c r="S451" s="368"/>
      <c r="T451" s="368"/>
      <c r="U451" s="368"/>
      <c r="V451" s="368"/>
      <c r="W451" s="368"/>
      <c r="X451" s="368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9" t="s">
        <v>1</v>
      </c>
    </row>
    <row r="457" spans="1:53" ht="16.5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27</v>
      </c>
      <c r="W459" s="353">
        <f t="shared" si="21"/>
        <v>28.8</v>
      </c>
      <c r="X459" s="36">
        <f>IFERROR(IF(W459=0,"",ROUNDUP(W459/H459,0)*0.00937),"")</f>
        <v>7.4959999999999999E-2</v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70"/>
      <c r="B463" s="368"/>
      <c r="C463" s="368"/>
      <c r="D463" s="368"/>
      <c r="E463" s="368"/>
      <c r="F463" s="368"/>
      <c r="G463" s="368"/>
      <c r="H463" s="368"/>
      <c r="I463" s="368"/>
      <c r="J463" s="368"/>
      <c r="K463" s="368"/>
      <c r="L463" s="368"/>
      <c r="M463" s="371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7.5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8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7.4959999999999999E-2</v>
      </c>
      <c r="Y463" s="355"/>
      <c r="Z463" s="355"/>
    </row>
    <row r="464" spans="1:53" x14ac:dyDescent="0.2">
      <c r="A464" s="368"/>
      <c r="B464" s="368"/>
      <c r="C464" s="368"/>
      <c r="D464" s="368"/>
      <c r="E464" s="368"/>
      <c r="F464" s="368"/>
      <c r="G464" s="368"/>
      <c r="H464" s="368"/>
      <c r="I464" s="368"/>
      <c r="J464" s="368"/>
      <c r="K464" s="368"/>
      <c r="L464" s="368"/>
      <c r="M464" s="371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27</v>
      </c>
      <c r="W464" s="354">
        <f>IFERROR(SUM(W452:W462),"0")</f>
        <v>28.8</v>
      </c>
      <c r="X464" s="37"/>
      <c r="Y464" s="355"/>
      <c r="Z464" s="355"/>
    </row>
    <row r="465" spans="1:53" ht="14.25" customHeight="1" x14ac:dyDescent="0.25">
      <c r="A465" s="384" t="s">
        <v>97</v>
      </c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68"/>
      <c r="N465" s="368"/>
      <c r="O465" s="368"/>
      <c r="P465" s="368"/>
      <c r="Q465" s="368"/>
      <c r="R465" s="368"/>
      <c r="S465" s="368"/>
      <c r="T465" s="368"/>
      <c r="U465" s="368"/>
      <c r="V465" s="368"/>
      <c r="W465" s="368"/>
      <c r="X465" s="368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0</v>
      </c>
      <c r="W466" s="353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6" t="s">
        <v>1</v>
      </c>
    </row>
    <row r="467" spans="1:53" ht="16.5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70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1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0</v>
      </c>
      <c r="W468" s="354">
        <f>IFERROR(W466/H466,"0")+IFERROR(W467/H467,"0")</f>
        <v>0</v>
      </c>
      <c r="X468" s="354">
        <f>IFERROR(IF(X466="",0,X466),"0")+IFERROR(IF(X467="",0,X467),"0")</f>
        <v>0</v>
      </c>
      <c r="Y468" s="355"/>
      <c r="Z468" s="355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1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0</v>
      </c>
      <c r="W469" s="354">
        <f>IFERROR(SUM(W466:W467),"0")</f>
        <v>0</v>
      </c>
      <c r="X469" s="37"/>
      <c r="Y469" s="355"/>
      <c r="Z469" s="355"/>
    </row>
    <row r="470" spans="1:53" ht="14.25" customHeight="1" x14ac:dyDescent="0.25">
      <c r="A470" s="384" t="s">
        <v>60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0</v>
      </c>
      <c r="W471" s="353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0</v>
      </c>
      <c r="W472" s="353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0</v>
      </c>
      <c r="W473" s="353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41</v>
      </c>
      <c r="W474" s="353">
        <f t="shared" si="23"/>
        <v>43.2</v>
      </c>
      <c r="X474" s="36">
        <f>IFERROR(IF(W474=0,"",ROUNDUP(W474/H474,0)*0.00937),"")</f>
        <v>0.11244</v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38</v>
      </c>
      <c r="W475" s="353">
        <f t="shared" si="23"/>
        <v>39.6</v>
      </c>
      <c r="X475" s="36">
        <f>IFERROR(IF(W475=0,"",ROUNDUP(W475/H475,0)*0.00937),"")</f>
        <v>0.10306999999999999</v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24</v>
      </c>
      <c r="W476" s="353">
        <f t="shared" si="23"/>
        <v>25.2</v>
      </c>
      <c r="X476" s="36">
        <f>IFERROR(IF(W476=0,"",ROUNDUP(W476/H476,0)*0.00937),"")</f>
        <v>6.5589999999999996E-2</v>
      </c>
      <c r="Y476" s="56"/>
      <c r="Z476" s="57"/>
      <c r="AD476" s="58"/>
      <c r="BA476" s="323" t="s">
        <v>1</v>
      </c>
    </row>
    <row r="477" spans="1:53" x14ac:dyDescent="0.2">
      <c r="A477" s="370"/>
      <c r="B477" s="368"/>
      <c r="C477" s="368"/>
      <c r="D477" s="368"/>
      <c r="E477" s="368"/>
      <c r="F477" s="368"/>
      <c r="G477" s="368"/>
      <c r="H477" s="368"/>
      <c r="I477" s="368"/>
      <c r="J477" s="368"/>
      <c r="K477" s="368"/>
      <c r="L477" s="368"/>
      <c r="M477" s="371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28.611111111111107</v>
      </c>
      <c r="W477" s="354">
        <f>IFERROR(W471/H471,"0")+IFERROR(W472/H472,"0")+IFERROR(W473/H473,"0")+IFERROR(W474/H474,"0")+IFERROR(W475/H475,"0")+IFERROR(W476/H476,"0")</f>
        <v>30</v>
      </c>
      <c r="X477" s="354">
        <f>IFERROR(IF(X471="",0,X471),"0")+IFERROR(IF(X472="",0,X472),"0")+IFERROR(IF(X473="",0,X473),"0")+IFERROR(IF(X474="",0,X474),"0")+IFERROR(IF(X475="",0,X475),"0")+IFERROR(IF(X476="",0,X476),"0")</f>
        <v>0.28109999999999996</v>
      </c>
      <c r="Y477" s="355"/>
      <c r="Z477" s="355"/>
    </row>
    <row r="478" spans="1:53" x14ac:dyDescent="0.2">
      <c r="A478" s="368"/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71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103</v>
      </c>
      <c r="W478" s="354">
        <f>IFERROR(SUM(W471:W476),"0")</f>
        <v>108.00000000000001</v>
      </c>
      <c r="X478" s="37"/>
      <c r="Y478" s="355"/>
      <c r="Z478" s="355"/>
    </row>
    <row r="479" spans="1:53" ht="14.25" customHeight="1" x14ac:dyDescent="0.25">
      <c r="A479" s="384" t="s">
        <v>68</v>
      </c>
      <c r="B479" s="368"/>
      <c r="C479" s="368"/>
      <c r="D479" s="368"/>
      <c r="E479" s="368"/>
      <c r="F479" s="368"/>
      <c r="G479" s="368"/>
      <c r="H479" s="368"/>
      <c r="I479" s="368"/>
      <c r="J479" s="368"/>
      <c r="K479" s="368"/>
      <c r="L479" s="368"/>
      <c r="M479" s="368"/>
      <c r="N479" s="368"/>
      <c r="O479" s="368"/>
      <c r="P479" s="368"/>
      <c r="Q479" s="368"/>
      <c r="R479" s="368"/>
      <c r="S479" s="368"/>
      <c r="T479" s="368"/>
      <c r="U479" s="368"/>
      <c r="V479" s="368"/>
      <c r="W479" s="368"/>
      <c r="X479" s="368"/>
      <c r="Y479" s="347"/>
      <c r="Z479" s="347"/>
    </row>
    <row r="480" spans="1:53" ht="16.5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x14ac:dyDescent="0.2">
      <c r="A483" s="370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1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x14ac:dyDescent="0.2">
      <c r="A484" s="368"/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71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customHeight="1" x14ac:dyDescent="0.25">
      <c r="A485" s="384" t="s">
        <v>206</v>
      </c>
      <c r="B485" s="368"/>
      <c r="C485" s="368"/>
      <c r="D485" s="368"/>
      <c r="E485" s="368"/>
      <c r="F485" s="368"/>
      <c r="G485" s="368"/>
      <c r="H485" s="368"/>
      <c r="I485" s="368"/>
      <c r="J485" s="368"/>
      <c r="K485" s="368"/>
      <c r="L485" s="368"/>
      <c r="M485" s="368"/>
      <c r="N485" s="368"/>
      <c r="O485" s="368"/>
      <c r="P485" s="368"/>
      <c r="Q485" s="368"/>
      <c r="R485" s="368"/>
      <c r="S485" s="368"/>
      <c r="T485" s="368"/>
      <c r="U485" s="368"/>
      <c r="V485" s="368"/>
      <c r="W485" s="368"/>
      <c r="X485" s="368"/>
      <c r="Y485" s="347"/>
      <c r="Z485" s="347"/>
    </row>
    <row r="486" spans="1:53" ht="16.5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0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x14ac:dyDescent="0.2">
      <c r="A487" s="370"/>
      <c r="B487" s="368"/>
      <c r="C487" s="368"/>
      <c r="D487" s="368"/>
      <c r="E487" s="368"/>
      <c r="F487" s="368"/>
      <c r="G487" s="368"/>
      <c r="H487" s="368"/>
      <c r="I487" s="368"/>
      <c r="J487" s="368"/>
      <c r="K487" s="368"/>
      <c r="L487" s="368"/>
      <c r="M487" s="371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x14ac:dyDescent="0.2">
      <c r="A488" s="368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1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customHeight="1" x14ac:dyDescent="0.2">
      <c r="A489" s="407" t="s">
        <v>636</v>
      </c>
      <c r="B489" s="408"/>
      <c r="C489" s="408"/>
      <c r="D489" s="408"/>
      <c r="E489" s="408"/>
      <c r="F489" s="408"/>
      <c r="G489" s="408"/>
      <c r="H489" s="408"/>
      <c r="I489" s="408"/>
      <c r="J489" s="408"/>
      <c r="K489" s="408"/>
      <c r="L489" s="408"/>
      <c r="M489" s="408"/>
      <c r="N489" s="408"/>
      <c r="O489" s="408"/>
      <c r="P489" s="408"/>
      <c r="Q489" s="408"/>
      <c r="R489" s="408"/>
      <c r="S489" s="408"/>
      <c r="T489" s="408"/>
      <c r="U489" s="408"/>
      <c r="V489" s="408"/>
      <c r="W489" s="408"/>
      <c r="X489" s="408"/>
      <c r="Y489" s="48"/>
      <c r="Z489" s="48"/>
    </row>
    <row r="490" spans="1:53" ht="16.5" customHeight="1" x14ac:dyDescent="0.25">
      <c r="A490" s="367" t="s">
        <v>637</v>
      </c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68"/>
      <c r="N490" s="368"/>
      <c r="O490" s="368"/>
      <c r="P490" s="368"/>
      <c r="Q490" s="368"/>
      <c r="R490" s="368"/>
      <c r="S490" s="368"/>
      <c r="T490" s="368"/>
      <c r="U490" s="368"/>
      <c r="V490" s="368"/>
      <c r="W490" s="368"/>
      <c r="X490" s="368"/>
      <c r="Y490" s="348"/>
      <c r="Z490" s="348"/>
    </row>
    <row r="491" spans="1:53" ht="14.25" customHeight="1" x14ac:dyDescent="0.25">
      <c r="A491" s="384" t="s">
        <v>105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47"/>
      <c r="Z491" s="347"/>
    </row>
    <row r="492" spans="1:53" ht="27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87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29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7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02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25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70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71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0</v>
      </c>
      <c r="W497" s="354">
        <f>IFERROR(W492/H492,"0")+IFERROR(W493/H493,"0")+IFERROR(W494/H494,"0")+IFERROR(W495/H495,"0")+IFERROR(W496/H496,"0")</f>
        <v>0</v>
      </c>
      <c r="X497" s="354">
        <f>IFERROR(IF(X492="",0,X492),"0")+IFERROR(IF(X493="",0,X493),"0")+IFERROR(IF(X494="",0,X494),"0")+IFERROR(IF(X495="",0,X495),"0")+IFERROR(IF(X496="",0,X496),"0")</f>
        <v>0</v>
      </c>
      <c r="Y497" s="355"/>
      <c r="Z497" s="355"/>
    </row>
    <row r="498" spans="1:53" x14ac:dyDescent="0.2">
      <c r="A498" s="368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1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0</v>
      </c>
      <c r="W498" s="354">
        <f>IFERROR(SUM(W492:W496),"0")</f>
        <v>0</v>
      </c>
      <c r="X498" s="37"/>
      <c r="Y498" s="355"/>
      <c r="Z498" s="355"/>
    </row>
    <row r="499" spans="1:53" ht="14.25" customHeight="1" x14ac:dyDescent="0.25">
      <c r="A499" s="384" t="s">
        <v>97</v>
      </c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68"/>
      <c r="N499" s="368"/>
      <c r="O499" s="368"/>
      <c r="P499" s="368"/>
      <c r="Q499" s="368"/>
      <c r="R499" s="368"/>
      <c r="S499" s="368"/>
      <c r="T499" s="368"/>
      <c r="U499" s="368"/>
      <c r="V499" s="368"/>
      <c r="W499" s="368"/>
      <c r="X499" s="368"/>
      <c r="Y499" s="347"/>
      <c r="Z499" s="347"/>
    </row>
    <row r="500" spans="1:53" ht="27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4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94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1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x14ac:dyDescent="0.2">
      <c r="A503" s="370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71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x14ac:dyDescent="0.2">
      <c r="A504" s="368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1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customHeight="1" x14ac:dyDescent="0.25">
      <c r="A505" s="384" t="s">
        <v>60</v>
      </c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68"/>
      <c r="N505" s="368"/>
      <c r="O505" s="368"/>
      <c r="P505" s="368"/>
      <c r="Q505" s="368"/>
      <c r="R505" s="368"/>
      <c r="S505" s="368"/>
      <c r="T505" s="368"/>
      <c r="U505" s="368"/>
      <c r="V505" s="368"/>
      <c r="W505" s="368"/>
      <c r="X505" s="368"/>
      <c r="Y505" s="347"/>
      <c r="Z505" s="347"/>
    </row>
    <row r="506" spans="1:53" ht="27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5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9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20</v>
      </c>
      <c r="W507" s="353">
        <f>IFERROR(IF(V507="",0,CEILING((V507/$H507),1)*$H507),"")</f>
        <v>21</v>
      </c>
      <c r="X507" s="36">
        <f>IFERROR(IF(W507=0,"",ROUNDUP(W507/H507,0)*0.00753),"")</f>
        <v>3.7650000000000003E-2</v>
      </c>
      <c r="Y507" s="56"/>
      <c r="Z507" s="57"/>
      <c r="AD507" s="58"/>
      <c r="BA507" s="337" t="s">
        <v>1</v>
      </c>
    </row>
    <row r="508" spans="1:53" ht="27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64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3</v>
      </c>
      <c r="W508" s="353">
        <f>IFERROR(IF(V508="",0,CEILING((V508/$H508),1)*$H508),"")</f>
        <v>3.36</v>
      </c>
      <c r="X508" s="36">
        <f>IFERROR(IF(W508=0,"",ROUNDUP(W508/H508,0)*0.00502),"")</f>
        <v>1.004E-2</v>
      </c>
      <c r="Y508" s="56"/>
      <c r="Z508" s="57"/>
      <c r="AD508" s="58"/>
      <c r="BA508" s="338" t="s">
        <v>1</v>
      </c>
    </row>
    <row r="509" spans="1:53" ht="27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23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x14ac:dyDescent="0.2">
      <c r="A510" s="370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368"/>
      <c r="M510" s="371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6.5476190476190474</v>
      </c>
      <c r="W510" s="354">
        <f>IFERROR(W506/H506,"0")+IFERROR(W507/H507,"0")+IFERROR(W508/H508,"0")+IFERROR(W509/H509,"0")</f>
        <v>7</v>
      </c>
      <c r="X510" s="354">
        <f>IFERROR(IF(X506="",0,X506),"0")+IFERROR(IF(X507="",0,X507),"0")+IFERROR(IF(X508="",0,X508),"0")+IFERROR(IF(X509="",0,X509),"0")</f>
        <v>4.7690000000000003E-2</v>
      </c>
      <c r="Y510" s="355"/>
      <c r="Z510" s="355"/>
    </row>
    <row r="511" spans="1:53" x14ac:dyDescent="0.2">
      <c r="A511" s="368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1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23</v>
      </c>
      <c r="W511" s="354">
        <f>IFERROR(SUM(W506:W509),"0")</f>
        <v>24.36</v>
      </c>
      <c r="X511" s="37"/>
      <c r="Y511" s="355"/>
      <c r="Z511" s="355"/>
    </row>
    <row r="512" spans="1:53" ht="14.25" customHeight="1" x14ac:dyDescent="0.25">
      <c r="A512" s="384" t="s">
        <v>68</v>
      </c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68"/>
      <c r="N512" s="368"/>
      <c r="O512" s="368"/>
      <c r="P512" s="368"/>
      <c r="Q512" s="368"/>
      <c r="R512" s="368"/>
      <c r="S512" s="368"/>
      <c r="T512" s="368"/>
      <c r="U512" s="368"/>
      <c r="V512" s="368"/>
      <c r="W512" s="368"/>
      <c r="X512" s="368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60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5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3</v>
      </c>
      <c r="W515" s="353">
        <f>IFERROR(IF(V515="",0,CEILING((V515/$H515),1)*$H515),"")</f>
        <v>3.6</v>
      </c>
      <c r="X515" s="36">
        <f>IFERROR(IF(W515=0,"",ROUNDUP(W515/H515,0)*0.00502),"")</f>
        <v>1.004E-2</v>
      </c>
      <c r="Y515" s="56"/>
      <c r="Z515" s="57"/>
      <c r="AD515" s="58"/>
      <c r="BA515" s="342" t="s">
        <v>1</v>
      </c>
    </row>
    <row r="516" spans="1:53" ht="27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4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5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70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71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1.6666666666666665</v>
      </c>
      <c r="W518" s="354">
        <f>IFERROR(W513/H513,"0")+IFERROR(W514/H514,"0")+IFERROR(W515/H515,"0")+IFERROR(W516/H516,"0")+IFERROR(W517/H517,"0")</f>
        <v>2</v>
      </c>
      <c r="X518" s="354">
        <f>IFERROR(IF(X513="",0,X513),"0")+IFERROR(IF(X514="",0,X514),"0")+IFERROR(IF(X515="",0,X515),"0")+IFERROR(IF(X516="",0,X516),"0")+IFERROR(IF(X517="",0,X517),"0")</f>
        <v>1.004E-2</v>
      </c>
      <c r="Y518" s="355"/>
      <c r="Z518" s="355"/>
    </row>
    <row r="519" spans="1:53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1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3</v>
      </c>
      <c r="W519" s="354">
        <f>IFERROR(SUM(W513:W517),"0")</f>
        <v>3.6</v>
      </c>
      <c r="X519" s="37"/>
      <c r="Y519" s="355"/>
      <c r="Z519" s="355"/>
    </row>
    <row r="520" spans="1:53" ht="15" customHeight="1" x14ac:dyDescent="0.2">
      <c r="A520" s="59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418"/>
      <c r="N520" s="436" t="s">
        <v>688</v>
      </c>
      <c r="O520" s="437"/>
      <c r="P520" s="437"/>
      <c r="Q520" s="437"/>
      <c r="R520" s="437"/>
      <c r="S520" s="437"/>
      <c r="T520" s="438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2781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2884.6900000000005</v>
      </c>
      <c r="X520" s="37"/>
      <c r="Y520" s="355"/>
      <c r="Z520" s="355"/>
    </row>
    <row r="521" spans="1:53" x14ac:dyDescent="0.2">
      <c r="A521" s="368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418"/>
      <c r="N521" s="436" t="s">
        <v>689</v>
      </c>
      <c r="O521" s="437"/>
      <c r="P521" s="437"/>
      <c r="Q521" s="437"/>
      <c r="R521" s="437"/>
      <c r="S521" s="437"/>
      <c r="T521" s="438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2978.0091504966722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3088.8530000000005</v>
      </c>
      <c r="X521" s="37"/>
      <c r="Y521" s="355"/>
      <c r="Z521" s="355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418"/>
      <c r="N522" s="436" t="s">
        <v>690</v>
      </c>
      <c r="O522" s="437"/>
      <c r="P522" s="437"/>
      <c r="Q522" s="437"/>
      <c r="R522" s="437"/>
      <c r="S522" s="437"/>
      <c r="T522" s="438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6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7</v>
      </c>
      <c r="X522" s="37"/>
      <c r="Y522" s="355"/>
      <c r="Z522" s="355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418"/>
      <c r="N523" s="436" t="s">
        <v>692</v>
      </c>
      <c r="O523" s="437"/>
      <c r="P523" s="437"/>
      <c r="Q523" s="437"/>
      <c r="R523" s="437"/>
      <c r="S523" s="437"/>
      <c r="T523" s="438"/>
      <c r="U523" s="37" t="s">
        <v>65</v>
      </c>
      <c r="V523" s="354">
        <f>GrossWeightTotal+PalletQtyTotal*25</f>
        <v>3128.0091504966722</v>
      </c>
      <c r="W523" s="354">
        <f>GrossWeightTotalR+PalletQtyTotalR*25</f>
        <v>3263.8530000000005</v>
      </c>
      <c r="X523" s="37"/>
      <c r="Y523" s="355"/>
      <c r="Z523" s="355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418"/>
      <c r="N524" s="436" t="s">
        <v>693</v>
      </c>
      <c r="O524" s="437"/>
      <c r="P524" s="437"/>
      <c r="Q524" s="437"/>
      <c r="R524" s="437"/>
      <c r="S524" s="437"/>
      <c r="T524" s="438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716.0237067485341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737</v>
      </c>
      <c r="X524" s="37"/>
      <c r="Y524" s="355"/>
      <c r="Z524" s="355"/>
    </row>
    <row r="525" spans="1:53" ht="14.25" customHeight="1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418"/>
      <c r="N525" s="436" t="s">
        <v>694</v>
      </c>
      <c r="O525" s="437"/>
      <c r="P525" s="437"/>
      <c r="Q525" s="437"/>
      <c r="R525" s="437"/>
      <c r="S525" s="437"/>
      <c r="T525" s="438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7.0539200000000015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73" t="s">
        <v>95</v>
      </c>
      <c r="D527" s="380"/>
      <c r="E527" s="380"/>
      <c r="F527" s="378"/>
      <c r="G527" s="373" t="s">
        <v>230</v>
      </c>
      <c r="H527" s="380"/>
      <c r="I527" s="380"/>
      <c r="J527" s="380"/>
      <c r="K527" s="380"/>
      <c r="L527" s="380"/>
      <c r="M527" s="380"/>
      <c r="N527" s="380"/>
      <c r="O527" s="378"/>
      <c r="P527" s="373" t="s">
        <v>460</v>
      </c>
      <c r="Q527" s="378"/>
      <c r="R527" s="373" t="s">
        <v>512</v>
      </c>
      <c r="S527" s="378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39" t="s">
        <v>697</v>
      </c>
      <c r="B528" s="373" t="s">
        <v>59</v>
      </c>
      <c r="C528" s="373" t="s">
        <v>96</v>
      </c>
      <c r="D528" s="373" t="s">
        <v>104</v>
      </c>
      <c r="E528" s="373" t="s">
        <v>95</v>
      </c>
      <c r="F528" s="373" t="s">
        <v>219</v>
      </c>
      <c r="G528" s="373" t="s">
        <v>231</v>
      </c>
      <c r="H528" s="373" t="s">
        <v>238</v>
      </c>
      <c r="I528" s="373" t="s">
        <v>257</v>
      </c>
      <c r="J528" s="373" t="s">
        <v>316</v>
      </c>
      <c r="K528" s="346"/>
      <c r="L528" s="373" t="s">
        <v>333</v>
      </c>
      <c r="M528" s="373" t="s">
        <v>346</v>
      </c>
      <c r="N528" s="373" t="s">
        <v>429</v>
      </c>
      <c r="O528" s="373" t="s">
        <v>447</v>
      </c>
      <c r="P528" s="373" t="s">
        <v>461</v>
      </c>
      <c r="Q528" s="373" t="s">
        <v>487</v>
      </c>
      <c r="R528" s="373" t="s">
        <v>513</v>
      </c>
      <c r="S528" s="373" t="s">
        <v>560</v>
      </c>
      <c r="T528" s="373" t="s">
        <v>588</v>
      </c>
      <c r="U528" s="373" t="s">
        <v>637</v>
      </c>
      <c r="Z528" s="52"/>
      <c r="AC528" s="346"/>
    </row>
    <row r="529" spans="1:29" ht="13.5" customHeight="1" thickBot="1" x14ac:dyDescent="0.25">
      <c r="A529" s="640"/>
      <c r="B529" s="374"/>
      <c r="C529" s="374"/>
      <c r="D529" s="374"/>
      <c r="E529" s="374"/>
      <c r="F529" s="374"/>
      <c r="G529" s="374"/>
      <c r="H529" s="374"/>
      <c r="I529" s="374"/>
      <c r="J529" s="374"/>
      <c r="K529" s="346"/>
      <c r="L529" s="374"/>
      <c r="M529" s="374"/>
      <c r="N529" s="374"/>
      <c r="O529" s="374"/>
      <c r="P529" s="374"/>
      <c r="Q529" s="374"/>
      <c r="R529" s="374"/>
      <c r="S529" s="374"/>
      <c r="T529" s="374"/>
      <c r="U529" s="374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210.60000000000002</v>
      </c>
      <c r="D530" s="46">
        <f>IFERROR(W56*1,"0")+IFERROR(W57*1,"0")+IFERROR(W58*1,"0")+IFERROR(W59*1,"0")</f>
        <v>271.8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571.80000000000007</v>
      </c>
      <c r="F530" s="46">
        <f>IFERROR(W133*1,"0")+IFERROR(W134*1,"0")+IFERROR(W135*1,"0")+IFERROR(W136*1,"0")+IFERROR(W137*1,"0")</f>
        <v>70.2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90.300000000000011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309.59999999999997</v>
      </c>
      <c r="J530" s="46">
        <f>IFERROR(W208*1,"0")+IFERROR(W209*1,"0")+IFERROR(W210*1,"0")+IFERROR(W211*1,"0")+IFERROR(W212*1,"0")+IFERROR(W213*1,"0")+IFERROR(W217*1,"0")+IFERROR(W218*1,"0")</f>
        <v>41</v>
      </c>
      <c r="K530" s="346"/>
      <c r="L530" s="46">
        <f>IFERROR(W223*1,"0")+IFERROR(W224*1,"0")+IFERROR(W225*1,"0")+IFERROR(W226*1,"0")+IFERROR(W227*1,"0")+IFERROR(W228*1,"0")</f>
        <v>124.80000000000001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516.70000000000005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142.17000000000002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317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30.8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23.16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136.79999999999998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27.96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375:M376"/>
    <mergeCell ref="A10:C10"/>
    <mergeCell ref="A43:X43"/>
    <mergeCell ref="N247:R247"/>
    <mergeCell ref="N182:R182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N85:R85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503:M504"/>
    <mergeCell ref="N471:R471"/>
    <mergeCell ref="N446:R446"/>
    <mergeCell ref="D125:E125"/>
    <mergeCell ref="N240:R240"/>
    <mergeCell ref="N44:R44"/>
    <mergeCell ref="D112:E112"/>
    <mergeCell ref="D283:E283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A310:X310"/>
    <mergeCell ref="N99:R99"/>
    <mergeCell ref="N397:R397"/>
    <mergeCell ref="D343:E343"/>
    <mergeCell ref="N74:R74"/>
    <mergeCell ref="N145:R145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2024-04-16T09:47:43Z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