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F0161DB0-63EB-4A5B-A9B8-EF671CC403B6}" xr6:coauthVersionLast="47" xr6:coauthVersionMax="47" xr10:uidLastSave="{00000000-0000-0000-0000-000000000000}"/>
  <bookViews>
    <workbookView xWindow="2805" yWindow="91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W515" i="2"/>
  <c r="X515" i="2" s="1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X501" i="2"/>
  <c r="W501" i="2"/>
  <c r="W500" i="2"/>
  <c r="X500" i="2" s="1"/>
  <c r="V498" i="2"/>
  <c r="V497" i="2"/>
  <c r="X496" i="2"/>
  <c r="W496" i="2"/>
  <c r="W495" i="2"/>
  <c r="X495" i="2" s="1"/>
  <c r="W494" i="2"/>
  <c r="X494" i="2" s="1"/>
  <c r="W493" i="2"/>
  <c r="X493" i="2" s="1"/>
  <c r="W492" i="2"/>
  <c r="W488" i="2"/>
  <c r="V488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X476" i="2"/>
  <c r="W476" i="2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X471" i="2"/>
  <c r="W471" i="2"/>
  <c r="N471" i="2"/>
  <c r="V469" i="2"/>
  <c r="V468" i="2"/>
  <c r="W467" i="2"/>
  <c r="X467" i="2" s="1"/>
  <c r="N467" i="2"/>
  <c r="W466" i="2"/>
  <c r="W468" i="2" s="1"/>
  <c r="N466" i="2"/>
  <c r="V464" i="2"/>
  <c r="V463" i="2"/>
  <c r="W462" i="2"/>
  <c r="X462" i="2" s="1"/>
  <c r="N462" i="2"/>
  <c r="X461" i="2"/>
  <c r="W461" i="2"/>
  <c r="N461" i="2"/>
  <c r="W460" i="2"/>
  <c r="X460" i="2" s="1"/>
  <c r="N460" i="2"/>
  <c r="W459" i="2"/>
  <c r="X459" i="2" s="1"/>
  <c r="N459" i="2"/>
  <c r="X458" i="2"/>
  <c r="W458" i="2"/>
  <c r="N458" i="2"/>
  <c r="W457" i="2"/>
  <c r="X457" i="2" s="1"/>
  <c r="N457" i="2"/>
  <c r="W456" i="2"/>
  <c r="X456" i="2" s="1"/>
  <c r="N456" i="2"/>
  <c r="X455" i="2"/>
  <c r="W455" i="2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W439" i="2" s="1"/>
  <c r="N437" i="2"/>
  <c r="V435" i="2"/>
  <c r="V434" i="2"/>
  <c r="X433" i="2"/>
  <c r="W433" i="2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X416" i="2"/>
  <c r="W416" i="2"/>
  <c r="N416" i="2"/>
  <c r="W415" i="2"/>
  <c r="W419" i="2" s="1"/>
  <c r="N415" i="2"/>
  <c r="V413" i="2"/>
  <c r="V412" i="2"/>
  <c r="W411" i="2"/>
  <c r="W412" i="2" s="1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X391" i="2"/>
  <c r="W391" i="2"/>
  <c r="N391" i="2"/>
  <c r="X390" i="2"/>
  <c r="W390" i="2"/>
  <c r="N390" i="2"/>
  <c r="W389" i="2"/>
  <c r="N389" i="2"/>
  <c r="V387" i="2"/>
  <c r="V386" i="2"/>
  <c r="W385" i="2"/>
  <c r="W386" i="2" s="1"/>
  <c r="N385" i="2"/>
  <c r="X384" i="2"/>
  <c r="W384" i="2"/>
  <c r="N384" i="2"/>
  <c r="V380" i="2"/>
  <c r="V379" i="2"/>
  <c r="W378" i="2"/>
  <c r="W379" i="2" s="1"/>
  <c r="N378" i="2"/>
  <c r="V376" i="2"/>
  <c r="V375" i="2"/>
  <c r="W374" i="2"/>
  <c r="X374" i="2" s="1"/>
  <c r="N374" i="2"/>
  <c r="X373" i="2"/>
  <c r="W373" i="2"/>
  <c r="N373" i="2"/>
  <c r="X372" i="2"/>
  <c r="W372" i="2"/>
  <c r="N372" i="2"/>
  <c r="W371" i="2"/>
  <c r="W376" i="2" s="1"/>
  <c r="N371" i="2"/>
  <c r="V369" i="2"/>
  <c r="V368" i="2"/>
  <c r="W367" i="2"/>
  <c r="W368" i="2" s="1"/>
  <c r="N367" i="2"/>
  <c r="X366" i="2"/>
  <c r="W366" i="2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W355" i="2"/>
  <c r="V355" i="2"/>
  <c r="V354" i="2"/>
  <c r="X353" i="2"/>
  <c r="X354" i="2" s="1"/>
  <c r="W353" i="2"/>
  <c r="W354" i="2" s="1"/>
  <c r="N353" i="2"/>
  <c r="V351" i="2"/>
  <c r="V350" i="2"/>
  <c r="W349" i="2"/>
  <c r="W350" i="2" s="1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W346" i="2" s="1"/>
  <c r="N342" i="2"/>
  <c r="V340" i="2"/>
  <c r="V339" i="2"/>
  <c r="W338" i="2"/>
  <c r="X338" i="2" s="1"/>
  <c r="N338" i="2"/>
  <c r="X337" i="2"/>
  <c r="W337" i="2"/>
  <c r="N337" i="2"/>
  <c r="X336" i="2"/>
  <c r="W336" i="2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W331" i="2"/>
  <c r="N331" i="2"/>
  <c r="V327" i="2"/>
  <c r="V326" i="2"/>
  <c r="W325" i="2"/>
  <c r="X325" i="2" s="1"/>
  <c r="X326" i="2" s="1"/>
  <c r="N325" i="2"/>
  <c r="V323" i="2"/>
  <c r="W322" i="2"/>
  <c r="V322" i="2"/>
  <c r="W321" i="2"/>
  <c r="X321" i="2" s="1"/>
  <c r="X322" i="2" s="1"/>
  <c r="N321" i="2"/>
  <c r="V319" i="2"/>
  <c r="V318" i="2"/>
  <c r="W317" i="2"/>
  <c r="X317" i="2" s="1"/>
  <c r="N317" i="2"/>
  <c r="W316" i="2"/>
  <c r="X316" i="2" s="1"/>
  <c r="N316" i="2"/>
  <c r="W315" i="2"/>
  <c r="W319" i="2" s="1"/>
  <c r="N315" i="2"/>
  <c r="V313" i="2"/>
  <c r="V312" i="2"/>
  <c r="W311" i="2"/>
  <c r="O530" i="2" s="1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W300" i="2"/>
  <c r="X300" i="2" s="1"/>
  <c r="N300" i="2"/>
  <c r="W299" i="2"/>
  <c r="X299" i="2" s="1"/>
  <c r="N299" i="2"/>
  <c r="W298" i="2"/>
  <c r="X298" i="2" s="1"/>
  <c r="N298" i="2"/>
  <c r="X297" i="2"/>
  <c r="W297" i="2"/>
  <c r="N297" i="2"/>
  <c r="X296" i="2"/>
  <c r="W296" i="2"/>
  <c r="N296" i="2"/>
  <c r="W295" i="2"/>
  <c r="X295" i="2" s="1"/>
  <c r="N295" i="2"/>
  <c r="W294" i="2"/>
  <c r="X294" i="2" s="1"/>
  <c r="N294" i="2"/>
  <c r="V291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X281" i="2"/>
  <c r="W281" i="2"/>
  <c r="W285" i="2" s="1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X271" i="2"/>
  <c r="W271" i="2"/>
  <c r="N271" i="2"/>
  <c r="X270" i="2"/>
  <c r="W270" i="2"/>
  <c r="N270" i="2"/>
  <c r="W269" i="2"/>
  <c r="X269" i="2" s="1"/>
  <c r="N269" i="2"/>
  <c r="W268" i="2"/>
  <c r="X268" i="2" s="1"/>
  <c r="N268" i="2"/>
  <c r="W267" i="2"/>
  <c r="X267" i="2" s="1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W261" i="2" s="1"/>
  <c r="N256" i="2"/>
  <c r="V254" i="2"/>
  <c r="W253" i="2"/>
  <c r="V253" i="2"/>
  <c r="W252" i="2"/>
  <c r="W254" i="2" s="1"/>
  <c r="N252" i="2"/>
  <c r="V250" i="2"/>
  <c r="V249" i="2"/>
  <c r="X248" i="2"/>
  <c r="W248" i="2"/>
  <c r="N248" i="2"/>
  <c r="W247" i="2"/>
  <c r="X247" i="2" s="1"/>
  <c r="N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X218" i="2"/>
  <c r="W218" i="2"/>
  <c r="N218" i="2"/>
  <c r="W217" i="2"/>
  <c r="W220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X195" i="2"/>
  <c r="W195" i="2"/>
  <c r="N195" i="2"/>
  <c r="W194" i="2"/>
  <c r="X194" i="2" s="1"/>
  <c r="N194" i="2"/>
  <c r="W193" i="2"/>
  <c r="X193" i="2" s="1"/>
  <c r="N193" i="2"/>
  <c r="X192" i="2"/>
  <c r="W192" i="2"/>
  <c r="N192" i="2"/>
  <c r="X191" i="2"/>
  <c r="W191" i="2"/>
  <c r="N191" i="2"/>
  <c r="W190" i="2"/>
  <c r="X190" i="2" s="1"/>
  <c r="N190" i="2"/>
  <c r="X189" i="2"/>
  <c r="W189" i="2"/>
  <c r="N189" i="2"/>
  <c r="X188" i="2"/>
  <c r="W188" i="2"/>
  <c r="N188" i="2"/>
  <c r="W187" i="2"/>
  <c r="X187" i="2" s="1"/>
  <c r="N187" i="2"/>
  <c r="W186" i="2"/>
  <c r="X186" i="2" s="1"/>
  <c r="N186" i="2"/>
  <c r="X185" i="2"/>
  <c r="W185" i="2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X169" i="2" s="1"/>
  <c r="N169" i="2"/>
  <c r="W168" i="2"/>
  <c r="W170" i="2" s="1"/>
  <c r="N168" i="2"/>
  <c r="V166" i="2"/>
  <c r="V165" i="2"/>
  <c r="X164" i="2"/>
  <c r="W164" i="2"/>
  <c r="N164" i="2"/>
  <c r="W163" i="2"/>
  <c r="N163" i="2"/>
  <c r="V160" i="2"/>
  <c r="V159" i="2"/>
  <c r="W158" i="2"/>
  <c r="X158" i="2" s="1"/>
  <c r="N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X136" i="2"/>
  <c r="W136" i="2"/>
  <c r="N136" i="2"/>
  <c r="X135" i="2"/>
  <c r="W135" i="2"/>
  <c r="N135" i="2"/>
  <c r="W134" i="2"/>
  <c r="X134" i="2" s="1"/>
  <c r="N134" i="2"/>
  <c r="X133" i="2"/>
  <c r="W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N110" i="2"/>
  <c r="X109" i="2"/>
  <c r="W109" i="2"/>
  <c r="N109" i="2"/>
  <c r="X108" i="2"/>
  <c r="W108" i="2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X92" i="2"/>
  <c r="W92" i="2"/>
  <c r="N92" i="2"/>
  <c r="W91" i="2"/>
  <c r="X91" i="2" s="1"/>
  <c r="N91" i="2"/>
  <c r="W90" i="2"/>
  <c r="X90" i="2" s="1"/>
  <c r="N90" i="2"/>
  <c r="X89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W45" i="2"/>
  <c r="V45" i="2"/>
  <c r="X44" i="2"/>
  <c r="X45" i="2" s="1"/>
  <c r="W44" i="2"/>
  <c r="W46" i="2" s="1"/>
  <c r="N44" i="2"/>
  <c r="W42" i="2"/>
  <c r="V42" i="2"/>
  <c r="W41" i="2"/>
  <c r="V41" i="2"/>
  <c r="X40" i="2"/>
  <c r="X41" i="2" s="1"/>
  <c r="W40" i="2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X31" i="2"/>
  <c r="W31" i="2"/>
  <c r="N31" i="2"/>
  <c r="X30" i="2"/>
  <c r="W30" i="2"/>
  <c r="N30" i="2"/>
  <c r="W29" i="2"/>
  <c r="X29" i="2" s="1"/>
  <c r="W28" i="2"/>
  <c r="X28" i="2" s="1"/>
  <c r="N28" i="2"/>
  <c r="W27" i="2"/>
  <c r="X27" i="2" s="1"/>
  <c r="N27" i="2"/>
  <c r="W26" i="2"/>
  <c r="W34" i="2" s="1"/>
  <c r="N26" i="2"/>
  <c r="V24" i="2"/>
  <c r="V23" i="2"/>
  <c r="W22" i="2"/>
  <c r="W24" i="2" s="1"/>
  <c r="N22" i="2"/>
  <c r="H10" i="2"/>
  <c r="A9" i="2"/>
  <c r="J9" i="2" s="1"/>
  <c r="D7" i="2"/>
  <c r="O6" i="2"/>
  <c r="N2" i="2"/>
  <c r="I530" i="2" l="1"/>
  <c r="W119" i="2"/>
  <c r="W340" i="2"/>
  <c r="V524" i="2"/>
  <c r="X93" i="2"/>
  <c r="W284" i="2"/>
  <c r="W318" i="2"/>
  <c r="W408" i="2"/>
  <c r="W425" i="2"/>
  <c r="W444" i="2"/>
  <c r="W487" i="2"/>
  <c r="U530" i="2"/>
  <c r="X510" i="2"/>
  <c r="V520" i="2"/>
  <c r="X107" i="2"/>
  <c r="X163" i="2"/>
  <c r="X165" i="2" s="1"/>
  <c r="W198" i="2"/>
  <c r="X217" i="2"/>
  <c r="X219" i="2" s="1"/>
  <c r="X311" i="2"/>
  <c r="X312" i="2" s="1"/>
  <c r="X315" i="2"/>
  <c r="P530" i="2"/>
  <c r="X332" i="2"/>
  <c r="X349" i="2"/>
  <c r="W351" i="2"/>
  <c r="W402" i="2"/>
  <c r="X415" i="2"/>
  <c r="X437" i="2"/>
  <c r="X477" i="2"/>
  <c r="X483" i="2"/>
  <c r="W519" i="2"/>
  <c r="W61" i="2"/>
  <c r="W93" i="2"/>
  <c r="F530" i="2"/>
  <c r="G530" i="2"/>
  <c r="H530" i="2"/>
  <c r="W177" i="2"/>
  <c r="X180" i="2"/>
  <c r="W215" i="2"/>
  <c r="W250" i="2"/>
  <c r="W249" i="2"/>
  <c r="X252" i="2"/>
  <c r="X253" i="2" s="1"/>
  <c r="W273" i="2"/>
  <c r="N530" i="2"/>
  <c r="W307" i="2"/>
  <c r="W313" i="2"/>
  <c r="X331" i="2"/>
  <c r="X350" i="2"/>
  <c r="W363" i="2"/>
  <c r="R530" i="2"/>
  <c r="W403" i="2"/>
  <c r="W409" i="2"/>
  <c r="W413" i="2"/>
  <c r="X418" i="2"/>
  <c r="S530" i="2"/>
  <c r="W424" i="2"/>
  <c r="X434" i="2"/>
  <c r="W440" i="2"/>
  <c r="W443" i="2"/>
  <c r="T530" i="2"/>
  <c r="W503" i="2"/>
  <c r="W510" i="2"/>
  <c r="V523" i="2"/>
  <c r="W522" i="2"/>
  <c r="E530" i="2"/>
  <c r="W120" i="2"/>
  <c r="W130" i="2"/>
  <c r="W166" i="2"/>
  <c r="W290" i="2"/>
  <c r="W312" i="2"/>
  <c r="X318" i="2"/>
  <c r="W323" i="2"/>
  <c r="W345" i="2"/>
  <c r="X439" i="2"/>
  <c r="W497" i="2"/>
  <c r="F10" i="2"/>
  <c r="H9" i="2"/>
  <c r="A10" i="2"/>
  <c r="X52" i="2"/>
  <c r="X290" i="2"/>
  <c r="X104" i="2"/>
  <c r="X284" i="2"/>
  <c r="X278" i="2"/>
  <c r="X214" i="2"/>
  <c r="X229" i="2"/>
  <c r="X119" i="2"/>
  <c r="X503" i="2"/>
  <c r="X197" i="2"/>
  <c r="X339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W520" i="2" l="1"/>
  <c r="W524" i="2"/>
  <c r="W523" i="2"/>
  <c r="X525" i="2"/>
</calcChain>
</file>

<file path=xl/sharedStrings.xml><?xml version="1.0" encoding="utf-8"?>
<sst xmlns="http://schemas.openxmlformats.org/spreadsheetml/2006/main" count="3445" uniqueCount="739">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</sst>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F506" zoomScaleNormal="100" zoomScaleSheetLayoutView="100" workbookViewId="0">
      <selection activeCell="V295" sqref="V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/>
      <c r="I5" s="713"/>
      <c r="J5" s="713"/>
      <c r="K5" s="713"/>
      <c r="L5" s="713"/>
      <c r="N5" s="26" t="s">
        <v>4</v>
      </c>
      <c r="O5" s="708">
        <v>45396</v>
      </c>
      <c r="P5" s="708"/>
      <c r="R5" s="715" t="s">
        <v>3</v>
      </c>
      <c r="S5" s="716"/>
      <c r="T5" s="717" t="s">
        <v>703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716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Воскресенье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5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0.33333333333333331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customHeight="1" x14ac:dyDescent="0.2">
      <c r="A19" s="387" t="s">
        <v>75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53"/>
      <c r="Z19" s="53"/>
    </row>
    <row r="20" spans="1:53" ht="16.5" customHeight="1" x14ac:dyDescent="0.25">
      <c r="A20" s="388" t="s">
        <v>75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63"/>
      <c r="Z20" s="63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64" t="s">
        <v>43</v>
      </c>
      <c r="O23" s="365"/>
      <c r="P23" s="365"/>
      <c r="Q23" s="365"/>
      <c r="R23" s="365"/>
      <c r="S23" s="365"/>
      <c r="T23" s="366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64" t="s">
        <v>43</v>
      </c>
      <c r="O24" s="365"/>
      <c r="P24" s="365"/>
      <c r="Q24" s="365"/>
      <c r="R24" s="365"/>
      <c r="S24" s="365"/>
      <c r="T24" s="366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4301051551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65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86</v>
      </c>
      <c r="B29" s="61" t="s">
        <v>88</v>
      </c>
      <c r="C29" s="35">
        <v>4301051692</v>
      </c>
      <c r="D29" s="360">
        <v>4607091383935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658" t="s">
        <v>89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4301051426</v>
      </c>
      <c r="D30" s="360">
        <v>4680115881853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6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92</v>
      </c>
      <c r="B31" s="61" t="s">
        <v>93</v>
      </c>
      <c r="C31" s="35">
        <v>4301051593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8"/>
      <c r="N33" s="364" t="s">
        <v>43</v>
      </c>
      <c r="O33" s="365"/>
      <c r="P33" s="365"/>
      <c r="Q33" s="365"/>
      <c r="R33" s="365"/>
      <c r="S33" s="365"/>
      <c r="T33" s="366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64" t="s">
        <v>43</v>
      </c>
      <c r="O34" s="365"/>
      <c r="P34" s="365"/>
      <c r="Q34" s="365"/>
      <c r="R34" s="365"/>
      <c r="S34" s="365"/>
      <c r="T34" s="366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73" t="s">
        <v>96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8"/>
      <c r="N37" s="364" t="s">
        <v>43</v>
      </c>
      <c r="O37" s="365"/>
      <c r="P37" s="365"/>
      <c r="Q37" s="365"/>
      <c r="R37" s="365"/>
      <c r="S37" s="365"/>
      <c r="T37" s="366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64" t="s">
        <v>43</v>
      </c>
      <c r="O38" s="365"/>
      <c r="P38" s="365"/>
      <c r="Q38" s="365"/>
      <c r="R38" s="365"/>
      <c r="S38" s="365"/>
      <c r="T38" s="366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73" t="s">
        <v>101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8"/>
      <c r="N41" s="364" t="s">
        <v>43</v>
      </c>
      <c r="O41" s="365"/>
      <c r="P41" s="365"/>
      <c r="Q41" s="365"/>
      <c r="R41" s="365"/>
      <c r="S41" s="365"/>
      <c r="T41" s="366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4" t="s">
        <v>43</v>
      </c>
      <c r="O42" s="365"/>
      <c r="P42" s="365"/>
      <c r="Q42" s="365"/>
      <c r="R42" s="365"/>
      <c r="S42" s="365"/>
      <c r="T42" s="366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73" t="s">
        <v>105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8"/>
      <c r="N45" s="364" t="s">
        <v>43</v>
      </c>
      <c r="O45" s="365"/>
      <c r="P45" s="365"/>
      <c r="Q45" s="365"/>
      <c r="R45" s="365"/>
      <c r="S45" s="365"/>
      <c r="T45" s="366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64" t="s">
        <v>43</v>
      </c>
      <c r="O46" s="365"/>
      <c r="P46" s="365"/>
      <c r="Q46" s="365"/>
      <c r="R46" s="365"/>
      <c r="S46" s="365"/>
      <c r="T46" s="366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7" t="s">
        <v>108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53"/>
      <c r="Z47" s="53"/>
    </row>
    <row r="48" spans="1:53" ht="16.5" customHeight="1" x14ac:dyDescent="0.25">
      <c r="A48" s="388" t="s">
        <v>109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63"/>
      <c r="Z48" s="63"/>
    </row>
    <row r="49" spans="1:53" ht="14.25" customHeight="1" x14ac:dyDescent="0.25">
      <c r="A49" s="373" t="s">
        <v>110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64" t="s">
        <v>43</v>
      </c>
      <c r="O52" s="365"/>
      <c r="P52" s="365"/>
      <c r="Q52" s="365"/>
      <c r="R52" s="365"/>
      <c r="S52" s="365"/>
      <c r="T52" s="366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64" t="s">
        <v>43</v>
      </c>
      <c r="O53" s="365"/>
      <c r="P53" s="365"/>
      <c r="Q53" s="365"/>
      <c r="R53" s="365"/>
      <c r="S53" s="365"/>
      <c r="T53" s="366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388" t="s">
        <v>117</v>
      </c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388"/>
      <c r="S54" s="388"/>
      <c r="T54" s="388"/>
      <c r="U54" s="388"/>
      <c r="V54" s="388"/>
      <c r="W54" s="388"/>
      <c r="X54" s="388"/>
      <c r="Y54" s="63"/>
      <c r="Z54" s="63"/>
    </row>
    <row r="55" spans="1:53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1080</v>
      </c>
      <c r="W58" s="54">
        <f>IFERROR(IF(V58="",0,CEILING((V58/$H58),1)*$H58),"")</f>
        <v>1080</v>
      </c>
      <c r="X58" s="40">
        <f>IFERROR(IF(W58=0,"",ROUNDUP(W58/H58,0)*0.00937),"")</f>
        <v>2.2488000000000001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8"/>
      <c r="N60" s="364" t="s">
        <v>43</v>
      </c>
      <c r="O60" s="365"/>
      <c r="P60" s="365"/>
      <c r="Q60" s="365"/>
      <c r="R60" s="365"/>
      <c r="S60" s="365"/>
      <c r="T60" s="366"/>
      <c r="U60" s="41" t="s">
        <v>42</v>
      </c>
      <c r="V60" s="42">
        <f>IFERROR(V56/H56,"0")+IFERROR(V57/H57,"0")+IFERROR(V58/H58,"0")+IFERROR(V59/H59,"0")</f>
        <v>240</v>
      </c>
      <c r="W60" s="42">
        <f>IFERROR(W56/H56,"0")+IFERROR(W57/H57,"0")+IFERROR(W58/H58,"0")+IFERROR(W59/H59,"0")</f>
        <v>240</v>
      </c>
      <c r="X60" s="42">
        <f>IFERROR(IF(X56="",0,X56),"0")+IFERROR(IF(X57="",0,X57),"0")+IFERROR(IF(X58="",0,X58),"0")+IFERROR(IF(X59="",0,X59),"0")</f>
        <v>2.2488000000000001</v>
      </c>
      <c r="Y60" s="65"/>
      <c r="Z60" s="65"/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64" t="s">
        <v>43</v>
      </c>
      <c r="O61" s="365"/>
      <c r="P61" s="365"/>
      <c r="Q61" s="365"/>
      <c r="R61" s="365"/>
      <c r="S61" s="365"/>
      <c r="T61" s="366"/>
      <c r="U61" s="41" t="s">
        <v>0</v>
      </c>
      <c r="V61" s="42">
        <f>IFERROR(SUM(V56:V59),"0")</f>
        <v>1080</v>
      </c>
      <c r="W61" s="42">
        <f>IFERROR(SUM(W56:W59),"0")</f>
        <v>1080</v>
      </c>
      <c r="X61" s="41"/>
      <c r="Y61" s="65"/>
      <c r="Z61" s="65"/>
    </row>
    <row r="62" spans="1:53" ht="16.5" customHeight="1" x14ac:dyDescent="0.25">
      <c r="A62" s="388" t="s">
        <v>108</v>
      </c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63"/>
      <c r="Z62" s="63"/>
    </row>
    <row r="63" spans="1:53" ht="14.25" customHeight="1" x14ac:dyDescent="0.25">
      <c r="A63" s="373" t="s">
        <v>118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100</v>
      </c>
      <c r="W64" s="54">
        <f t="shared" ref="W64:W85" si="2">IFERROR(IF(V64="",0,CEILING((V64/$H64),1)*$H64),"")</f>
        <v>100.8</v>
      </c>
      <c r="X64" s="40">
        <f t="shared" ref="X64:X70" si="3">IFERROR(IF(W64=0,"",ROUNDUP(W64/H64,0)*0.02175),"")</f>
        <v>0.19574999999999998</v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100</v>
      </c>
      <c r="W66" s="54">
        <f t="shared" si="2"/>
        <v>108</v>
      </c>
      <c r="X66" s="40">
        <f t="shared" si="3"/>
        <v>0.21749999999999997</v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30</v>
      </c>
      <c r="W71" s="54">
        <f t="shared" si="2"/>
        <v>30</v>
      </c>
      <c r="X71" s="40">
        <f>IFERROR(IF(W71=0,"",ROUNDUP(W71/H71,0)*0.00753),"")</f>
        <v>7.5300000000000006E-2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80</v>
      </c>
      <c r="W73" s="54">
        <f t="shared" si="2"/>
        <v>80</v>
      </c>
      <c r="X73" s="40">
        <f t="shared" si="4"/>
        <v>0.18740000000000001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148</v>
      </c>
      <c r="B75" s="61" t="s">
        <v>150</v>
      </c>
      <c r="C75" s="35">
        <v>4301011705</v>
      </c>
      <c r="D75" s="360">
        <v>4607091384604</v>
      </c>
      <c r="E75" s="36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632" t="s">
        <v>151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4301011386</v>
      </c>
      <c r="D76" s="360">
        <v>4680115880283</v>
      </c>
      <c r="E76" s="36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6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154</v>
      </c>
      <c r="B77" s="61" t="s">
        <v>155</v>
      </c>
      <c r="C77" s="35">
        <v>4301011624</v>
      </c>
      <c r="D77" s="360">
        <v>4680115883949</v>
      </c>
      <c r="E77" s="36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6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156</v>
      </c>
      <c r="B78" s="61" t="s">
        <v>157</v>
      </c>
      <c r="C78" s="35">
        <v>4301011476</v>
      </c>
      <c r="D78" s="360">
        <v>4680115881518</v>
      </c>
      <c r="E78" s="36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4301011443</v>
      </c>
      <c r="D79" s="360">
        <v>4680115881303</v>
      </c>
      <c r="E79" s="36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4301011562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160</v>
      </c>
      <c r="B81" s="61" t="s">
        <v>162</v>
      </c>
      <c r="C81" s="35">
        <v>4301011564</v>
      </c>
      <c r="D81" s="360">
        <v>4680115882577</v>
      </c>
      <c r="E81" s="36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4301011432</v>
      </c>
      <c r="D82" s="360">
        <v>4680115882720</v>
      </c>
      <c r="E82" s="36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62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165</v>
      </c>
      <c r="B83" s="61" t="s">
        <v>166</v>
      </c>
      <c r="C83" s="35">
        <v>4301011417</v>
      </c>
      <c r="D83" s="360">
        <v>4680115880269</v>
      </c>
      <c r="E83" s="36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4301011415</v>
      </c>
      <c r="D84" s="360">
        <v>4680115880429</v>
      </c>
      <c r="E84" s="36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169</v>
      </c>
      <c r="B85" s="61" t="s">
        <v>170</v>
      </c>
      <c r="C85" s="35">
        <v>4301011462</v>
      </c>
      <c r="D85" s="360">
        <v>4680115881457</v>
      </c>
      <c r="E85" s="36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6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2"/>
      <c r="P85" s="362"/>
      <c r="Q85" s="362"/>
      <c r="R85" s="363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64" t="s">
        <v>43</v>
      </c>
      <c r="O86" s="365"/>
      <c r="P86" s="365"/>
      <c r="Q86" s="365"/>
      <c r="R86" s="365"/>
      <c r="S86" s="365"/>
      <c r="T86" s="366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48.18783068783069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0.67594999999999994</v>
      </c>
      <c r="Y86" s="65"/>
      <c r="Z86" s="65"/>
    </row>
    <row r="87" spans="1:53" x14ac:dyDescent="0.2">
      <c r="A87" s="367"/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8"/>
      <c r="N87" s="364" t="s">
        <v>43</v>
      </c>
      <c r="O87" s="365"/>
      <c r="P87" s="365"/>
      <c r="Q87" s="365"/>
      <c r="R87" s="365"/>
      <c r="S87" s="365"/>
      <c r="T87" s="366"/>
      <c r="U87" s="41" t="s">
        <v>0</v>
      </c>
      <c r="V87" s="42">
        <f>IFERROR(SUM(V64:V85),"0")</f>
        <v>310</v>
      </c>
      <c r="W87" s="42">
        <f>IFERROR(SUM(W64:W85),"0")</f>
        <v>318.8</v>
      </c>
      <c r="X87" s="41"/>
      <c r="Y87" s="65"/>
      <c r="Z87" s="65"/>
    </row>
    <row r="88" spans="1:53" ht="14.25" customHeight="1" x14ac:dyDescent="0.25">
      <c r="A88" s="373" t="s">
        <v>110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64"/>
      <c r="Z88" s="64"/>
    </row>
    <row r="89" spans="1:53" ht="16.5" customHeight="1" x14ac:dyDescent="0.25">
      <c r="A89" s="61" t="s">
        <v>171</v>
      </c>
      <c r="B89" s="61" t="s">
        <v>172</v>
      </c>
      <c r="C89" s="35">
        <v>4301020235</v>
      </c>
      <c r="D89" s="360">
        <v>4680115881488</v>
      </c>
      <c r="E89" s="36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4301020228</v>
      </c>
      <c r="D90" s="360">
        <v>4680115882751</v>
      </c>
      <c r="E90" s="36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175</v>
      </c>
      <c r="B91" s="61" t="s">
        <v>176</v>
      </c>
      <c r="C91" s="35">
        <v>4301020258</v>
      </c>
      <c r="D91" s="360">
        <v>4680115882775</v>
      </c>
      <c r="E91" s="36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178</v>
      </c>
      <c r="B92" s="61" t="s">
        <v>179</v>
      </c>
      <c r="C92" s="35">
        <v>4301020217</v>
      </c>
      <c r="D92" s="360">
        <v>4680115880658</v>
      </c>
      <c r="E92" s="36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64" t="s">
        <v>43</v>
      </c>
      <c r="O93" s="365"/>
      <c r="P93" s="365"/>
      <c r="Q93" s="365"/>
      <c r="R93" s="365"/>
      <c r="S93" s="365"/>
      <c r="T93" s="366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367"/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8"/>
      <c r="N94" s="364" t="s">
        <v>43</v>
      </c>
      <c r="O94" s="365"/>
      <c r="P94" s="365"/>
      <c r="Q94" s="365"/>
      <c r="R94" s="365"/>
      <c r="S94" s="365"/>
      <c r="T94" s="366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373" t="s">
        <v>76</v>
      </c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64"/>
      <c r="Z95" s="64"/>
    </row>
    <row r="96" spans="1:53" ht="16.5" customHeight="1" x14ac:dyDescent="0.25">
      <c r="A96" s="61" t="s">
        <v>180</v>
      </c>
      <c r="B96" s="61" t="s">
        <v>181</v>
      </c>
      <c r="C96" s="35">
        <v>4301030895</v>
      </c>
      <c r="D96" s="360">
        <v>4607091387667</v>
      </c>
      <c r="E96" s="36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182</v>
      </c>
      <c r="B97" s="61" t="s">
        <v>183</v>
      </c>
      <c r="C97" s="35">
        <v>4301030961</v>
      </c>
      <c r="D97" s="360">
        <v>4607091387636</v>
      </c>
      <c r="E97" s="36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184</v>
      </c>
      <c r="B98" s="61" t="s">
        <v>185</v>
      </c>
      <c r="C98" s="35">
        <v>4301030963</v>
      </c>
      <c r="D98" s="360">
        <v>4607091382426</v>
      </c>
      <c r="E98" s="36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300</v>
      </c>
      <c r="W98" s="54">
        <f t="shared" si="5"/>
        <v>306</v>
      </c>
      <c r="X98" s="40">
        <f>IFERROR(IF(W98=0,"",ROUNDUP(W98/H98,0)*0.02175),"")</f>
        <v>0.73949999999999994</v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4301030962</v>
      </c>
      <c r="D99" s="360">
        <v>4607091386547</v>
      </c>
      <c r="E99" s="36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6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4301031079</v>
      </c>
      <c r="D100" s="360">
        <v>4607091384734</v>
      </c>
      <c r="E100" s="360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4301030964</v>
      </c>
      <c r="D101" s="360">
        <v>4607091382464</v>
      </c>
      <c r="E101" s="360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192</v>
      </c>
      <c r="B102" s="61" t="s">
        <v>193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192</v>
      </c>
      <c r="B103" s="61" t="s">
        <v>194</v>
      </c>
      <c r="C103" s="35">
        <v>4301031234</v>
      </c>
      <c r="D103" s="360">
        <v>4680115883444</v>
      </c>
      <c r="E103" s="360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6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64" t="s">
        <v>43</v>
      </c>
      <c r="O104" s="365"/>
      <c r="P104" s="365"/>
      <c r="Q104" s="365"/>
      <c r="R104" s="365"/>
      <c r="S104" s="365"/>
      <c r="T104" s="366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33.333333333333336</v>
      </c>
      <c r="W104" s="42">
        <f>IFERROR(W96/H96,"0")+IFERROR(W97/H97,"0")+IFERROR(W98/H98,"0")+IFERROR(W99/H99,"0")+IFERROR(W100/H100,"0")+IFERROR(W101/H101,"0")+IFERROR(W102/H102,"0")+IFERROR(W103/H103,"0")</f>
        <v>34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0.73949999999999994</v>
      </c>
      <c r="Y104" s="65"/>
      <c r="Z104" s="65"/>
    </row>
    <row r="105" spans="1:53" x14ac:dyDescent="0.2">
      <c r="A105" s="367"/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8"/>
      <c r="N105" s="364" t="s">
        <v>43</v>
      </c>
      <c r="O105" s="365"/>
      <c r="P105" s="365"/>
      <c r="Q105" s="365"/>
      <c r="R105" s="365"/>
      <c r="S105" s="365"/>
      <c r="T105" s="366"/>
      <c r="U105" s="41" t="s">
        <v>0</v>
      </c>
      <c r="V105" s="42">
        <f>IFERROR(SUM(V96:V103),"0")</f>
        <v>300</v>
      </c>
      <c r="W105" s="42">
        <f>IFERROR(SUM(W96:W103),"0")</f>
        <v>306</v>
      </c>
      <c r="X105" s="41"/>
      <c r="Y105" s="65"/>
      <c r="Z105" s="65"/>
    </row>
    <row r="106" spans="1:53" ht="14.25" customHeight="1" x14ac:dyDescent="0.25">
      <c r="A106" s="373" t="s">
        <v>81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64"/>
      <c r="Z106" s="64"/>
    </row>
    <row r="107" spans="1:53" ht="16.5" customHeight="1" x14ac:dyDescent="0.25">
      <c r="A107" s="61" t="s">
        <v>195</v>
      </c>
      <c r="B107" s="61" t="s">
        <v>196</v>
      </c>
      <c r="C107" s="35">
        <v>4301051641</v>
      </c>
      <c r="D107" s="360">
        <v>4680115884403</v>
      </c>
      <c r="E107" s="360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607" t="s">
        <v>197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customHeight="1" x14ac:dyDescent="0.25">
      <c r="A108" s="61" t="s">
        <v>199</v>
      </c>
      <c r="B108" s="61" t="s">
        <v>200</v>
      </c>
      <c r="C108" s="35">
        <v>4301051437</v>
      </c>
      <c r="D108" s="360">
        <v>4607091386967</v>
      </c>
      <c r="E108" s="36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6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27" customHeight="1" x14ac:dyDescent="0.25">
      <c r="A109" s="61" t="s">
        <v>199</v>
      </c>
      <c r="B109" s="61" t="s">
        <v>201</v>
      </c>
      <c r="C109" s="35">
        <v>4301051543</v>
      </c>
      <c r="D109" s="360">
        <v>4607091386967</v>
      </c>
      <c r="E109" s="36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6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2"/>
      <c r="P109" s="362"/>
      <c r="Q109" s="362"/>
      <c r="R109" s="363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202</v>
      </c>
      <c r="B110" s="61" t="s">
        <v>203</v>
      </c>
      <c r="C110" s="35">
        <v>4301051611</v>
      </c>
      <c r="D110" s="360">
        <v>4607091385304</v>
      </c>
      <c r="E110" s="36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6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240</v>
      </c>
      <c r="W110" s="54">
        <f t="shared" si="6"/>
        <v>243.60000000000002</v>
      </c>
      <c r="X110" s="40">
        <f>IFERROR(IF(W110=0,"",ROUNDUP(W110/H110,0)*0.02175),"")</f>
        <v>0.63074999999999992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204</v>
      </c>
      <c r="B111" s="61" t="s">
        <v>205</v>
      </c>
      <c r="C111" s="35">
        <v>4301051648</v>
      </c>
      <c r="D111" s="360">
        <v>4607091386264</v>
      </c>
      <c r="E111" s="36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6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30</v>
      </c>
      <c r="W111" s="54">
        <f t="shared" si="6"/>
        <v>30</v>
      </c>
      <c r="X111" s="40">
        <f>IFERROR(IF(W111=0,"",ROUNDUP(W111/H111,0)*0.00753),"")</f>
        <v>7.5300000000000006E-2</v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206</v>
      </c>
      <c r="B112" s="61" t="s">
        <v>207</v>
      </c>
      <c r="C112" s="35">
        <v>4301051477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206</v>
      </c>
      <c r="B113" s="61" t="s">
        <v>208</v>
      </c>
      <c r="C113" s="35">
        <v>4301051476</v>
      </c>
      <c r="D113" s="360">
        <v>4680115882584</v>
      </c>
      <c r="E113" s="36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6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209</v>
      </c>
      <c r="B114" s="61" t="s">
        <v>210</v>
      </c>
      <c r="C114" s="35">
        <v>4301051436</v>
      </c>
      <c r="D114" s="360">
        <v>4607091385731</v>
      </c>
      <c r="E114" s="36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211</v>
      </c>
      <c r="B115" s="61" t="s">
        <v>212</v>
      </c>
      <c r="C115" s="35">
        <v>4301051439</v>
      </c>
      <c r="D115" s="360">
        <v>4680115880214</v>
      </c>
      <c r="E115" s="36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5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213</v>
      </c>
      <c r="B116" s="61" t="s">
        <v>214</v>
      </c>
      <c r="C116" s="35">
        <v>4301051438</v>
      </c>
      <c r="D116" s="360">
        <v>4680115880894</v>
      </c>
      <c r="E116" s="36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215</v>
      </c>
      <c r="B117" s="61" t="s">
        <v>216</v>
      </c>
      <c r="C117" s="35">
        <v>4301051313</v>
      </c>
      <c r="D117" s="360">
        <v>4607091385427</v>
      </c>
      <c r="E117" s="36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217</v>
      </c>
      <c r="B118" s="61" t="s">
        <v>218</v>
      </c>
      <c r="C118" s="35">
        <v>4301051480</v>
      </c>
      <c r="D118" s="360">
        <v>4680115882645</v>
      </c>
      <c r="E118" s="36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2"/>
      <c r="P118" s="362"/>
      <c r="Q118" s="362"/>
      <c r="R118" s="363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367"/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8"/>
      <c r="N119" s="364" t="s">
        <v>43</v>
      </c>
      <c r="O119" s="365"/>
      <c r="P119" s="365"/>
      <c r="Q119" s="365"/>
      <c r="R119" s="365"/>
      <c r="S119" s="365"/>
      <c r="T119" s="366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0.70604999999999996</v>
      </c>
      <c r="Y119" s="65"/>
      <c r="Z119" s="65"/>
    </row>
    <row r="120" spans="1:53" x14ac:dyDescent="0.2">
      <c r="A120" s="367"/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8"/>
      <c r="N120" s="364" t="s">
        <v>43</v>
      </c>
      <c r="O120" s="365"/>
      <c r="P120" s="365"/>
      <c r="Q120" s="365"/>
      <c r="R120" s="365"/>
      <c r="S120" s="365"/>
      <c r="T120" s="366"/>
      <c r="U120" s="41" t="s">
        <v>0</v>
      </c>
      <c r="V120" s="42">
        <f>IFERROR(SUM(V107:V118),"0")</f>
        <v>270</v>
      </c>
      <c r="W120" s="42">
        <f>IFERROR(SUM(W107:W118),"0")</f>
        <v>273.60000000000002</v>
      </c>
      <c r="X120" s="41"/>
      <c r="Y120" s="65"/>
      <c r="Z120" s="65"/>
    </row>
    <row r="121" spans="1:53" ht="14.25" customHeight="1" x14ac:dyDescent="0.25">
      <c r="A121" s="373" t="s">
        <v>219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373"/>
      <c r="Y121" s="64"/>
      <c r="Z121" s="64"/>
    </row>
    <row r="122" spans="1:53" ht="27" customHeight="1" x14ac:dyDescent="0.25">
      <c r="A122" s="61" t="s">
        <v>220</v>
      </c>
      <c r="B122" s="61" t="s">
        <v>221</v>
      </c>
      <c r="C122" s="35">
        <v>4301060296</v>
      </c>
      <c r="D122" s="360">
        <v>4607091383065</v>
      </c>
      <c r="E122" s="360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222</v>
      </c>
      <c r="B123" s="61" t="s">
        <v>223</v>
      </c>
      <c r="C123" s="35">
        <v>4301060350</v>
      </c>
      <c r="D123" s="360">
        <v>4680115881532</v>
      </c>
      <c r="E123" s="360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222</v>
      </c>
      <c r="B124" s="61" t="s">
        <v>224</v>
      </c>
      <c r="C124" s="35">
        <v>4301060366</v>
      </c>
      <c r="D124" s="360">
        <v>4680115881532</v>
      </c>
      <c r="E124" s="360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222</v>
      </c>
      <c r="B125" s="61" t="s">
        <v>225</v>
      </c>
      <c r="C125" s="35">
        <v>4301060371</v>
      </c>
      <c r="D125" s="360">
        <v>4680115881532</v>
      </c>
      <c r="E125" s="36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5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360">
        <v>4680115882652</v>
      </c>
      <c r="E126" s="360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360">
        <v>4680115880238</v>
      </c>
      <c r="E127" s="360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5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360">
        <v>4680115881464</v>
      </c>
      <c r="E128" s="360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5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2"/>
      <c r="P128" s="362"/>
      <c r="Q128" s="362"/>
      <c r="R128" s="363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8"/>
      <c r="N129" s="364" t="s">
        <v>43</v>
      </c>
      <c r="O129" s="365"/>
      <c r="P129" s="365"/>
      <c r="Q129" s="365"/>
      <c r="R129" s="365"/>
      <c r="S129" s="365"/>
      <c r="T129" s="366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x14ac:dyDescent="0.2">
      <c r="A130" s="367"/>
      <c r="B130" s="367"/>
      <c r="C130" s="367"/>
      <c r="D130" s="367"/>
      <c r="E130" s="367"/>
      <c r="F130" s="367"/>
      <c r="G130" s="367"/>
      <c r="H130" s="367"/>
      <c r="I130" s="367"/>
      <c r="J130" s="367"/>
      <c r="K130" s="367"/>
      <c r="L130" s="367"/>
      <c r="M130" s="368"/>
      <c r="N130" s="364" t="s">
        <v>43</v>
      </c>
      <c r="O130" s="365"/>
      <c r="P130" s="365"/>
      <c r="Q130" s="365"/>
      <c r="R130" s="365"/>
      <c r="S130" s="365"/>
      <c r="T130" s="366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customHeight="1" x14ac:dyDescent="0.25">
      <c r="A131" s="388" t="s">
        <v>232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63"/>
      <c r="Z131" s="63"/>
    </row>
    <row r="132" spans="1:53" ht="14.25" customHeight="1" x14ac:dyDescent="0.25">
      <c r="A132" s="373" t="s">
        <v>81</v>
      </c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64"/>
      <c r="Z132" s="64"/>
    </row>
    <row r="133" spans="1:53" ht="16.5" customHeight="1" x14ac:dyDescent="0.25">
      <c r="A133" s="61" t="s">
        <v>233</v>
      </c>
      <c r="B133" s="61" t="s">
        <v>234</v>
      </c>
      <c r="C133" s="35">
        <v>4301051738</v>
      </c>
      <c r="D133" s="360">
        <v>4680115884533</v>
      </c>
      <c r="E133" s="360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587" t="s">
        <v>235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customHeight="1" x14ac:dyDescent="0.25">
      <c r="A134" s="61" t="s">
        <v>236</v>
      </c>
      <c r="B134" s="61" t="s">
        <v>237</v>
      </c>
      <c r="C134" s="35">
        <v>4301051360</v>
      </c>
      <c r="D134" s="360">
        <v>4607091385168</v>
      </c>
      <c r="E134" s="36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5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200</v>
      </c>
      <c r="W134" s="54">
        <f>IFERROR(IF(V134="",0,CEILING((V134/$H134),1)*$H134),"")</f>
        <v>202.5</v>
      </c>
      <c r="X134" s="40">
        <f>IFERROR(IF(W134=0,"",ROUNDUP(W134/H134,0)*0.02175),"")</f>
        <v>0.54374999999999996</v>
      </c>
      <c r="Y134" s="66" t="s">
        <v>48</v>
      </c>
      <c r="Z134" s="67" t="s">
        <v>48</v>
      </c>
      <c r="AD134" s="68"/>
      <c r="BA134" s="141" t="s">
        <v>66</v>
      </c>
    </row>
    <row r="135" spans="1:53" ht="27" customHeight="1" x14ac:dyDescent="0.25">
      <c r="A135" s="61" t="s">
        <v>236</v>
      </c>
      <c r="B135" s="61" t="s">
        <v>238</v>
      </c>
      <c r="C135" s="35">
        <v>4301051612</v>
      </c>
      <c r="D135" s="360">
        <v>4607091385168</v>
      </c>
      <c r="E135" s="36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239</v>
      </c>
      <c r="B136" s="61" t="s">
        <v>240</v>
      </c>
      <c r="C136" s="35">
        <v>4301051362</v>
      </c>
      <c r="D136" s="360">
        <v>4607091383256</v>
      </c>
      <c r="E136" s="36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2"/>
      <c r="P136" s="362"/>
      <c r="Q136" s="362"/>
      <c r="R136" s="363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customHeight="1" x14ac:dyDescent="0.25">
      <c r="A137" s="61" t="s">
        <v>241</v>
      </c>
      <c r="B137" s="61" t="s">
        <v>242</v>
      </c>
      <c r="C137" s="35">
        <v>4301051358</v>
      </c>
      <c r="D137" s="360">
        <v>4607091385748</v>
      </c>
      <c r="E137" s="36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2"/>
      <c r="P137" s="362"/>
      <c r="Q137" s="362"/>
      <c r="R137" s="363"/>
      <c r="S137" s="38" t="s">
        <v>48</v>
      </c>
      <c r="T137" s="38" t="s">
        <v>48</v>
      </c>
      <c r="U137" s="39" t="s">
        <v>0</v>
      </c>
      <c r="V137" s="57">
        <v>0</v>
      </c>
      <c r="W137" s="54">
        <f>IFERROR(IF(V137="",0,CEILING((V137/$H137),1)*$H137),"")</f>
        <v>0</v>
      </c>
      <c r="X137" s="40" t="str">
        <f>IFERROR(IF(W137=0,"",ROUNDUP(W137/H137,0)*0.00753),"")</f>
        <v/>
      </c>
      <c r="Y137" s="66" t="s">
        <v>48</v>
      </c>
      <c r="Z137" s="67" t="s">
        <v>48</v>
      </c>
      <c r="AD137" s="68"/>
      <c r="BA137" s="144" t="s">
        <v>66</v>
      </c>
    </row>
    <row r="138" spans="1:53" x14ac:dyDescent="0.2">
      <c r="A138" s="367"/>
      <c r="B138" s="367"/>
      <c r="C138" s="367"/>
      <c r="D138" s="367"/>
      <c r="E138" s="367"/>
      <c r="F138" s="367"/>
      <c r="G138" s="367"/>
      <c r="H138" s="367"/>
      <c r="I138" s="367"/>
      <c r="J138" s="367"/>
      <c r="K138" s="367"/>
      <c r="L138" s="367"/>
      <c r="M138" s="368"/>
      <c r="N138" s="364" t="s">
        <v>43</v>
      </c>
      <c r="O138" s="365"/>
      <c r="P138" s="365"/>
      <c r="Q138" s="365"/>
      <c r="R138" s="365"/>
      <c r="S138" s="365"/>
      <c r="T138" s="366"/>
      <c r="U138" s="41" t="s">
        <v>42</v>
      </c>
      <c r="V138" s="42">
        <f>IFERROR(V133/H133,"0")+IFERROR(V134/H134,"0")+IFERROR(V135/H135,"0")+IFERROR(V136/H136,"0")+IFERROR(V137/H137,"0")</f>
        <v>24.691358024691358</v>
      </c>
      <c r="W138" s="42">
        <f>IFERROR(W133/H133,"0")+IFERROR(W134/H134,"0")+IFERROR(W135/H135,"0")+IFERROR(W136/H136,"0")+IFERROR(W137/H137,"0")</f>
        <v>25</v>
      </c>
      <c r="X138" s="42">
        <f>IFERROR(IF(X133="",0,X133),"0")+IFERROR(IF(X134="",0,X134),"0")+IFERROR(IF(X135="",0,X135),"0")+IFERROR(IF(X136="",0,X136),"0")+IFERROR(IF(X137="",0,X137),"0")</f>
        <v>0.54374999999999996</v>
      </c>
      <c r="Y138" s="65"/>
      <c r="Z138" s="65"/>
    </row>
    <row r="139" spans="1:53" x14ac:dyDescent="0.2">
      <c r="A139" s="367"/>
      <c r="B139" s="367"/>
      <c r="C139" s="367"/>
      <c r="D139" s="367"/>
      <c r="E139" s="367"/>
      <c r="F139" s="367"/>
      <c r="G139" s="367"/>
      <c r="H139" s="367"/>
      <c r="I139" s="367"/>
      <c r="J139" s="367"/>
      <c r="K139" s="367"/>
      <c r="L139" s="367"/>
      <c r="M139" s="368"/>
      <c r="N139" s="364" t="s">
        <v>43</v>
      </c>
      <c r="O139" s="365"/>
      <c r="P139" s="365"/>
      <c r="Q139" s="365"/>
      <c r="R139" s="365"/>
      <c r="S139" s="365"/>
      <c r="T139" s="366"/>
      <c r="U139" s="41" t="s">
        <v>0</v>
      </c>
      <c r="V139" s="42">
        <f>IFERROR(SUM(V133:V137),"0")</f>
        <v>200</v>
      </c>
      <c r="W139" s="42">
        <f>IFERROR(SUM(W133:W137),"0")</f>
        <v>202.5</v>
      </c>
      <c r="X139" s="41"/>
      <c r="Y139" s="65"/>
      <c r="Z139" s="65"/>
    </row>
    <row r="140" spans="1:53" ht="27.75" customHeight="1" x14ac:dyDescent="0.2">
      <c r="A140" s="387" t="s">
        <v>243</v>
      </c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387"/>
      <c r="O140" s="387"/>
      <c r="P140" s="387"/>
      <c r="Q140" s="387"/>
      <c r="R140" s="387"/>
      <c r="S140" s="387"/>
      <c r="T140" s="387"/>
      <c r="U140" s="387"/>
      <c r="V140" s="387"/>
      <c r="W140" s="387"/>
      <c r="X140" s="387"/>
      <c r="Y140" s="53"/>
      <c r="Z140" s="53"/>
    </row>
    <row r="141" spans="1:53" ht="16.5" customHeight="1" x14ac:dyDescent="0.25">
      <c r="A141" s="388" t="s">
        <v>244</v>
      </c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88"/>
      <c r="P141" s="388"/>
      <c r="Q141" s="388"/>
      <c r="R141" s="388"/>
      <c r="S141" s="388"/>
      <c r="T141" s="388"/>
      <c r="U141" s="388"/>
      <c r="V141" s="388"/>
      <c r="W141" s="388"/>
      <c r="X141" s="388"/>
      <c r="Y141" s="63"/>
      <c r="Z141" s="63"/>
    </row>
    <row r="142" spans="1:53" ht="14.25" customHeight="1" x14ac:dyDescent="0.25">
      <c r="A142" s="373" t="s">
        <v>118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64"/>
      <c r="Z142" s="64"/>
    </row>
    <row r="143" spans="1:53" ht="27" customHeight="1" x14ac:dyDescent="0.25">
      <c r="A143" s="61" t="s">
        <v>245</v>
      </c>
      <c r="B143" s="61" t="s">
        <v>246</v>
      </c>
      <c r="C143" s="35">
        <v>4301011223</v>
      </c>
      <c r="D143" s="360">
        <v>4607091383423</v>
      </c>
      <c r="E143" s="360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customHeight="1" x14ac:dyDescent="0.25">
      <c r="A144" s="61" t="s">
        <v>247</v>
      </c>
      <c r="B144" s="61" t="s">
        <v>248</v>
      </c>
      <c r="C144" s="35">
        <v>4301011338</v>
      </c>
      <c r="D144" s="360">
        <v>4607091381405</v>
      </c>
      <c r="E144" s="36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2"/>
      <c r="P144" s="362"/>
      <c r="Q144" s="362"/>
      <c r="R144" s="363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customHeight="1" x14ac:dyDescent="0.25">
      <c r="A145" s="61" t="s">
        <v>249</v>
      </c>
      <c r="B145" s="61" t="s">
        <v>250</v>
      </c>
      <c r="C145" s="35">
        <v>4301011333</v>
      </c>
      <c r="D145" s="360">
        <v>4607091386516</v>
      </c>
      <c r="E145" s="360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2"/>
      <c r="P145" s="362"/>
      <c r="Q145" s="362"/>
      <c r="R145" s="363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x14ac:dyDescent="0.2">
      <c r="A146" s="367"/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8"/>
      <c r="N146" s="364" t="s">
        <v>43</v>
      </c>
      <c r="O146" s="365"/>
      <c r="P146" s="365"/>
      <c r="Q146" s="365"/>
      <c r="R146" s="365"/>
      <c r="S146" s="365"/>
      <c r="T146" s="366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x14ac:dyDescent="0.2">
      <c r="A147" s="367"/>
      <c r="B147" s="367"/>
      <c r="C147" s="367"/>
      <c r="D147" s="367"/>
      <c r="E147" s="367"/>
      <c r="F147" s="367"/>
      <c r="G147" s="367"/>
      <c r="H147" s="367"/>
      <c r="I147" s="367"/>
      <c r="J147" s="367"/>
      <c r="K147" s="367"/>
      <c r="L147" s="367"/>
      <c r="M147" s="368"/>
      <c r="N147" s="364" t="s">
        <v>43</v>
      </c>
      <c r="O147" s="365"/>
      <c r="P147" s="365"/>
      <c r="Q147" s="365"/>
      <c r="R147" s="365"/>
      <c r="S147" s="365"/>
      <c r="T147" s="366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customHeight="1" x14ac:dyDescent="0.25">
      <c r="A148" s="388" t="s">
        <v>251</v>
      </c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8"/>
      <c r="O148" s="388"/>
      <c r="P148" s="388"/>
      <c r="Q148" s="388"/>
      <c r="R148" s="388"/>
      <c r="S148" s="388"/>
      <c r="T148" s="388"/>
      <c r="U148" s="388"/>
      <c r="V148" s="388"/>
      <c r="W148" s="388"/>
      <c r="X148" s="388"/>
      <c r="Y148" s="63"/>
      <c r="Z148" s="63"/>
    </row>
    <row r="149" spans="1:53" ht="14.25" customHeight="1" x14ac:dyDescent="0.25">
      <c r="A149" s="373" t="s">
        <v>76</v>
      </c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373"/>
      <c r="Y149" s="64"/>
      <c r="Z149" s="64"/>
    </row>
    <row r="150" spans="1:53" ht="27" customHeight="1" x14ac:dyDescent="0.25">
      <c r="A150" s="61" t="s">
        <v>252</v>
      </c>
      <c r="B150" s="61" t="s">
        <v>253</v>
      </c>
      <c r="C150" s="35">
        <v>4301031191</v>
      </c>
      <c r="D150" s="360">
        <v>4680115880993</v>
      </c>
      <c r="E150" s="360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100</v>
      </c>
      <c r="W150" s="54">
        <f t="shared" ref="W150:W158" si="8">IFERROR(IF(V150="",0,CEILING((V150/$H150),1)*$H150),"")</f>
        <v>100.80000000000001</v>
      </c>
      <c r="X150" s="40">
        <f>IFERROR(IF(W150=0,"",ROUNDUP(W150/H150,0)*0.00753),"")</f>
        <v>0.18071999999999999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4301031204</v>
      </c>
      <c r="D151" s="360">
        <v>4680115881761</v>
      </c>
      <c r="E151" s="36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4301031201</v>
      </c>
      <c r="D152" s="360">
        <v>4680115881563</v>
      </c>
      <c r="E152" s="360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4301031199</v>
      </c>
      <c r="D153" s="360">
        <v>4680115880986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260</v>
      </c>
      <c r="B154" s="61" t="s">
        <v>261</v>
      </c>
      <c r="C154" s="35">
        <v>4301031190</v>
      </c>
      <c r="D154" s="360">
        <v>4680115880207</v>
      </c>
      <c r="E154" s="360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262</v>
      </c>
      <c r="B155" s="61" t="s">
        <v>263</v>
      </c>
      <c r="C155" s="35">
        <v>4301031205</v>
      </c>
      <c r="D155" s="360">
        <v>4680115881785</v>
      </c>
      <c r="E155" s="360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264</v>
      </c>
      <c r="B156" s="61" t="s">
        <v>265</v>
      </c>
      <c r="C156" s="35">
        <v>4301031202</v>
      </c>
      <c r="D156" s="360">
        <v>4680115881679</v>
      </c>
      <c r="E156" s="360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customHeight="1" x14ac:dyDescent="0.25">
      <c r="A157" s="61" t="s">
        <v>266</v>
      </c>
      <c r="B157" s="61" t="s">
        <v>267</v>
      </c>
      <c r="C157" s="35">
        <v>4301031158</v>
      </c>
      <c r="D157" s="360">
        <v>4680115880191</v>
      </c>
      <c r="E157" s="360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2"/>
      <c r="P157" s="362"/>
      <c r="Q157" s="362"/>
      <c r="R157" s="363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customHeight="1" x14ac:dyDescent="0.25">
      <c r="A158" s="61" t="s">
        <v>268</v>
      </c>
      <c r="B158" s="61" t="s">
        <v>269</v>
      </c>
      <c r="C158" s="35">
        <v>4301031245</v>
      </c>
      <c r="D158" s="360">
        <v>4680115883963</v>
      </c>
      <c r="E158" s="360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2"/>
      <c r="P158" s="362"/>
      <c r="Q158" s="362"/>
      <c r="R158" s="363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8"/>
      <c r="N159" s="364" t="s">
        <v>43</v>
      </c>
      <c r="O159" s="365"/>
      <c r="P159" s="365"/>
      <c r="Q159" s="365"/>
      <c r="R159" s="365"/>
      <c r="S159" s="365"/>
      <c r="T159" s="366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23.80952380952381</v>
      </c>
      <c r="W159" s="42">
        <f>IFERROR(W150/H150,"0")+IFERROR(W151/H151,"0")+IFERROR(W152/H152,"0")+IFERROR(W153/H153,"0")+IFERROR(W154/H154,"0")+IFERROR(W155/H155,"0")+IFERROR(W156/H156,"0")+IFERROR(W157/H157,"0")+IFERROR(W158/H158,"0")</f>
        <v>24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0.18071999999999999</v>
      </c>
      <c r="Y159" s="65"/>
      <c r="Z159" s="65"/>
    </row>
    <row r="160" spans="1:53" x14ac:dyDescent="0.2">
      <c r="A160" s="367"/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8"/>
      <c r="N160" s="364" t="s">
        <v>43</v>
      </c>
      <c r="O160" s="365"/>
      <c r="P160" s="365"/>
      <c r="Q160" s="365"/>
      <c r="R160" s="365"/>
      <c r="S160" s="365"/>
      <c r="T160" s="366"/>
      <c r="U160" s="41" t="s">
        <v>0</v>
      </c>
      <c r="V160" s="42">
        <f>IFERROR(SUM(V150:V158),"0")</f>
        <v>100</v>
      </c>
      <c r="W160" s="42">
        <f>IFERROR(SUM(W150:W158),"0")</f>
        <v>100.80000000000001</v>
      </c>
      <c r="X160" s="41"/>
      <c r="Y160" s="65"/>
      <c r="Z160" s="65"/>
    </row>
    <row r="161" spans="1:53" ht="16.5" customHeight="1" x14ac:dyDescent="0.25">
      <c r="A161" s="388" t="s">
        <v>270</v>
      </c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8"/>
      <c r="O161" s="388"/>
      <c r="P161" s="388"/>
      <c r="Q161" s="388"/>
      <c r="R161" s="388"/>
      <c r="S161" s="388"/>
      <c r="T161" s="388"/>
      <c r="U161" s="388"/>
      <c r="V161" s="388"/>
      <c r="W161" s="388"/>
      <c r="X161" s="388"/>
      <c r="Y161" s="63"/>
      <c r="Z161" s="63"/>
    </row>
    <row r="162" spans="1:53" ht="14.25" customHeight="1" x14ac:dyDescent="0.25">
      <c r="A162" s="373" t="s">
        <v>118</v>
      </c>
      <c r="B162" s="373"/>
      <c r="C162" s="373"/>
      <c r="D162" s="373"/>
      <c r="E162" s="373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  <c r="X162" s="373"/>
      <c r="Y162" s="64"/>
      <c r="Z162" s="64"/>
    </row>
    <row r="163" spans="1:53" ht="16.5" customHeight="1" x14ac:dyDescent="0.25">
      <c r="A163" s="61" t="s">
        <v>271</v>
      </c>
      <c r="B163" s="61" t="s">
        <v>272</v>
      </c>
      <c r="C163" s="35">
        <v>4301011450</v>
      </c>
      <c r="D163" s="360">
        <v>4680115881402</v>
      </c>
      <c r="E163" s="360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2"/>
      <c r="P163" s="362"/>
      <c r="Q163" s="362"/>
      <c r="R163" s="363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customHeight="1" x14ac:dyDescent="0.25">
      <c r="A164" s="61" t="s">
        <v>273</v>
      </c>
      <c r="B164" s="61" t="s">
        <v>274</v>
      </c>
      <c r="C164" s="35">
        <v>4301011454</v>
      </c>
      <c r="D164" s="360">
        <v>4680115881396</v>
      </c>
      <c r="E164" s="360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2"/>
      <c r="P164" s="362"/>
      <c r="Q164" s="362"/>
      <c r="R164" s="363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x14ac:dyDescent="0.2">
      <c r="A165" s="367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8"/>
      <c r="N165" s="364" t="s">
        <v>43</v>
      </c>
      <c r="O165" s="365"/>
      <c r="P165" s="365"/>
      <c r="Q165" s="365"/>
      <c r="R165" s="365"/>
      <c r="S165" s="365"/>
      <c r="T165" s="366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x14ac:dyDescent="0.2">
      <c r="A166" s="367"/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68"/>
      <c r="N166" s="364" t="s">
        <v>43</v>
      </c>
      <c r="O166" s="365"/>
      <c r="P166" s="365"/>
      <c r="Q166" s="365"/>
      <c r="R166" s="365"/>
      <c r="S166" s="365"/>
      <c r="T166" s="366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customHeight="1" x14ac:dyDescent="0.25">
      <c r="A167" s="373" t="s">
        <v>110</v>
      </c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373"/>
      <c r="Y167" s="64"/>
      <c r="Z167" s="64"/>
    </row>
    <row r="168" spans="1:53" ht="16.5" customHeight="1" x14ac:dyDescent="0.25">
      <c r="A168" s="61" t="s">
        <v>275</v>
      </c>
      <c r="B168" s="61" t="s">
        <v>276</v>
      </c>
      <c r="C168" s="35">
        <v>4301020262</v>
      </c>
      <c r="D168" s="360">
        <v>4680115882935</v>
      </c>
      <c r="E168" s="36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2"/>
      <c r="P168" s="362"/>
      <c r="Q168" s="362"/>
      <c r="R168" s="363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customHeight="1" x14ac:dyDescent="0.25">
      <c r="A169" s="61" t="s">
        <v>277</v>
      </c>
      <c r="B169" s="61" t="s">
        <v>278</v>
      </c>
      <c r="C169" s="35">
        <v>4301020220</v>
      </c>
      <c r="D169" s="360">
        <v>4680115880764</v>
      </c>
      <c r="E169" s="360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2"/>
      <c r="P169" s="362"/>
      <c r="Q169" s="362"/>
      <c r="R169" s="363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x14ac:dyDescent="0.2">
      <c r="A170" s="367"/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8"/>
      <c r="N170" s="364" t="s">
        <v>43</v>
      </c>
      <c r="O170" s="365"/>
      <c r="P170" s="365"/>
      <c r="Q170" s="365"/>
      <c r="R170" s="365"/>
      <c r="S170" s="365"/>
      <c r="T170" s="366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x14ac:dyDescent="0.2">
      <c r="A171" s="367"/>
      <c r="B171" s="367"/>
      <c r="C171" s="367"/>
      <c r="D171" s="367"/>
      <c r="E171" s="367"/>
      <c r="F171" s="367"/>
      <c r="G171" s="367"/>
      <c r="H171" s="367"/>
      <c r="I171" s="367"/>
      <c r="J171" s="367"/>
      <c r="K171" s="367"/>
      <c r="L171" s="367"/>
      <c r="M171" s="368"/>
      <c r="N171" s="364" t="s">
        <v>43</v>
      </c>
      <c r="O171" s="365"/>
      <c r="P171" s="365"/>
      <c r="Q171" s="365"/>
      <c r="R171" s="365"/>
      <c r="S171" s="365"/>
      <c r="T171" s="366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customHeight="1" x14ac:dyDescent="0.25">
      <c r="A172" s="373" t="s">
        <v>76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64"/>
      <c r="Z172" s="64"/>
    </row>
    <row r="173" spans="1:53" ht="27" customHeight="1" x14ac:dyDescent="0.25">
      <c r="A173" s="61" t="s">
        <v>279</v>
      </c>
      <c r="B173" s="61" t="s">
        <v>280</v>
      </c>
      <c r="C173" s="35">
        <v>4301031224</v>
      </c>
      <c r="D173" s="360">
        <v>4680115882683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250</v>
      </c>
      <c r="W173" s="54">
        <f>IFERROR(IF(V173="",0,CEILING((V173/$H173),1)*$H173),"")</f>
        <v>253.8</v>
      </c>
      <c r="X173" s="40">
        <f>IFERROR(IF(W173=0,"",ROUNDUP(W173/H173,0)*0.00937),"")</f>
        <v>0.44039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281</v>
      </c>
      <c r="B174" s="61" t="s">
        <v>282</v>
      </c>
      <c r="C174" s="35">
        <v>4301031230</v>
      </c>
      <c r="D174" s="360">
        <v>4680115882690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283</v>
      </c>
      <c r="B175" s="61" t="s">
        <v>284</v>
      </c>
      <c r="C175" s="35">
        <v>4301031220</v>
      </c>
      <c r="D175" s="360">
        <v>4680115882669</v>
      </c>
      <c r="E175" s="36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2"/>
      <c r="P175" s="362"/>
      <c r="Q175" s="362"/>
      <c r="R175" s="363"/>
      <c r="S175" s="38" t="s">
        <v>48</v>
      </c>
      <c r="T175" s="38" t="s">
        <v>48</v>
      </c>
      <c r="U175" s="39" t="s">
        <v>0</v>
      </c>
      <c r="V175" s="57">
        <v>250</v>
      </c>
      <c r="W175" s="54">
        <f>IFERROR(IF(V175="",0,CEILING((V175/$H175),1)*$H175),"")</f>
        <v>253.8</v>
      </c>
      <c r="X175" s="40">
        <f>IFERROR(IF(W175=0,"",ROUNDUP(W175/H175,0)*0.00937),"")</f>
        <v>0.44039</v>
      </c>
      <c r="Y175" s="66" t="s">
        <v>48</v>
      </c>
      <c r="Z175" s="67" t="s">
        <v>48</v>
      </c>
      <c r="AD175" s="68"/>
      <c r="BA175" s="163" t="s">
        <v>66</v>
      </c>
    </row>
    <row r="176" spans="1:53" ht="27" customHeight="1" x14ac:dyDescent="0.25">
      <c r="A176" s="61" t="s">
        <v>285</v>
      </c>
      <c r="B176" s="61" t="s">
        <v>286</v>
      </c>
      <c r="C176" s="35">
        <v>4301031221</v>
      </c>
      <c r="D176" s="360">
        <v>4680115882676</v>
      </c>
      <c r="E176" s="36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2"/>
      <c r="P176" s="362"/>
      <c r="Q176" s="362"/>
      <c r="R176" s="363"/>
      <c r="S176" s="38" t="s">
        <v>48</v>
      </c>
      <c r="T176" s="38" t="s">
        <v>48</v>
      </c>
      <c r="U176" s="39" t="s">
        <v>0</v>
      </c>
      <c r="V176" s="57">
        <v>0</v>
      </c>
      <c r="W176" s="54">
        <f>IFERROR(IF(V176="",0,CEILING((V176/$H176),1)*$H176),"")</f>
        <v>0</v>
      </c>
      <c r="X176" s="40" t="str">
        <f>IFERROR(IF(W176=0,"",ROUNDUP(W176/H176,0)*0.00937),"")</f>
        <v/>
      </c>
      <c r="Y176" s="66" t="s">
        <v>48</v>
      </c>
      <c r="Z176" s="67" t="s">
        <v>48</v>
      </c>
      <c r="AD176" s="68"/>
      <c r="BA176" s="164" t="s">
        <v>66</v>
      </c>
    </row>
    <row r="177" spans="1:53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8"/>
      <c r="N177" s="364" t="s">
        <v>43</v>
      </c>
      <c r="O177" s="365"/>
      <c r="P177" s="365"/>
      <c r="Q177" s="365"/>
      <c r="R177" s="365"/>
      <c r="S177" s="365"/>
      <c r="T177" s="366"/>
      <c r="U177" s="41" t="s">
        <v>42</v>
      </c>
      <c r="V177" s="42">
        <f>IFERROR(V173/H173,"0")+IFERROR(V174/H174,"0")+IFERROR(V175/H175,"0")+IFERROR(V176/H176,"0")</f>
        <v>92.592592592592581</v>
      </c>
      <c r="W177" s="42">
        <f>IFERROR(W173/H173,"0")+IFERROR(W174/H174,"0")+IFERROR(W175/H175,"0")+IFERROR(W176/H176,"0")</f>
        <v>94</v>
      </c>
      <c r="X177" s="42">
        <f>IFERROR(IF(X173="",0,X173),"0")+IFERROR(IF(X174="",0,X174),"0")+IFERROR(IF(X175="",0,X175),"0")+IFERROR(IF(X176="",0,X176),"0")</f>
        <v>0.88078000000000001</v>
      </c>
      <c r="Y177" s="65"/>
      <c r="Z177" s="65"/>
    </row>
    <row r="178" spans="1:53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7"/>
      <c r="M178" s="368"/>
      <c r="N178" s="364" t="s">
        <v>43</v>
      </c>
      <c r="O178" s="365"/>
      <c r="P178" s="365"/>
      <c r="Q178" s="365"/>
      <c r="R178" s="365"/>
      <c r="S178" s="365"/>
      <c r="T178" s="366"/>
      <c r="U178" s="41" t="s">
        <v>0</v>
      </c>
      <c r="V178" s="42">
        <f>IFERROR(SUM(V173:V176),"0")</f>
        <v>500</v>
      </c>
      <c r="W178" s="42">
        <f>IFERROR(SUM(W173:W176),"0")</f>
        <v>507.6</v>
      </c>
      <c r="X178" s="41"/>
      <c r="Y178" s="65"/>
      <c r="Z178" s="65"/>
    </row>
    <row r="179" spans="1:53" ht="14.25" customHeight="1" x14ac:dyDescent="0.25">
      <c r="A179" s="373" t="s">
        <v>81</v>
      </c>
      <c r="B179" s="373"/>
      <c r="C179" s="373"/>
      <c r="D179" s="373"/>
      <c r="E179" s="373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  <c r="X179" s="373"/>
      <c r="Y179" s="64"/>
      <c r="Z179" s="64"/>
    </row>
    <row r="180" spans="1:53" ht="27" customHeight="1" x14ac:dyDescent="0.25">
      <c r="A180" s="61" t="s">
        <v>287</v>
      </c>
      <c r="B180" s="61" t="s">
        <v>288</v>
      </c>
      <c r="C180" s="35">
        <v>4301051409</v>
      </c>
      <c r="D180" s="360">
        <v>4680115881556</v>
      </c>
      <c r="E180" s="360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customHeight="1" x14ac:dyDescent="0.25">
      <c r="A181" s="61" t="s">
        <v>289</v>
      </c>
      <c r="B181" s="61" t="s">
        <v>290</v>
      </c>
      <c r="C181" s="35">
        <v>4301051538</v>
      </c>
      <c r="D181" s="360">
        <v>4680115880573</v>
      </c>
      <c r="E181" s="360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6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4301051408</v>
      </c>
      <c r="D182" s="360">
        <v>4680115881594</v>
      </c>
      <c r="E182" s="36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4301051505</v>
      </c>
      <c r="D183" s="360">
        <v>4680115881587</v>
      </c>
      <c r="E183" s="36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6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customHeight="1" x14ac:dyDescent="0.25">
      <c r="A184" s="61" t="s">
        <v>295</v>
      </c>
      <c r="B184" s="61" t="s">
        <v>296</v>
      </c>
      <c r="C184" s="35">
        <v>4301051380</v>
      </c>
      <c r="D184" s="360">
        <v>4680115880962</v>
      </c>
      <c r="E184" s="36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5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4301051411</v>
      </c>
      <c r="D185" s="360">
        <v>4680115881617</v>
      </c>
      <c r="E185" s="36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IFERROR(IF(W185=0,"",ROUNDUP(W185/H185,0)*0.02175),"")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4301051487</v>
      </c>
      <c r="D186" s="360">
        <v>4680115881228</v>
      </c>
      <c r="E186" s="360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4301051506</v>
      </c>
      <c r="D187" s="360">
        <v>4680115881037</v>
      </c>
      <c r="E187" s="360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4301051384</v>
      </c>
      <c r="D188" s="360">
        <v>4680115881211</v>
      </c>
      <c r="E188" s="360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4301051378</v>
      </c>
      <c r="D189" s="360">
        <v>4680115881020</v>
      </c>
      <c r="E189" s="360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307</v>
      </c>
      <c r="B190" s="61" t="s">
        <v>308</v>
      </c>
      <c r="C190" s="35">
        <v>4301051407</v>
      </c>
      <c r="D190" s="360">
        <v>4680115882195</v>
      </c>
      <c r="E190" s="360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ref="X190:X196" si="10">IFERROR(IF(W190=0,"",ROUNDUP(W190/H190,0)*0.00753),"")</f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309</v>
      </c>
      <c r="B191" s="61" t="s">
        <v>310</v>
      </c>
      <c r="C191" s="35">
        <v>4301051479</v>
      </c>
      <c r="D191" s="360">
        <v>4680115882607</v>
      </c>
      <c r="E191" s="360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4301051468</v>
      </c>
      <c r="D192" s="360">
        <v>4680115880092</v>
      </c>
      <c r="E192" s="360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27" customHeight="1" x14ac:dyDescent="0.25">
      <c r="A193" s="61" t="s">
        <v>313</v>
      </c>
      <c r="B193" s="61" t="s">
        <v>314</v>
      </c>
      <c r="C193" s="35">
        <v>4301051469</v>
      </c>
      <c r="D193" s="360">
        <v>4680115880221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315</v>
      </c>
      <c r="B194" s="61" t="s">
        <v>316</v>
      </c>
      <c r="C194" s="35">
        <v>4301051523</v>
      </c>
      <c r="D194" s="360">
        <v>4680115882942</v>
      </c>
      <c r="E194" s="360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customHeight="1" x14ac:dyDescent="0.25">
      <c r="A195" s="61" t="s">
        <v>317</v>
      </c>
      <c r="B195" s="61" t="s">
        <v>318</v>
      </c>
      <c r="C195" s="35">
        <v>4301051326</v>
      </c>
      <c r="D195" s="360">
        <v>4680115880504</v>
      </c>
      <c r="E195" s="360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2"/>
      <c r="P195" s="362"/>
      <c r="Q195" s="362"/>
      <c r="R195" s="363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ht="27" customHeight="1" x14ac:dyDescent="0.25">
      <c r="A196" s="61" t="s">
        <v>319</v>
      </c>
      <c r="B196" s="61" t="s">
        <v>320</v>
      </c>
      <c r="C196" s="35">
        <v>4301051410</v>
      </c>
      <c r="D196" s="360">
        <v>4680115882164</v>
      </c>
      <c r="E196" s="360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2"/>
      <c r="P196" s="362"/>
      <c r="Q196" s="362"/>
      <c r="R196" s="363"/>
      <c r="S196" s="38" t="s">
        <v>48</v>
      </c>
      <c r="T196" s="38" t="s">
        <v>48</v>
      </c>
      <c r="U196" s="39" t="s">
        <v>0</v>
      </c>
      <c r="V196" s="57">
        <v>0</v>
      </c>
      <c r="W196" s="54">
        <f t="shared" si="9"/>
        <v>0</v>
      </c>
      <c r="X196" s="40" t="str">
        <f t="shared" si="10"/>
        <v/>
      </c>
      <c r="Y196" s="66" t="s">
        <v>48</v>
      </c>
      <c r="Z196" s="67" t="s">
        <v>48</v>
      </c>
      <c r="AD196" s="68"/>
      <c r="BA196" s="181" t="s">
        <v>66</v>
      </c>
    </row>
    <row r="197" spans="1:53" x14ac:dyDescent="0.2">
      <c r="A197" s="367"/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8"/>
      <c r="N197" s="364" t="s">
        <v>43</v>
      </c>
      <c r="O197" s="365"/>
      <c r="P197" s="365"/>
      <c r="Q197" s="365"/>
      <c r="R197" s="365"/>
      <c r="S197" s="365"/>
      <c r="T197" s="366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5"/>
      <c r="Z197" s="65"/>
    </row>
    <row r="198" spans="1:53" x14ac:dyDescent="0.2">
      <c r="A198" s="367"/>
      <c r="B198" s="367"/>
      <c r="C198" s="367"/>
      <c r="D198" s="367"/>
      <c r="E198" s="367"/>
      <c r="F198" s="367"/>
      <c r="G198" s="367"/>
      <c r="H198" s="367"/>
      <c r="I198" s="367"/>
      <c r="J198" s="367"/>
      <c r="K198" s="367"/>
      <c r="L198" s="367"/>
      <c r="M198" s="368"/>
      <c r="N198" s="364" t="s">
        <v>43</v>
      </c>
      <c r="O198" s="365"/>
      <c r="P198" s="365"/>
      <c r="Q198" s="365"/>
      <c r="R198" s="365"/>
      <c r="S198" s="365"/>
      <c r="T198" s="366"/>
      <c r="U198" s="41" t="s">
        <v>0</v>
      </c>
      <c r="V198" s="42">
        <f>IFERROR(SUM(V180:V196),"0")</f>
        <v>0</v>
      </c>
      <c r="W198" s="42">
        <f>IFERROR(SUM(W180:W196),"0")</f>
        <v>0</v>
      </c>
      <c r="X198" s="41"/>
      <c r="Y198" s="65"/>
      <c r="Z198" s="65"/>
    </row>
    <row r="199" spans="1:53" ht="14.25" customHeight="1" x14ac:dyDescent="0.25">
      <c r="A199" s="373" t="s">
        <v>219</v>
      </c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  <c r="X199" s="373"/>
      <c r="Y199" s="64"/>
      <c r="Z199" s="64"/>
    </row>
    <row r="200" spans="1:53" ht="16.5" customHeight="1" x14ac:dyDescent="0.25">
      <c r="A200" s="61" t="s">
        <v>321</v>
      </c>
      <c r="B200" s="61" t="s">
        <v>322</v>
      </c>
      <c r="C200" s="35">
        <v>4301060360</v>
      </c>
      <c r="D200" s="360">
        <v>4680115882874</v>
      </c>
      <c r="E200" s="360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323</v>
      </c>
      <c r="B201" s="61" t="s">
        <v>324</v>
      </c>
      <c r="C201" s="35">
        <v>4301060359</v>
      </c>
      <c r="D201" s="360">
        <v>4680115884434</v>
      </c>
      <c r="E201" s="36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customHeight="1" x14ac:dyDescent="0.25">
      <c r="A202" s="61" t="s">
        <v>325</v>
      </c>
      <c r="B202" s="61" t="s">
        <v>326</v>
      </c>
      <c r="C202" s="35">
        <v>4301060338</v>
      </c>
      <c r="D202" s="360">
        <v>4680115880801</v>
      </c>
      <c r="E202" s="360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2"/>
      <c r="P202" s="362"/>
      <c r="Q202" s="362"/>
      <c r="R202" s="363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customHeight="1" x14ac:dyDescent="0.25">
      <c r="A203" s="61" t="s">
        <v>327</v>
      </c>
      <c r="B203" s="61" t="s">
        <v>328</v>
      </c>
      <c r="C203" s="35">
        <v>4301060339</v>
      </c>
      <c r="D203" s="360">
        <v>4680115880818</v>
      </c>
      <c r="E203" s="36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2"/>
      <c r="P203" s="362"/>
      <c r="Q203" s="362"/>
      <c r="R203" s="363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x14ac:dyDescent="0.2">
      <c r="A204" s="367"/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8"/>
      <c r="N204" s="364" t="s">
        <v>43</v>
      </c>
      <c r="O204" s="365"/>
      <c r="P204" s="365"/>
      <c r="Q204" s="365"/>
      <c r="R204" s="365"/>
      <c r="S204" s="365"/>
      <c r="T204" s="366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x14ac:dyDescent="0.2">
      <c r="A205" s="367"/>
      <c r="B205" s="367"/>
      <c r="C205" s="367"/>
      <c r="D205" s="367"/>
      <c r="E205" s="367"/>
      <c r="F205" s="367"/>
      <c r="G205" s="367"/>
      <c r="H205" s="367"/>
      <c r="I205" s="367"/>
      <c r="J205" s="367"/>
      <c r="K205" s="367"/>
      <c r="L205" s="367"/>
      <c r="M205" s="368"/>
      <c r="N205" s="364" t="s">
        <v>43</v>
      </c>
      <c r="O205" s="365"/>
      <c r="P205" s="365"/>
      <c r="Q205" s="365"/>
      <c r="R205" s="365"/>
      <c r="S205" s="365"/>
      <c r="T205" s="366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customHeight="1" x14ac:dyDescent="0.25">
      <c r="A206" s="388" t="s">
        <v>329</v>
      </c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88"/>
      <c r="U206" s="388"/>
      <c r="V206" s="388"/>
      <c r="W206" s="388"/>
      <c r="X206" s="388"/>
      <c r="Y206" s="63"/>
      <c r="Z206" s="63"/>
    </row>
    <row r="207" spans="1:53" ht="14.25" customHeight="1" x14ac:dyDescent="0.25">
      <c r="A207" s="373" t="s">
        <v>118</v>
      </c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  <c r="X207" s="373"/>
      <c r="Y207" s="64"/>
      <c r="Z207" s="64"/>
    </row>
    <row r="208" spans="1:53" ht="27" customHeight="1" x14ac:dyDescent="0.25">
      <c r="A208" s="61" t="s">
        <v>330</v>
      </c>
      <c r="B208" s="61" t="s">
        <v>331</v>
      </c>
      <c r="C208" s="35">
        <v>4301011717</v>
      </c>
      <c r="D208" s="360">
        <v>4680115884274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332</v>
      </c>
      <c r="B209" s="61" t="s">
        <v>333</v>
      </c>
      <c r="C209" s="35">
        <v>4301011719</v>
      </c>
      <c r="D209" s="360">
        <v>4680115884298</v>
      </c>
      <c r="E209" s="36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334</v>
      </c>
      <c r="B210" s="61" t="s">
        <v>335</v>
      </c>
      <c r="C210" s="35">
        <v>4301011733</v>
      </c>
      <c r="D210" s="360">
        <v>4680115884250</v>
      </c>
      <c r="E210" s="36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336</v>
      </c>
      <c r="B211" s="61" t="s">
        <v>337</v>
      </c>
      <c r="C211" s="35">
        <v>4301011718</v>
      </c>
      <c r="D211" s="360">
        <v>4680115884281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338</v>
      </c>
      <c r="B212" s="61" t="s">
        <v>339</v>
      </c>
      <c r="C212" s="35">
        <v>4301011720</v>
      </c>
      <c r="D212" s="360">
        <v>4680115884199</v>
      </c>
      <c r="E212" s="360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2"/>
      <c r="P212" s="362"/>
      <c r="Q212" s="362"/>
      <c r="R212" s="363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customHeight="1" x14ac:dyDescent="0.25">
      <c r="A213" s="61" t="s">
        <v>340</v>
      </c>
      <c r="B213" s="61" t="s">
        <v>341</v>
      </c>
      <c r="C213" s="35">
        <v>4301011716</v>
      </c>
      <c r="D213" s="360">
        <v>4680115884267</v>
      </c>
      <c r="E213" s="360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2"/>
      <c r="P213" s="362"/>
      <c r="Q213" s="362"/>
      <c r="R213" s="363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x14ac:dyDescent="0.2">
      <c r="A214" s="367"/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8"/>
      <c r="N214" s="364" t="s">
        <v>43</v>
      </c>
      <c r="O214" s="365"/>
      <c r="P214" s="365"/>
      <c r="Q214" s="365"/>
      <c r="R214" s="365"/>
      <c r="S214" s="365"/>
      <c r="T214" s="366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x14ac:dyDescent="0.2">
      <c r="A215" s="367"/>
      <c r="B215" s="367"/>
      <c r="C215" s="367"/>
      <c r="D215" s="367"/>
      <c r="E215" s="367"/>
      <c r="F215" s="367"/>
      <c r="G215" s="367"/>
      <c r="H215" s="367"/>
      <c r="I215" s="367"/>
      <c r="J215" s="367"/>
      <c r="K215" s="367"/>
      <c r="L215" s="367"/>
      <c r="M215" s="368"/>
      <c r="N215" s="364" t="s">
        <v>43</v>
      </c>
      <c r="O215" s="365"/>
      <c r="P215" s="365"/>
      <c r="Q215" s="365"/>
      <c r="R215" s="365"/>
      <c r="S215" s="365"/>
      <c r="T215" s="366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customHeight="1" x14ac:dyDescent="0.25">
      <c r="A216" s="373" t="s">
        <v>76</v>
      </c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  <c r="X216" s="373"/>
      <c r="Y216" s="64"/>
      <c r="Z216" s="64"/>
    </row>
    <row r="217" spans="1:53" ht="27" customHeight="1" x14ac:dyDescent="0.25">
      <c r="A217" s="61" t="s">
        <v>342</v>
      </c>
      <c r="B217" s="61" t="s">
        <v>343</v>
      </c>
      <c r="C217" s="35">
        <v>4301031151</v>
      </c>
      <c r="D217" s="360">
        <v>4607091389845</v>
      </c>
      <c r="E217" s="360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2"/>
      <c r="P217" s="362"/>
      <c r="Q217" s="362"/>
      <c r="R217" s="363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customHeight="1" x14ac:dyDescent="0.25">
      <c r="A218" s="61" t="s">
        <v>344</v>
      </c>
      <c r="B218" s="61" t="s">
        <v>345</v>
      </c>
      <c r="C218" s="35">
        <v>4301031259</v>
      </c>
      <c r="D218" s="360">
        <v>4680115882881</v>
      </c>
      <c r="E218" s="360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3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2"/>
      <c r="P218" s="362"/>
      <c r="Q218" s="362"/>
      <c r="R218" s="363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x14ac:dyDescent="0.2">
      <c r="A219" s="367"/>
      <c r="B219" s="367"/>
      <c r="C219" s="367"/>
      <c r="D219" s="367"/>
      <c r="E219" s="367"/>
      <c r="F219" s="367"/>
      <c r="G219" s="367"/>
      <c r="H219" s="367"/>
      <c r="I219" s="367"/>
      <c r="J219" s="367"/>
      <c r="K219" s="367"/>
      <c r="L219" s="367"/>
      <c r="M219" s="368"/>
      <c r="N219" s="364" t="s">
        <v>43</v>
      </c>
      <c r="O219" s="365"/>
      <c r="P219" s="365"/>
      <c r="Q219" s="365"/>
      <c r="R219" s="365"/>
      <c r="S219" s="365"/>
      <c r="T219" s="366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x14ac:dyDescent="0.2">
      <c r="A220" s="367"/>
      <c r="B220" s="367"/>
      <c r="C220" s="367"/>
      <c r="D220" s="367"/>
      <c r="E220" s="367"/>
      <c r="F220" s="367"/>
      <c r="G220" s="367"/>
      <c r="H220" s="367"/>
      <c r="I220" s="367"/>
      <c r="J220" s="367"/>
      <c r="K220" s="367"/>
      <c r="L220" s="367"/>
      <c r="M220" s="368"/>
      <c r="N220" s="364" t="s">
        <v>43</v>
      </c>
      <c r="O220" s="365"/>
      <c r="P220" s="365"/>
      <c r="Q220" s="365"/>
      <c r="R220" s="365"/>
      <c r="S220" s="365"/>
      <c r="T220" s="366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customHeight="1" x14ac:dyDescent="0.25">
      <c r="A221" s="388" t="s">
        <v>346</v>
      </c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8"/>
      <c r="O221" s="388"/>
      <c r="P221" s="388"/>
      <c r="Q221" s="388"/>
      <c r="R221" s="388"/>
      <c r="S221" s="388"/>
      <c r="T221" s="388"/>
      <c r="U221" s="388"/>
      <c r="V221" s="388"/>
      <c r="W221" s="388"/>
      <c r="X221" s="388"/>
      <c r="Y221" s="63"/>
      <c r="Z221" s="63"/>
    </row>
    <row r="222" spans="1:53" ht="14.25" customHeight="1" x14ac:dyDescent="0.25">
      <c r="A222" s="373" t="s">
        <v>118</v>
      </c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64"/>
      <c r="Z222" s="64"/>
    </row>
    <row r="223" spans="1:53" ht="27" customHeight="1" x14ac:dyDescent="0.25">
      <c r="A223" s="61" t="s">
        <v>347</v>
      </c>
      <c r="B223" s="61" t="s">
        <v>348</v>
      </c>
      <c r="C223" s="35">
        <v>4301011826</v>
      </c>
      <c r="D223" s="360">
        <v>4680115884137</v>
      </c>
      <c r="E223" s="360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349</v>
      </c>
      <c r="B224" s="61" t="s">
        <v>350</v>
      </c>
      <c r="C224" s="35">
        <v>4301011724</v>
      </c>
      <c r="D224" s="360">
        <v>4680115884236</v>
      </c>
      <c r="E224" s="36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351</v>
      </c>
      <c r="B225" s="61" t="s">
        <v>352</v>
      </c>
      <c r="C225" s="35">
        <v>4301011721</v>
      </c>
      <c r="D225" s="360">
        <v>4680115884175</v>
      </c>
      <c r="E225" s="36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353</v>
      </c>
      <c r="B226" s="61" t="s">
        <v>354</v>
      </c>
      <c r="C226" s="35">
        <v>4301011824</v>
      </c>
      <c r="D226" s="360">
        <v>4680115884144</v>
      </c>
      <c r="E226" s="360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2"/>
      <c r="P226" s="362"/>
      <c r="Q226" s="362"/>
      <c r="R226" s="363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customHeight="1" x14ac:dyDescent="0.25">
      <c r="A227" s="61" t="s">
        <v>355</v>
      </c>
      <c r="B227" s="61" t="s">
        <v>356</v>
      </c>
      <c r="C227" s="35">
        <v>4301011726</v>
      </c>
      <c r="D227" s="360">
        <v>4680115884182</v>
      </c>
      <c r="E227" s="360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2"/>
      <c r="P227" s="362"/>
      <c r="Q227" s="362"/>
      <c r="R227" s="363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customHeight="1" x14ac:dyDescent="0.25">
      <c r="A228" s="61" t="s">
        <v>357</v>
      </c>
      <c r="B228" s="61" t="s">
        <v>358</v>
      </c>
      <c r="C228" s="35">
        <v>4301011722</v>
      </c>
      <c r="D228" s="360">
        <v>4680115884205</v>
      </c>
      <c r="E228" s="360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2"/>
      <c r="P228" s="362"/>
      <c r="Q228" s="362"/>
      <c r="R228" s="363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x14ac:dyDescent="0.2">
      <c r="A229" s="367"/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8"/>
      <c r="N229" s="364" t="s">
        <v>43</v>
      </c>
      <c r="O229" s="365"/>
      <c r="P229" s="365"/>
      <c r="Q229" s="365"/>
      <c r="R229" s="365"/>
      <c r="S229" s="365"/>
      <c r="T229" s="366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x14ac:dyDescent="0.2">
      <c r="A230" s="367"/>
      <c r="B230" s="367"/>
      <c r="C230" s="367"/>
      <c r="D230" s="367"/>
      <c r="E230" s="367"/>
      <c r="F230" s="367"/>
      <c r="G230" s="367"/>
      <c r="H230" s="367"/>
      <c r="I230" s="367"/>
      <c r="J230" s="367"/>
      <c r="K230" s="367"/>
      <c r="L230" s="367"/>
      <c r="M230" s="368"/>
      <c r="N230" s="364" t="s">
        <v>43</v>
      </c>
      <c r="O230" s="365"/>
      <c r="P230" s="365"/>
      <c r="Q230" s="365"/>
      <c r="R230" s="365"/>
      <c r="S230" s="365"/>
      <c r="T230" s="366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customHeight="1" x14ac:dyDescent="0.25">
      <c r="A231" s="388" t="s">
        <v>359</v>
      </c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8"/>
      <c r="O231" s="388"/>
      <c r="P231" s="388"/>
      <c r="Q231" s="388"/>
      <c r="R231" s="388"/>
      <c r="S231" s="388"/>
      <c r="T231" s="388"/>
      <c r="U231" s="388"/>
      <c r="V231" s="388"/>
      <c r="W231" s="388"/>
      <c r="X231" s="388"/>
      <c r="Y231" s="63"/>
      <c r="Z231" s="63"/>
    </row>
    <row r="232" spans="1:53" ht="14.25" customHeight="1" x14ac:dyDescent="0.25">
      <c r="A232" s="373" t="s">
        <v>118</v>
      </c>
      <c r="B232" s="373"/>
      <c r="C232" s="373"/>
      <c r="D232" s="373"/>
      <c r="E232" s="373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  <c r="X232" s="373"/>
      <c r="Y232" s="64"/>
      <c r="Z232" s="64"/>
    </row>
    <row r="233" spans="1:53" ht="27" customHeight="1" x14ac:dyDescent="0.25">
      <c r="A233" s="61" t="s">
        <v>360</v>
      </c>
      <c r="B233" s="61" t="s">
        <v>361</v>
      </c>
      <c r="C233" s="35">
        <v>4301011346</v>
      </c>
      <c r="D233" s="360">
        <v>4607091387445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362</v>
      </c>
      <c r="B234" s="61" t="s">
        <v>363</v>
      </c>
      <c r="C234" s="35">
        <v>4301011308</v>
      </c>
      <c r="D234" s="360">
        <v>4607091386004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362</v>
      </c>
      <c r="B235" s="61" t="s">
        <v>364</v>
      </c>
      <c r="C235" s="35">
        <v>4301011362</v>
      </c>
      <c r="D235" s="360">
        <v>4607091386004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2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365</v>
      </c>
      <c r="B236" s="61" t="s">
        <v>366</v>
      </c>
      <c r="C236" s="35">
        <v>4301011347</v>
      </c>
      <c r="D236" s="360">
        <v>4607091386073</v>
      </c>
      <c r="E236" s="360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367</v>
      </c>
      <c r="B237" s="61" t="s">
        <v>368</v>
      </c>
      <c r="C237" s="35">
        <v>4301011395</v>
      </c>
      <c r="D237" s="360">
        <v>4607091387322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200</v>
      </c>
      <c r="W237" s="54">
        <f t="shared" si="13"/>
        <v>205.20000000000002</v>
      </c>
      <c r="X237" s="40">
        <f>IFERROR(IF(W237=0,"",ROUNDUP(W237/H237,0)*0.02039),"")</f>
        <v>0.38740999999999998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367</v>
      </c>
      <c r="B238" s="61" t="s">
        <v>369</v>
      </c>
      <c r="C238" s="35">
        <v>4301010928</v>
      </c>
      <c r="D238" s="360">
        <v>4607091387322</v>
      </c>
      <c r="E238" s="36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370</v>
      </c>
      <c r="B239" s="61" t="s">
        <v>371</v>
      </c>
      <c r="C239" s="35">
        <v>4301011311</v>
      </c>
      <c r="D239" s="360">
        <v>4607091387377</v>
      </c>
      <c r="E239" s="36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350</v>
      </c>
      <c r="W239" s="54">
        <f t="shared" si="13"/>
        <v>356.40000000000003</v>
      </c>
      <c r="X239" s="40">
        <f>IFERROR(IF(W239=0,"",ROUNDUP(W239/H239,0)*0.02175),"")</f>
        <v>0.71775</v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372</v>
      </c>
      <c r="B240" s="61" t="s">
        <v>373</v>
      </c>
      <c r="C240" s="35">
        <v>4301010945</v>
      </c>
      <c r="D240" s="360">
        <v>4607091387353</v>
      </c>
      <c r="E240" s="36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2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200</v>
      </c>
      <c r="W240" s="54">
        <f t="shared" si="13"/>
        <v>205.20000000000002</v>
      </c>
      <c r="X240" s="40">
        <f>IFERROR(IF(W240=0,"",ROUNDUP(W240/H240,0)*0.02175),"")</f>
        <v>0.41324999999999995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374</v>
      </c>
      <c r="B241" s="61" t="s">
        <v>375</v>
      </c>
      <c r="C241" s="35">
        <v>4301011328</v>
      </c>
      <c r="D241" s="360">
        <v>4607091386011</v>
      </c>
      <c r="E241" s="36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376</v>
      </c>
      <c r="B242" s="61" t="s">
        <v>377</v>
      </c>
      <c r="C242" s="35">
        <v>4301011329</v>
      </c>
      <c r="D242" s="360">
        <v>4607091387308</v>
      </c>
      <c r="E242" s="36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378</v>
      </c>
      <c r="B243" s="61" t="s">
        <v>379</v>
      </c>
      <c r="C243" s="35">
        <v>4301011049</v>
      </c>
      <c r="D243" s="360">
        <v>4607091387339</v>
      </c>
      <c r="E243" s="36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100</v>
      </c>
      <c r="W243" s="54">
        <f t="shared" si="13"/>
        <v>100</v>
      </c>
      <c r="X243" s="40">
        <f t="shared" si="14"/>
        <v>0.18740000000000001</v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380</v>
      </c>
      <c r="B244" s="61" t="s">
        <v>381</v>
      </c>
      <c r="C244" s="35">
        <v>4301011433</v>
      </c>
      <c r="D244" s="360">
        <v>4680115882638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382</v>
      </c>
      <c r="B245" s="61" t="s">
        <v>383</v>
      </c>
      <c r="C245" s="35">
        <v>4301011573</v>
      </c>
      <c r="D245" s="360">
        <v>4680115881938</v>
      </c>
      <c r="E245" s="36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2"/>
      <c r="P245" s="362"/>
      <c r="Q245" s="362"/>
      <c r="R245" s="363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customHeight="1" x14ac:dyDescent="0.25">
      <c r="A246" s="61" t="s">
        <v>384</v>
      </c>
      <c r="B246" s="61" t="s">
        <v>385</v>
      </c>
      <c r="C246" s="35">
        <v>4301010944</v>
      </c>
      <c r="D246" s="360">
        <v>4607091387346</v>
      </c>
      <c r="E246" s="36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2"/>
      <c r="P246" s="362"/>
      <c r="Q246" s="362"/>
      <c r="R246" s="363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customHeight="1" x14ac:dyDescent="0.25">
      <c r="A247" s="61" t="s">
        <v>386</v>
      </c>
      <c r="B247" s="61" t="s">
        <v>387</v>
      </c>
      <c r="C247" s="35">
        <v>4301011402</v>
      </c>
      <c r="D247" s="360">
        <v>4680115880375</v>
      </c>
      <c r="E247" s="360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2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2"/>
      <c r="P247" s="362"/>
      <c r="Q247" s="362"/>
      <c r="R247" s="363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customHeight="1" x14ac:dyDescent="0.25">
      <c r="A248" s="61" t="s">
        <v>388</v>
      </c>
      <c r="B248" s="61" t="s">
        <v>389</v>
      </c>
      <c r="C248" s="35">
        <v>4301011353</v>
      </c>
      <c r="D248" s="360">
        <v>4607091389807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x14ac:dyDescent="0.2">
      <c r="A249" s="367"/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8"/>
      <c r="N249" s="364" t="s">
        <v>43</v>
      </c>
      <c r="O249" s="365"/>
      <c r="P249" s="365"/>
      <c r="Q249" s="365"/>
      <c r="R249" s="365"/>
      <c r="S249" s="365"/>
      <c r="T249" s="366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89.444444444444443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91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1.7058099999999998</v>
      </c>
      <c r="Y249" s="65"/>
      <c r="Z249" s="65"/>
    </row>
    <row r="250" spans="1:53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64" t="s">
        <v>43</v>
      </c>
      <c r="O250" s="365"/>
      <c r="P250" s="365"/>
      <c r="Q250" s="365"/>
      <c r="R250" s="365"/>
      <c r="S250" s="365"/>
      <c r="T250" s="366"/>
      <c r="U250" s="41" t="s">
        <v>0</v>
      </c>
      <c r="V250" s="42">
        <f>IFERROR(SUM(V233:V248),"0")</f>
        <v>850</v>
      </c>
      <c r="W250" s="42">
        <f>IFERROR(SUM(W233:W248),"0")</f>
        <v>866.80000000000007</v>
      </c>
      <c r="X250" s="41"/>
      <c r="Y250" s="65"/>
      <c r="Z250" s="65"/>
    </row>
    <row r="251" spans="1:53" ht="14.25" customHeight="1" x14ac:dyDescent="0.25">
      <c r="A251" s="373" t="s">
        <v>110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373"/>
      <c r="Y251" s="64"/>
      <c r="Z251" s="64"/>
    </row>
    <row r="252" spans="1:53" ht="27" customHeight="1" x14ac:dyDescent="0.25">
      <c r="A252" s="61" t="s">
        <v>390</v>
      </c>
      <c r="B252" s="61" t="s">
        <v>391</v>
      </c>
      <c r="C252" s="35">
        <v>4301020254</v>
      </c>
      <c r="D252" s="360">
        <v>4680115881914</v>
      </c>
      <c r="E252" s="360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x14ac:dyDescent="0.2">
      <c r="A253" s="367"/>
      <c r="B253" s="367"/>
      <c r="C253" s="367"/>
      <c r="D253" s="367"/>
      <c r="E253" s="367"/>
      <c r="F253" s="367"/>
      <c r="G253" s="367"/>
      <c r="H253" s="367"/>
      <c r="I253" s="367"/>
      <c r="J253" s="367"/>
      <c r="K253" s="367"/>
      <c r="L253" s="367"/>
      <c r="M253" s="368"/>
      <c r="N253" s="364" t="s">
        <v>43</v>
      </c>
      <c r="O253" s="365"/>
      <c r="P253" s="365"/>
      <c r="Q253" s="365"/>
      <c r="R253" s="365"/>
      <c r="S253" s="365"/>
      <c r="T253" s="366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x14ac:dyDescent="0.2">
      <c r="A254" s="367"/>
      <c r="B254" s="367"/>
      <c r="C254" s="367"/>
      <c r="D254" s="367"/>
      <c r="E254" s="367"/>
      <c r="F254" s="367"/>
      <c r="G254" s="367"/>
      <c r="H254" s="367"/>
      <c r="I254" s="367"/>
      <c r="J254" s="367"/>
      <c r="K254" s="367"/>
      <c r="L254" s="367"/>
      <c r="M254" s="368"/>
      <c r="N254" s="364" t="s">
        <v>43</v>
      </c>
      <c r="O254" s="365"/>
      <c r="P254" s="365"/>
      <c r="Q254" s="365"/>
      <c r="R254" s="365"/>
      <c r="S254" s="365"/>
      <c r="T254" s="366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customHeight="1" x14ac:dyDescent="0.25">
      <c r="A255" s="373" t="s">
        <v>76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64"/>
      <c r="Z255" s="64"/>
    </row>
    <row r="256" spans="1:53" ht="27" customHeight="1" x14ac:dyDescent="0.25">
      <c r="A256" s="61" t="s">
        <v>392</v>
      </c>
      <c r="B256" s="61" t="s">
        <v>393</v>
      </c>
      <c r="C256" s="35">
        <v>4301030878</v>
      </c>
      <c r="D256" s="360">
        <v>4607091387193</v>
      </c>
      <c r="E256" s="36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2"/>
      <c r="P256" s="362"/>
      <c r="Q256" s="362"/>
      <c r="R256" s="363"/>
      <c r="S256" s="38" t="s">
        <v>48</v>
      </c>
      <c r="T256" s="38" t="s">
        <v>48</v>
      </c>
      <c r="U256" s="39" t="s">
        <v>0</v>
      </c>
      <c r="V256" s="57">
        <v>1000</v>
      </c>
      <c r="W256" s="54">
        <f>IFERROR(IF(V256="",0,CEILING((V256/$H256),1)*$H256),"")</f>
        <v>1003.8000000000001</v>
      </c>
      <c r="X256" s="40">
        <f>IFERROR(IF(W256=0,"",ROUNDUP(W256/H256,0)*0.00753),"")</f>
        <v>1.7996700000000001</v>
      </c>
      <c r="Y256" s="66" t="s">
        <v>48</v>
      </c>
      <c r="Z256" s="67" t="s">
        <v>48</v>
      </c>
      <c r="AD256" s="68"/>
      <c r="BA256" s="217" t="s">
        <v>66</v>
      </c>
    </row>
    <row r="257" spans="1:53" ht="27" customHeight="1" x14ac:dyDescent="0.25">
      <c r="A257" s="61" t="s">
        <v>394</v>
      </c>
      <c r="B257" s="61" t="s">
        <v>395</v>
      </c>
      <c r="C257" s="35">
        <v>4301031153</v>
      </c>
      <c r="D257" s="360">
        <v>4607091387230</v>
      </c>
      <c r="E257" s="360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2"/>
      <c r="P257" s="362"/>
      <c r="Q257" s="362"/>
      <c r="R257" s="363"/>
      <c r="S257" s="38" t="s">
        <v>48</v>
      </c>
      <c r="T257" s="38" t="s">
        <v>48</v>
      </c>
      <c r="U257" s="39" t="s">
        <v>0</v>
      </c>
      <c r="V257" s="57">
        <v>450</v>
      </c>
      <c r="W257" s="54">
        <f>IFERROR(IF(V257="",0,CEILING((V257/$H257),1)*$H257),"")</f>
        <v>453.6</v>
      </c>
      <c r="X257" s="40">
        <f>IFERROR(IF(W257=0,"",ROUNDUP(W257/H257,0)*0.00753),"")</f>
        <v>0.81324000000000007</v>
      </c>
      <c r="Y257" s="66" t="s">
        <v>48</v>
      </c>
      <c r="Z257" s="67" t="s">
        <v>48</v>
      </c>
      <c r="AD257" s="68"/>
      <c r="BA257" s="218" t="s">
        <v>66</v>
      </c>
    </row>
    <row r="258" spans="1:53" ht="27" customHeight="1" x14ac:dyDescent="0.25">
      <c r="A258" s="61" t="s">
        <v>396</v>
      </c>
      <c r="B258" s="61" t="s">
        <v>397</v>
      </c>
      <c r="C258" s="35">
        <v>4301031152</v>
      </c>
      <c r="D258" s="360">
        <v>4607091387285</v>
      </c>
      <c r="E258" s="360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2"/>
      <c r="P258" s="362"/>
      <c r="Q258" s="362"/>
      <c r="R258" s="363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customHeight="1" x14ac:dyDescent="0.25">
      <c r="A259" s="61" t="s">
        <v>398</v>
      </c>
      <c r="B259" s="61" t="s">
        <v>399</v>
      </c>
      <c r="C259" s="35">
        <v>4301031164</v>
      </c>
      <c r="D259" s="360">
        <v>4680115880481</v>
      </c>
      <c r="E259" s="360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7"/>
      <c r="M260" s="368"/>
      <c r="N260" s="364" t="s">
        <v>43</v>
      </c>
      <c r="O260" s="365"/>
      <c r="P260" s="365"/>
      <c r="Q260" s="365"/>
      <c r="R260" s="365"/>
      <c r="S260" s="365"/>
      <c r="T260" s="366"/>
      <c r="U260" s="41" t="s">
        <v>42</v>
      </c>
      <c r="V260" s="42">
        <f>IFERROR(V256/H256,"0")+IFERROR(V257/H257,"0")+IFERROR(V258/H258,"0")+IFERROR(V259/H259,"0")</f>
        <v>345.23809523809518</v>
      </c>
      <c r="W260" s="42">
        <f>IFERROR(W256/H256,"0")+IFERROR(W257/H257,"0")+IFERROR(W258/H258,"0")+IFERROR(W259/H259,"0")</f>
        <v>347</v>
      </c>
      <c r="X260" s="42">
        <f>IFERROR(IF(X256="",0,X256),"0")+IFERROR(IF(X257="",0,X257),"0")+IFERROR(IF(X258="",0,X258),"0")+IFERROR(IF(X259="",0,X259),"0")</f>
        <v>2.6129100000000003</v>
      </c>
      <c r="Y260" s="65"/>
      <c r="Z260" s="65"/>
    </row>
    <row r="261" spans="1:53" x14ac:dyDescent="0.2">
      <c r="A261" s="367"/>
      <c r="B261" s="367"/>
      <c r="C261" s="367"/>
      <c r="D261" s="367"/>
      <c r="E261" s="367"/>
      <c r="F261" s="367"/>
      <c r="G261" s="367"/>
      <c r="H261" s="367"/>
      <c r="I261" s="367"/>
      <c r="J261" s="367"/>
      <c r="K261" s="367"/>
      <c r="L261" s="367"/>
      <c r="M261" s="368"/>
      <c r="N261" s="364" t="s">
        <v>43</v>
      </c>
      <c r="O261" s="365"/>
      <c r="P261" s="365"/>
      <c r="Q261" s="365"/>
      <c r="R261" s="365"/>
      <c r="S261" s="365"/>
      <c r="T261" s="366"/>
      <c r="U261" s="41" t="s">
        <v>0</v>
      </c>
      <c r="V261" s="42">
        <f>IFERROR(SUM(V256:V259),"0")</f>
        <v>1450</v>
      </c>
      <c r="W261" s="42">
        <f>IFERROR(SUM(W256:W259),"0")</f>
        <v>1457.4</v>
      </c>
      <c r="X261" s="41"/>
      <c r="Y261" s="65"/>
      <c r="Z261" s="65"/>
    </row>
    <row r="262" spans="1:53" ht="14.25" customHeight="1" x14ac:dyDescent="0.25">
      <c r="A262" s="373" t="s">
        <v>81</v>
      </c>
      <c r="B262" s="373"/>
      <c r="C262" s="373"/>
      <c r="D262" s="373"/>
      <c r="E262" s="373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  <c r="X262" s="373"/>
      <c r="Y262" s="64"/>
      <c r="Z262" s="64"/>
    </row>
    <row r="263" spans="1:53" ht="16.5" customHeight="1" x14ac:dyDescent="0.25">
      <c r="A263" s="61" t="s">
        <v>400</v>
      </c>
      <c r="B263" s="61" t="s">
        <v>401</v>
      </c>
      <c r="C263" s="35">
        <v>4301051100</v>
      </c>
      <c r="D263" s="360">
        <v>4607091387766</v>
      </c>
      <c r="E263" s="360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ref="W263:W271" si="15">IFERROR(IF(V263="",0,CEILING((V263/$H263),1)*$H263),"")</f>
        <v>0</v>
      </c>
      <c r="X263" s="40" t="str">
        <f>IFERROR(IF(W263=0,"",ROUNDUP(W263/H263,0)*0.02175),"")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402</v>
      </c>
      <c r="B264" s="61" t="s">
        <v>403</v>
      </c>
      <c r="C264" s="35">
        <v>4301051116</v>
      </c>
      <c r="D264" s="360">
        <v>4607091387957</v>
      </c>
      <c r="E264" s="360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404</v>
      </c>
      <c r="B265" s="61" t="s">
        <v>405</v>
      </c>
      <c r="C265" s="35">
        <v>4301051115</v>
      </c>
      <c r="D265" s="360">
        <v>4607091387964</v>
      </c>
      <c r="E265" s="360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customHeight="1" x14ac:dyDescent="0.25">
      <c r="A266" s="61" t="s">
        <v>406</v>
      </c>
      <c r="B266" s="61" t="s">
        <v>407</v>
      </c>
      <c r="C266" s="35">
        <v>4301051731</v>
      </c>
      <c r="D266" s="360">
        <v>4680115884618</v>
      </c>
      <c r="E266" s="360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02" t="s">
        <v>408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409</v>
      </c>
      <c r="B267" s="61" t="s">
        <v>410</v>
      </c>
      <c r="C267" s="35">
        <v>4301051134</v>
      </c>
      <c r="D267" s="360">
        <v>4607091381672</v>
      </c>
      <c r="E267" s="360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180</v>
      </c>
      <c r="W267" s="54">
        <f t="shared" si="15"/>
        <v>180</v>
      </c>
      <c r="X267" s="40">
        <f>IFERROR(IF(W267=0,"",ROUNDUP(W267/H267,0)*0.00937),"")</f>
        <v>0.46849999999999997</v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411</v>
      </c>
      <c r="B268" s="61" t="s">
        <v>412</v>
      </c>
      <c r="C268" s="35">
        <v>4301051130</v>
      </c>
      <c r="D268" s="360">
        <v>4607091387537</v>
      </c>
      <c r="E268" s="360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2"/>
      <c r="P268" s="362"/>
      <c r="Q268" s="362"/>
      <c r="R268" s="363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customHeight="1" x14ac:dyDescent="0.25">
      <c r="A269" s="61" t="s">
        <v>413</v>
      </c>
      <c r="B269" s="61" t="s">
        <v>414</v>
      </c>
      <c r="C269" s="35">
        <v>4301051132</v>
      </c>
      <c r="D269" s="360">
        <v>4607091387513</v>
      </c>
      <c r="E269" s="360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2"/>
      <c r="P269" s="362"/>
      <c r="Q269" s="362"/>
      <c r="R269" s="363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customHeight="1" x14ac:dyDescent="0.25">
      <c r="A270" s="61" t="s">
        <v>415</v>
      </c>
      <c r="B270" s="61" t="s">
        <v>416</v>
      </c>
      <c r="C270" s="35">
        <v>4301051277</v>
      </c>
      <c r="D270" s="360">
        <v>4680115880511</v>
      </c>
      <c r="E270" s="360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0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2"/>
      <c r="P270" s="362"/>
      <c r="Q270" s="362"/>
      <c r="R270" s="363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customHeight="1" x14ac:dyDescent="0.25">
      <c r="A271" s="61" t="s">
        <v>417</v>
      </c>
      <c r="B271" s="61" t="s">
        <v>418</v>
      </c>
      <c r="C271" s="35">
        <v>4301051344</v>
      </c>
      <c r="D271" s="360">
        <v>4680115880412</v>
      </c>
      <c r="E271" s="360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4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367"/>
      <c r="B272" s="367"/>
      <c r="C272" s="367"/>
      <c r="D272" s="367"/>
      <c r="E272" s="367"/>
      <c r="F272" s="367"/>
      <c r="G272" s="367"/>
      <c r="H272" s="367"/>
      <c r="I272" s="367"/>
      <c r="J272" s="367"/>
      <c r="K272" s="367"/>
      <c r="L272" s="367"/>
      <c r="M272" s="368"/>
      <c r="N272" s="364" t="s">
        <v>43</v>
      </c>
      <c r="O272" s="365"/>
      <c r="P272" s="365"/>
      <c r="Q272" s="365"/>
      <c r="R272" s="365"/>
      <c r="S272" s="365"/>
      <c r="T272" s="366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50</v>
      </c>
      <c r="W272" s="42">
        <f>IFERROR(W263/H263,"0")+IFERROR(W264/H264,"0")+IFERROR(W265/H265,"0")+IFERROR(W266/H266,"0")+IFERROR(W267/H267,"0")+IFERROR(W268/H268,"0")+IFERROR(W269/H269,"0")+IFERROR(W270/H270,"0")+IFERROR(W271/H271,"0")</f>
        <v>50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0.46849999999999997</v>
      </c>
      <c r="Y272" s="65"/>
      <c r="Z272" s="65"/>
    </row>
    <row r="273" spans="1:53" x14ac:dyDescent="0.2">
      <c r="A273" s="367"/>
      <c r="B273" s="367"/>
      <c r="C273" s="367"/>
      <c r="D273" s="367"/>
      <c r="E273" s="367"/>
      <c r="F273" s="367"/>
      <c r="G273" s="367"/>
      <c r="H273" s="367"/>
      <c r="I273" s="367"/>
      <c r="J273" s="367"/>
      <c r="K273" s="367"/>
      <c r="L273" s="367"/>
      <c r="M273" s="368"/>
      <c r="N273" s="364" t="s">
        <v>43</v>
      </c>
      <c r="O273" s="365"/>
      <c r="P273" s="365"/>
      <c r="Q273" s="365"/>
      <c r="R273" s="365"/>
      <c r="S273" s="365"/>
      <c r="T273" s="366"/>
      <c r="U273" s="41" t="s">
        <v>0</v>
      </c>
      <c r="V273" s="42">
        <f>IFERROR(SUM(V263:V271),"0")</f>
        <v>180</v>
      </c>
      <c r="W273" s="42">
        <f>IFERROR(SUM(W263:W271),"0")</f>
        <v>180</v>
      </c>
      <c r="X273" s="41"/>
      <c r="Y273" s="65"/>
      <c r="Z273" s="65"/>
    </row>
    <row r="274" spans="1:53" ht="14.25" customHeight="1" x14ac:dyDescent="0.25">
      <c r="A274" s="373" t="s">
        <v>219</v>
      </c>
      <c r="B274" s="373"/>
      <c r="C274" s="373"/>
      <c r="D274" s="373"/>
      <c r="E274" s="373"/>
      <c r="F274" s="373"/>
      <c r="G274" s="373"/>
      <c r="H274" s="373"/>
      <c r="I274" s="373"/>
      <c r="J274" s="373"/>
      <c r="K274" s="373"/>
      <c r="L274" s="373"/>
      <c r="M274" s="373"/>
      <c r="N274" s="373"/>
      <c r="O274" s="373"/>
      <c r="P274" s="373"/>
      <c r="Q274" s="373"/>
      <c r="R274" s="373"/>
      <c r="S274" s="373"/>
      <c r="T274" s="373"/>
      <c r="U274" s="373"/>
      <c r="V274" s="373"/>
      <c r="W274" s="373"/>
      <c r="X274" s="373"/>
      <c r="Y274" s="64"/>
      <c r="Z274" s="64"/>
    </row>
    <row r="275" spans="1:53" ht="16.5" customHeight="1" x14ac:dyDescent="0.25">
      <c r="A275" s="61" t="s">
        <v>419</v>
      </c>
      <c r="B275" s="61" t="s">
        <v>420</v>
      </c>
      <c r="C275" s="35">
        <v>4301060326</v>
      </c>
      <c r="D275" s="360">
        <v>4607091380880</v>
      </c>
      <c r="E275" s="360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2"/>
      <c r="P275" s="362"/>
      <c r="Q275" s="362"/>
      <c r="R275" s="363"/>
      <c r="S275" s="38" t="s">
        <v>48</v>
      </c>
      <c r="T275" s="38" t="s">
        <v>48</v>
      </c>
      <c r="U275" s="39" t="s">
        <v>0</v>
      </c>
      <c r="V275" s="57">
        <v>120</v>
      </c>
      <c r="W275" s="54">
        <f>IFERROR(IF(V275="",0,CEILING((V275/$H275),1)*$H275),"")</f>
        <v>126</v>
      </c>
      <c r="X275" s="40">
        <f>IFERROR(IF(W275=0,"",ROUNDUP(W275/H275,0)*0.02175),"")</f>
        <v>0.32624999999999998</v>
      </c>
      <c r="Y275" s="66" t="s">
        <v>48</v>
      </c>
      <c r="Z275" s="67" t="s">
        <v>48</v>
      </c>
      <c r="AD275" s="68"/>
      <c r="BA275" s="230" t="s">
        <v>66</v>
      </c>
    </row>
    <row r="276" spans="1:53" ht="27" customHeight="1" x14ac:dyDescent="0.25">
      <c r="A276" s="61" t="s">
        <v>421</v>
      </c>
      <c r="B276" s="61" t="s">
        <v>422</v>
      </c>
      <c r="C276" s="35">
        <v>4301060308</v>
      </c>
      <c r="D276" s="360">
        <v>4607091384482</v>
      </c>
      <c r="E276" s="360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2"/>
      <c r="P276" s="362"/>
      <c r="Q276" s="362"/>
      <c r="R276" s="363"/>
      <c r="S276" s="38" t="s">
        <v>48</v>
      </c>
      <c r="T276" s="38" t="s">
        <v>48</v>
      </c>
      <c r="U276" s="39" t="s">
        <v>0</v>
      </c>
      <c r="V276" s="57">
        <v>700</v>
      </c>
      <c r="W276" s="54">
        <f>IFERROR(IF(V276="",0,CEILING((V276/$H276),1)*$H276),"")</f>
        <v>702</v>
      </c>
      <c r="X276" s="40">
        <f>IFERROR(IF(W276=0,"",ROUNDUP(W276/H276,0)*0.02175),"")</f>
        <v>1.9574999999999998</v>
      </c>
      <c r="Y276" s="66" t="s">
        <v>48</v>
      </c>
      <c r="Z276" s="67" t="s">
        <v>48</v>
      </c>
      <c r="AD276" s="68"/>
      <c r="BA276" s="231" t="s">
        <v>66</v>
      </c>
    </row>
    <row r="277" spans="1:53" ht="16.5" customHeight="1" x14ac:dyDescent="0.25">
      <c r="A277" s="61" t="s">
        <v>423</v>
      </c>
      <c r="B277" s="61" t="s">
        <v>424</v>
      </c>
      <c r="C277" s="35">
        <v>4301060325</v>
      </c>
      <c r="D277" s="360">
        <v>4607091380897</v>
      </c>
      <c r="E277" s="360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160</v>
      </c>
      <c r="W277" s="54">
        <f>IFERROR(IF(V277="",0,CEILING((V277/$H277),1)*$H277),"")</f>
        <v>168</v>
      </c>
      <c r="X277" s="40">
        <f>IFERROR(IF(W277=0,"",ROUNDUP(W277/H277,0)*0.02175),"")</f>
        <v>0.43499999999999994</v>
      </c>
      <c r="Y277" s="66" t="s">
        <v>48</v>
      </c>
      <c r="Z277" s="67" t="s">
        <v>48</v>
      </c>
      <c r="AD277" s="68"/>
      <c r="BA277" s="232" t="s">
        <v>66</v>
      </c>
    </row>
    <row r="278" spans="1:53" x14ac:dyDescent="0.2">
      <c r="A278" s="367"/>
      <c r="B278" s="367"/>
      <c r="C278" s="367"/>
      <c r="D278" s="367"/>
      <c r="E278" s="367"/>
      <c r="F278" s="367"/>
      <c r="G278" s="367"/>
      <c r="H278" s="367"/>
      <c r="I278" s="367"/>
      <c r="J278" s="367"/>
      <c r="K278" s="367"/>
      <c r="L278" s="367"/>
      <c r="M278" s="368"/>
      <c r="N278" s="364" t="s">
        <v>43</v>
      </c>
      <c r="O278" s="365"/>
      <c r="P278" s="365"/>
      <c r="Q278" s="365"/>
      <c r="R278" s="365"/>
      <c r="S278" s="365"/>
      <c r="T278" s="366"/>
      <c r="U278" s="41" t="s">
        <v>42</v>
      </c>
      <c r="V278" s="42">
        <f>IFERROR(V275/H275,"0")+IFERROR(V276/H276,"0")+IFERROR(V277/H277,"0")</f>
        <v>123.07692307692308</v>
      </c>
      <c r="W278" s="42">
        <f>IFERROR(W275/H275,"0")+IFERROR(W276/H276,"0")+IFERROR(W277/H277,"0")</f>
        <v>125</v>
      </c>
      <c r="X278" s="42">
        <f>IFERROR(IF(X275="",0,X275),"0")+IFERROR(IF(X276="",0,X276),"0")+IFERROR(IF(X277="",0,X277),"0")</f>
        <v>2.71875</v>
      </c>
      <c r="Y278" s="65"/>
      <c r="Z278" s="65"/>
    </row>
    <row r="279" spans="1:53" x14ac:dyDescent="0.2">
      <c r="A279" s="367"/>
      <c r="B279" s="367"/>
      <c r="C279" s="367"/>
      <c r="D279" s="367"/>
      <c r="E279" s="367"/>
      <c r="F279" s="367"/>
      <c r="G279" s="367"/>
      <c r="H279" s="367"/>
      <c r="I279" s="367"/>
      <c r="J279" s="367"/>
      <c r="K279" s="367"/>
      <c r="L279" s="367"/>
      <c r="M279" s="368"/>
      <c r="N279" s="364" t="s">
        <v>43</v>
      </c>
      <c r="O279" s="365"/>
      <c r="P279" s="365"/>
      <c r="Q279" s="365"/>
      <c r="R279" s="365"/>
      <c r="S279" s="365"/>
      <c r="T279" s="366"/>
      <c r="U279" s="41" t="s">
        <v>0</v>
      </c>
      <c r="V279" s="42">
        <f>IFERROR(SUM(V275:V277),"0")</f>
        <v>980</v>
      </c>
      <c r="W279" s="42">
        <f>IFERROR(SUM(W275:W277),"0")</f>
        <v>996</v>
      </c>
      <c r="X279" s="41"/>
      <c r="Y279" s="65"/>
      <c r="Z279" s="65"/>
    </row>
    <row r="280" spans="1:53" ht="14.25" customHeight="1" x14ac:dyDescent="0.25">
      <c r="A280" s="373" t="s">
        <v>96</v>
      </c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  <c r="U280" s="373"/>
      <c r="V280" s="373"/>
      <c r="W280" s="373"/>
      <c r="X280" s="373"/>
      <c r="Y280" s="64"/>
      <c r="Z280" s="64"/>
    </row>
    <row r="281" spans="1:53" ht="16.5" customHeight="1" x14ac:dyDescent="0.25">
      <c r="A281" s="61" t="s">
        <v>425</v>
      </c>
      <c r="B281" s="61" t="s">
        <v>426</v>
      </c>
      <c r="C281" s="35">
        <v>4301030232</v>
      </c>
      <c r="D281" s="360">
        <v>4607091388374</v>
      </c>
      <c r="E281" s="360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497" t="s">
        <v>427</v>
      </c>
      <c r="O281" s="362"/>
      <c r="P281" s="362"/>
      <c r="Q281" s="362"/>
      <c r="R281" s="363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customHeight="1" x14ac:dyDescent="0.25">
      <c r="A282" s="61" t="s">
        <v>428</v>
      </c>
      <c r="B282" s="61" t="s">
        <v>429</v>
      </c>
      <c r="C282" s="35">
        <v>4301030235</v>
      </c>
      <c r="D282" s="360">
        <v>4607091388381</v>
      </c>
      <c r="E282" s="360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498" t="s">
        <v>430</v>
      </c>
      <c r="O282" s="362"/>
      <c r="P282" s="362"/>
      <c r="Q282" s="362"/>
      <c r="R282" s="363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customHeight="1" x14ac:dyDescent="0.25">
      <c r="A283" s="61" t="s">
        <v>431</v>
      </c>
      <c r="B283" s="61" t="s">
        <v>432</v>
      </c>
      <c r="C283" s="35">
        <v>4301030233</v>
      </c>
      <c r="D283" s="360">
        <v>4607091388404</v>
      </c>
      <c r="E283" s="360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x14ac:dyDescent="0.2">
      <c r="A284" s="367"/>
      <c r="B284" s="367"/>
      <c r="C284" s="367"/>
      <c r="D284" s="367"/>
      <c r="E284" s="367"/>
      <c r="F284" s="367"/>
      <c r="G284" s="367"/>
      <c r="H284" s="367"/>
      <c r="I284" s="367"/>
      <c r="J284" s="367"/>
      <c r="K284" s="367"/>
      <c r="L284" s="367"/>
      <c r="M284" s="368"/>
      <c r="N284" s="364" t="s">
        <v>43</v>
      </c>
      <c r="O284" s="365"/>
      <c r="P284" s="365"/>
      <c r="Q284" s="365"/>
      <c r="R284" s="365"/>
      <c r="S284" s="365"/>
      <c r="T284" s="366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x14ac:dyDescent="0.2">
      <c r="A285" s="367"/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68"/>
      <c r="N285" s="364" t="s">
        <v>43</v>
      </c>
      <c r="O285" s="365"/>
      <c r="P285" s="365"/>
      <c r="Q285" s="365"/>
      <c r="R285" s="365"/>
      <c r="S285" s="365"/>
      <c r="T285" s="366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customHeight="1" x14ac:dyDescent="0.25">
      <c r="A286" s="373" t="s">
        <v>433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64"/>
      <c r="Z286" s="64"/>
    </row>
    <row r="287" spans="1:53" ht="16.5" customHeight="1" x14ac:dyDescent="0.25">
      <c r="A287" s="61" t="s">
        <v>434</v>
      </c>
      <c r="B287" s="61" t="s">
        <v>435</v>
      </c>
      <c r="C287" s="35">
        <v>4301180007</v>
      </c>
      <c r="D287" s="360">
        <v>4680115881808</v>
      </c>
      <c r="E287" s="36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4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2"/>
      <c r="P287" s="362"/>
      <c r="Q287" s="362"/>
      <c r="R287" s="363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customHeight="1" x14ac:dyDescent="0.25">
      <c r="A288" s="61" t="s">
        <v>438</v>
      </c>
      <c r="B288" s="61" t="s">
        <v>439</v>
      </c>
      <c r="C288" s="35">
        <v>4301180006</v>
      </c>
      <c r="D288" s="360">
        <v>4680115881822</v>
      </c>
      <c r="E288" s="36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2"/>
      <c r="P288" s="362"/>
      <c r="Q288" s="362"/>
      <c r="R288" s="363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customHeight="1" x14ac:dyDescent="0.25">
      <c r="A289" s="61" t="s">
        <v>440</v>
      </c>
      <c r="B289" s="61" t="s">
        <v>441</v>
      </c>
      <c r="C289" s="35">
        <v>4301180001</v>
      </c>
      <c r="D289" s="360">
        <v>4680115880016</v>
      </c>
      <c r="E289" s="360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2"/>
      <c r="P289" s="362"/>
      <c r="Q289" s="362"/>
      <c r="R289" s="363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8"/>
      <c r="N290" s="364" t="s">
        <v>43</v>
      </c>
      <c r="O290" s="365"/>
      <c r="P290" s="365"/>
      <c r="Q290" s="365"/>
      <c r="R290" s="365"/>
      <c r="S290" s="365"/>
      <c r="T290" s="366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7"/>
      <c r="M291" s="368"/>
      <c r="N291" s="364" t="s">
        <v>43</v>
      </c>
      <c r="O291" s="365"/>
      <c r="P291" s="365"/>
      <c r="Q291" s="365"/>
      <c r="R291" s="365"/>
      <c r="S291" s="365"/>
      <c r="T291" s="366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customHeight="1" x14ac:dyDescent="0.25">
      <c r="A292" s="388" t="s">
        <v>442</v>
      </c>
      <c r="B292" s="388"/>
      <c r="C292" s="388"/>
      <c r="D292" s="388"/>
      <c r="E292" s="388"/>
      <c r="F292" s="388"/>
      <c r="G292" s="388"/>
      <c r="H292" s="388"/>
      <c r="I292" s="388"/>
      <c r="J292" s="388"/>
      <c r="K292" s="388"/>
      <c r="L292" s="388"/>
      <c r="M292" s="388"/>
      <c r="N292" s="388"/>
      <c r="O292" s="388"/>
      <c r="P292" s="388"/>
      <c r="Q292" s="388"/>
      <c r="R292" s="388"/>
      <c r="S292" s="388"/>
      <c r="T292" s="388"/>
      <c r="U292" s="388"/>
      <c r="V292" s="388"/>
      <c r="W292" s="388"/>
      <c r="X292" s="388"/>
      <c r="Y292" s="63"/>
      <c r="Z292" s="63"/>
    </row>
    <row r="293" spans="1:53" ht="14.25" customHeight="1" x14ac:dyDescent="0.25">
      <c r="A293" s="373" t="s">
        <v>118</v>
      </c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3"/>
      <c r="O293" s="373"/>
      <c r="P293" s="373"/>
      <c r="Q293" s="373"/>
      <c r="R293" s="373"/>
      <c r="S293" s="373"/>
      <c r="T293" s="373"/>
      <c r="U293" s="373"/>
      <c r="V293" s="373"/>
      <c r="W293" s="373"/>
      <c r="X293" s="373"/>
      <c r="Y293" s="64"/>
      <c r="Z293" s="64"/>
    </row>
    <row r="294" spans="1:53" ht="27" customHeight="1" x14ac:dyDescent="0.25">
      <c r="A294" s="61" t="s">
        <v>443</v>
      </c>
      <c r="B294" s="61" t="s">
        <v>444</v>
      </c>
      <c r="C294" s="35">
        <v>4301011315</v>
      </c>
      <c r="D294" s="360">
        <v>4607091387421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ref="W294:W301" si="16">IFERROR(IF(V294="",0,CEILING((V294/$H294),1)*$H294),"")</f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443</v>
      </c>
      <c r="B295" s="61" t="s">
        <v>445</v>
      </c>
      <c r="C295" s="35">
        <v>4301011121</v>
      </c>
      <c r="D295" s="360">
        <v>4607091387421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4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446</v>
      </c>
      <c r="B296" s="61" t="s">
        <v>447</v>
      </c>
      <c r="C296" s="35">
        <v>4301011396</v>
      </c>
      <c r="D296" s="360">
        <v>4607091387452</v>
      </c>
      <c r="E296" s="360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48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IFERROR(IF(W296=0,"",ROUNDUP(W296/H296,0)*0.02039),"")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446</v>
      </c>
      <c r="B297" s="61" t="s">
        <v>448</v>
      </c>
      <c r="C297" s="35">
        <v>4301011322</v>
      </c>
      <c r="D297" s="360">
        <v>4607091387452</v>
      </c>
      <c r="E297" s="36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4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446</v>
      </c>
      <c r="B298" s="61" t="s">
        <v>449</v>
      </c>
      <c r="C298" s="35">
        <v>4301011619</v>
      </c>
      <c r="D298" s="360">
        <v>4607091387452</v>
      </c>
      <c r="E298" s="360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2"/>
      <c r="P298" s="362"/>
      <c r="Q298" s="362"/>
      <c r="R298" s="363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customHeight="1" x14ac:dyDescent="0.25">
      <c r="A299" s="61" t="s">
        <v>450</v>
      </c>
      <c r="B299" s="61" t="s">
        <v>451</v>
      </c>
      <c r="C299" s="35">
        <v>4301011313</v>
      </c>
      <c r="D299" s="360">
        <v>4607091385984</v>
      </c>
      <c r="E299" s="360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2"/>
      <c r="P299" s="362"/>
      <c r="Q299" s="362"/>
      <c r="R299" s="363"/>
      <c r="S299" s="38" t="s">
        <v>48</v>
      </c>
      <c r="T299" s="38" t="s">
        <v>48</v>
      </c>
      <c r="U299" s="39" t="s">
        <v>0</v>
      </c>
      <c r="V299" s="57">
        <v>0</v>
      </c>
      <c r="W299" s="54">
        <f t="shared" si="16"/>
        <v>0</v>
      </c>
      <c r="X299" s="40" t="str">
        <f>IFERROR(IF(W299=0,"",ROUNDUP(W299/H299,0)*0.02175),"")</f>
        <v/>
      </c>
      <c r="Y299" s="66" t="s">
        <v>48</v>
      </c>
      <c r="Z299" s="67" t="s">
        <v>48</v>
      </c>
      <c r="AD299" s="68"/>
      <c r="BA299" s="244" t="s">
        <v>66</v>
      </c>
    </row>
    <row r="300" spans="1:53" ht="27" customHeight="1" x14ac:dyDescent="0.25">
      <c r="A300" s="61" t="s">
        <v>452</v>
      </c>
      <c r="B300" s="61" t="s">
        <v>453</v>
      </c>
      <c r="C300" s="35">
        <v>4301011316</v>
      </c>
      <c r="D300" s="360">
        <v>4607091387438</v>
      </c>
      <c r="E300" s="360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4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2"/>
      <c r="P300" s="362"/>
      <c r="Q300" s="362"/>
      <c r="R300" s="363"/>
      <c r="S300" s="38" t="s">
        <v>48</v>
      </c>
      <c r="T300" s="38" t="s">
        <v>48</v>
      </c>
      <c r="U300" s="39" t="s">
        <v>0</v>
      </c>
      <c r="V300" s="57">
        <v>150</v>
      </c>
      <c r="W300" s="54">
        <f t="shared" si="16"/>
        <v>150</v>
      </c>
      <c r="X300" s="40">
        <f>IFERROR(IF(W300=0,"",ROUNDUP(W300/H300,0)*0.00937),"")</f>
        <v>0.28110000000000002</v>
      </c>
      <c r="Y300" s="66" t="s">
        <v>48</v>
      </c>
      <c r="Z300" s="67" t="s">
        <v>48</v>
      </c>
      <c r="AD300" s="68"/>
      <c r="BA300" s="245" t="s">
        <v>66</v>
      </c>
    </row>
    <row r="301" spans="1:53" ht="27" customHeight="1" x14ac:dyDescent="0.25">
      <c r="A301" s="61" t="s">
        <v>454</v>
      </c>
      <c r="B301" s="61" t="s">
        <v>455</v>
      </c>
      <c r="C301" s="35">
        <v>4301011318</v>
      </c>
      <c r="D301" s="360">
        <v>4607091387469</v>
      </c>
      <c r="E301" s="360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4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50</v>
      </c>
      <c r="W301" s="54">
        <f t="shared" si="16"/>
        <v>50</v>
      </c>
      <c r="X301" s="40">
        <f>IFERROR(IF(W301=0,"",ROUNDUP(W301/H301,0)*0.00937),"")</f>
        <v>9.3700000000000006E-2</v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7"/>
      <c r="M302" s="368"/>
      <c r="N302" s="364" t="s">
        <v>43</v>
      </c>
      <c r="O302" s="365"/>
      <c r="P302" s="365"/>
      <c r="Q302" s="365"/>
      <c r="R302" s="365"/>
      <c r="S302" s="365"/>
      <c r="T302" s="366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40</v>
      </c>
      <c r="W302" s="42">
        <f>IFERROR(W294/H294,"0")+IFERROR(W295/H295,"0")+IFERROR(W296/H296,"0")+IFERROR(W297/H297,"0")+IFERROR(W298/H298,"0")+IFERROR(W299/H299,"0")+IFERROR(W300/H300,"0")+IFERROR(W301/H301,"0")</f>
        <v>40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0.37480000000000002</v>
      </c>
      <c r="Y302" s="65"/>
      <c r="Z302" s="65"/>
    </row>
    <row r="303" spans="1:53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7"/>
      <c r="M303" s="368"/>
      <c r="N303" s="364" t="s">
        <v>43</v>
      </c>
      <c r="O303" s="365"/>
      <c r="P303" s="365"/>
      <c r="Q303" s="365"/>
      <c r="R303" s="365"/>
      <c r="S303" s="365"/>
      <c r="T303" s="366"/>
      <c r="U303" s="41" t="s">
        <v>0</v>
      </c>
      <c r="V303" s="42">
        <f>IFERROR(SUM(V294:V301),"0")</f>
        <v>200</v>
      </c>
      <c r="W303" s="42">
        <f>IFERROR(SUM(W294:W301),"0")</f>
        <v>200</v>
      </c>
      <c r="X303" s="41"/>
      <c r="Y303" s="65"/>
      <c r="Z303" s="65"/>
    </row>
    <row r="304" spans="1:53" ht="14.25" customHeight="1" x14ac:dyDescent="0.25">
      <c r="A304" s="373" t="s">
        <v>76</v>
      </c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3"/>
      <c r="N304" s="373"/>
      <c r="O304" s="373"/>
      <c r="P304" s="373"/>
      <c r="Q304" s="373"/>
      <c r="R304" s="373"/>
      <c r="S304" s="373"/>
      <c r="T304" s="373"/>
      <c r="U304" s="373"/>
      <c r="V304" s="373"/>
      <c r="W304" s="373"/>
      <c r="X304" s="373"/>
      <c r="Y304" s="64"/>
      <c r="Z304" s="64"/>
    </row>
    <row r="305" spans="1:53" ht="27" customHeight="1" x14ac:dyDescent="0.25">
      <c r="A305" s="61" t="s">
        <v>456</v>
      </c>
      <c r="B305" s="61" t="s">
        <v>457</v>
      </c>
      <c r="C305" s="35">
        <v>4301031154</v>
      </c>
      <c r="D305" s="360">
        <v>4607091387292</v>
      </c>
      <c r="E305" s="360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4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2"/>
      <c r="P305" s="362"/>
      <c r="Q305" s="362"/>
      <c r="R305" s="363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customHeight="1" x14ac:dyDescent="0.25">
      <c r="A306" s="61" t="s">
        <v>458</v>
      </c>
      <c r="B306" s="61" t="s">
        <v>459</v>
      </c>
      <c r="C306" s="35">
        <v>4301031155</v>
      </c>
      <c r="D306" s="360">
        <v>4607091387315</v>
      </c>
      <c r="E306" s="360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2"/>
      <c r="P306" s="362"/>
      <c r="Q306" s="362"/>
      <c r="R306" s="363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7"/>
      <c r="M307" s="368"/>
      <c r="N307" s="364" t="s">
        <v>43</v>
      </c>
      <c r="O307" s="365"/>
      <c r="P307" s="365"/>
      <c r="Q307" s="365"/>
      <c r="R307" s="365"/>
      <c r="S307" s="365"/>
      <c r="T307" s="366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7"/>
      <c r="M308" s="368"/>
      <c r="N308" s="364" t="s">
        <v>43</v>
      </c>
      <c r="O308" s="365"/>
      <c r="P308" s="365"/>
      <c r="Q308" s="365"/>
      <c r="R308" s="365"/>
      <c r="S308" s="365"/>
      <c r="T308" s="366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customHeight="1" x14ac:dyDescent="0.25">
      <c r="A309" s="388" t="s">
        <v>460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63"/>
      <c r="Z309" s="63"/>
    </row>
    <row r="310" spans="1:53" ht="14.25" customHeight="1" x14ac:dyDescent="0.25">
      <c r="A310" s="373" t="s">
        <v>76</v>
      </c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  <c r="U310" s="373"/>
      <c r="V310" s="373"/>
      <c r="W310" s="373"/>
      <c r="X310" s="373"/>
      <c r="Y310" s="64"/>
      <c r="Z310" s="64"/>
    </row>
    <row r="311" spans="1:53" ht="27" customHeight="1" x14ac:dyDescent="0.25">
      <c r="A311" s="61" t="s">
        <v>461</v>
      </c>
      <c r="B311" s="61" t="s">
        <v>462</v>
      </c>
      <c r="C311" s="35">
        <v>4301031066</v>
      </c>
      <c r="D311" s="360">
        <v>4607091383836</v>
      </c>
      <c r="E311" s="360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4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x14ac:dyDescent="0.2">
      <c r="A312" s="367"/>
      <c r="B312" s="367"/>
      <c r="C312" s="367"/>
      <c r="D312" s="367"/>
      <c r="E312" s="367"/>
      <c r="F312" s="367"/>
      <c r="G312" s="367"/>
      <c r="H312" s="367"/>
      <c r="I312" s="367"/>
      <c r="J312" s="367"/>
      <c r="K312" s="367"/>
      <c r="L312" s="367"/>
      <c r="M312" s="368"/>
      <c r="N312" s="364" t="s">
        <v>43</v>
      </c>
      <c r="O312" s="365"/>
      <c r="P312" s="365"/>
      <c r="Q312" s="365"/>
      <c r="R312" s="365"/>
      <c r="S312" s="365"/>
      <c r="T312" s="366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x14ac:dyDescent="0.2">
      <c r="A313" s="367"/>
      <c r="B313" s="367"/>
      <c r="C313" s="367"/>
      <c r="D313" s="367"/>
      <c r="E313" s="367"/>
      <c r="F313" s="367"/>
      <c r="G313" s="367"/>
      <c r="H313" s="367"/>
      <c r="I313" s="367"/>
      <c r="J313" s="367"/>
      <c r="K313" s="367"/>
      <c r="L313" s="367"/>
      <c r="M313" s="368"/>
      <c r="N313" s="364" t="s">
        <v>43</v>
      </c>
      <c r="O313" s="365"/>
      <c r="P313" s="365"/>
      <c r="Q313" s="365"/>
      <c r="R313" s="365"/>
      <c r="S313" s="365"/>
      <c r="T313" s="366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customHeight="1" x14ac:dyDescent="0.25">
      <c r="A314" s="373" t="s">
        <v>81</v>
      </c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3"/>
      <c r="N314" s="373"/>
      <c r="O314" s="373"/>
      <c r="P314" s="373"/>
      <c r="Q314" s="373"/>
      <c r="R314" s="373"/>
      <c r="S314" s="373"/>
      <c r="T314" s="373"/>
      <c r="U314" s="373"/>
      <c r="V314" s="373"/>
      <c r="W314" s="373"/>
      <c r="X314" s="373"/>
      <c r="Y314" s="64"/>
      <c r="Z314" s="64"/>
    </row>
    <row r="315" spans="1:53" ht="27" customHeight="1" x14ac:dyDescent="0.25">
      <c r="A315" s="61" t="s">
        <v>463</v>
      </c>
      <c r="B315" s="61" t="s">
        <v>464</v>
      </c>
      <c r="C315" s="35">
        <v>4301051142</v>
      </c>
      <c r="D315" s="360">
        <v>4607091387919</v>
      </c>
      <c r="E315" s="360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4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2"/>
      <c r="P315" s="362"/>
      <c r="Q315" s="362"/>
      <c r="R315" s="363"/>
      <c r="S315" s="38" t="s">
        <v>48</v>
      </c>
      <c r="T315" s="38" t="s">
        <v>48</v>
      </c>
      <c r="U315" s="39" t="s">
        <v>0</v>
      </c>
      <c r="V315" s="57">
        <v>300</v>
      </c>
      <c r="W315" s="54">
        <f>IFERROR(IF(V315="",0,CEILING((V315/$H315),1)*$H315),"")</f>
        <v>307.8</v>
      </c>
      <c r="X315" s="40">
        <f>IFERROR(IF(W315=0,"",ROUNDUP(W315/H315,0)*0.02175),"")</f>
        <v>0.8264999999999999</v>
      </c>
      <c r="Y315" s="66" t="s">
        <v>48</v>
      </c>
      <c r="Z315" s="67" t="s">
        <v>48</v>
      </c>
      <c r="AD315" s="68"/>
      <c r="BA315" s="250" t="s">
        <v>66</v>
      </c>
    </row>
    <row r="316" spans="1:53" ht="27" customHeight="1" x14ac:dyDescent="0.25">
      <c r="A316" s="61" t="s">
        <v>465</v>
      </c>
      <c r="B316" s="61" t="s">
        <v>466</v>
      </c>
      <c r="C316" s="35">
        <v>4301051461</v>
      </c>
      <c r="D316" s="360">
        <v>4680115883604</v>
      </c>
      <c r="E316" s="360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4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51" t="s">
        <v>66</v>
      </c>
    </row>
    <row r="317" spans="1:53" ht="27" customHeight="1" x14ac:dyDescent="0.25">
      <c r="A317" s="61" t="s">
        <v>467</v>
      </c>
      <c r="B317" s="61" t="s">
        <v>468</v>
      </c>
      <c r="C317" s="35">
        <v>4301051485</v>
      </c>
      <c r="D317" s="360">
        <v>4680115883567</v>
      </c>
      <c r="E317" s="360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2"/>
      <c r="P317" s="362"/>
      <c r="Q317" s="362"/>
      <c r="R317" s="363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52" t="s">
        <v>66</v>
      </c>
    </row>
    <row r="318" spans="1:53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8"/>
      <c r="N318" s="364" t="s">
        <v>43</v>
      </c>
      <c r="O318" s="365"/>
      <c r="P318" s="365"/>
      <c r="Q318" s="365"/>
      <c r="R318" s="365"/>
      <c r="S318" s="365"/>
      <c r="T318" s="366"/>
      <c r="U318" s="41" t="s">
        <v>42</v>
      </c>
      <c r="V318" s="42">
        <f>IFERROR(V315/H315,"0")+IFERROR(V316/H316,"0")+IFERROR(V317/H317,"0")</f>
        <v>37.037037037037038</v>
      </c>
      <c r="W318" s="42">
        <f>IFERROR(W315/H315,"0")+IFERROR(W316/H316,"0")+IFERROR(W317/H317,"0")</f>
        <v>38</v>
      </c>
      <c r="X318" s="42">
        <f>IFERROR(IF(X315="",0,X315),"0")+IFERROR(IF(X316="",0,X316),"0")+IFERROR(IF(X317="",0,X317),"0")</f>
        <v>0.8264999999999999</v>
      </c>
      <c r="Y318" s="65"/>
      <c r="Z318" s="65"/>
    </row>
    <row r="319" spans="1:53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8"/>
      <c r="N319" s="364" t="s">
        <v>43</v>
      </c>
      <c r="O319" s="365"/>
      <c r="P319" s="365"/>
      <c r="Q319" s="365"/>
      <c r="R319" s="365"/>
      <c r="S319" s="365"/>
      <c r="T319" s="366"/>
      <c r="U319" s="41" t="s">
        <v>0</v>
      </c>
      <c r="V319" s="42">
        <f>IFERROR(SUM(V315:V317),"0")</f>
        <v>300</v>
      </c>
      <c r="W319" s="42">
        <f>IFERROR(SUM(W315:W317),"0")</f>
        <v>307.8</v>
      </c>
      <c r="X319" s="41"/>
      <c r="Y319" s="65"/>
      <c r="Z319" s="65"/>
    </row>
    <row r="320" spans="1:53" ht="14.25" customHeight="1" x14ac:dyDescent="0.25">
      <c r="A320" s="373" t="s">
        <v>219</v>
      </c>
      <c r="B320" s="373"/>
      <c r="C320" s="373"/>
      <c r="D320" s="373"/>
      <c r="E320" s="373"/>
      <c r="F320" s="373"/>
      <c r="G320" s="373"/>
      <c r="H320" s="373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  <c r="U320" s="373"/>
      <c r="V320" s="373"/>
      <c r="W320" s="373"/>
      <c r="X320" s="373"/>
      <c r="Y320" s="64"/>
      <c r="Z320" s="64"/>
    </row>
    <row r="321" spans="1:53" ht="27" customHeight="1" x14ac:dyDescent="0.25">
      <c r="A321" s="61" t="s">
        <v>469</v>
      </c>
      <c r="B321" s="61" t="s">
        <v>470</v>
      </c>
      <c r="C321" s="35">
        <v>4301060324</v>
      </c>
      <c r="D321" s="360">
        <v>4607091388831</v>
      </c>
      <c r="E321" s="360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2"/>
      <c r="P321" s="362"/>
      <c r="Q321" s="362"/>
      <c r="R321" s="363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x14ac:dyDescent="0.2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8"/>
      <c r="N322" s="364" t="s">
        <v>43</v>
      </c>
      <c r="O322" s="365"/>
      <c r="P322" s="365"/>
      <c r="Q322" s="365"/>
      <c r="R322" s="365"/>
      <c r="S322" s="365"/>
      <c r="T322" s="366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8"/>
      <c r="N323" s="364" t="s">
        <v>43</v>
      </c>
      <c r="O323" s="365"/>
      <c r="P323" s="365"/>
      <c r="Q323" s="365"/>
      <c r="R323" s="365"/>
      <c r="S323" s="365"/>
      <c r="T323" s="366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customHeight="1" x14ac:dyDescent="0.25">
      <c r="A324" s="373" t="s">
        <v>96</v>
      </c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64"/>
      <c r="Z324" s="64"/>
    </row>
    <row r="325" spans="1:53" ht="27" customHeight="1" x14ac:dyDescent="0.25">
      <c r="A325" s="61" t="s">
        <v>471</v>
      </c>
      <c r="B325" s="61" t="s">
        <v>472</v>
      </c>
      <c r="C325" s="35">
        <v>4301032015</v>
      </c>
      <c r="D325" s="360">
        <v>4607091383102</v>
      </c>
      <c r="E325" s="360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2"/>
      <c r="P325" s="362"/>
      <c r="Q325" s="362"/>
      <c r="R325" s="363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7"/>
      <c r="M326" s="368"/>
      <c r="N326" s="364" t="s">
        <v>43</v>
      </c>
      <c r="O326" s="365"/>
      <c r="P326" s="365"/>
      <c r="Q326" s="365"/>
      <c r="R326" s="365"/>
      <c r="S326" s="365"/>
      <c r="T326" s="366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x14ac:dyDescent="0.2">
      <c r="A327" s="367"/>
      <c r="B327" s="367"/>
      <c r="C327" s="367"/>
      <c r="D327" s="367"/>
      <c r="E327" s="367"/>
      <c r="F327" s="367"/>
      <c r="G327" s="367"/>
      <c r="H327" s="367"/>
      <c r="I327" s="367"/>
      <c r="J327" s="367"/>
      <c r="K327" s="367"/>
      <c r="L327" s="367"/>
      <c r="M327" s="368"/>
      <c r="N327" s="364" t="s">
        <v>43</v>
      </c>
      <c r="O327" s="365"/>
      <c r="P327" s="365"/>
      <c r="Q327" s="365"/>
      <c r="R327" s="365"/>
      <c r="S327" s="365"/>
      <c r="T327" s="366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customHeight="1" x14ac:dyDescent="0.2">
      <c r="A328" s="387" t="s">
        <v>473</v>
      </c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7"/>
      <c r="X328" s="387"/>
      <c r="Y328" s="53"/>
      <c r="Z328" s="53"/>
    </row>
    <row r="329" spans="1:53" ht="16.5" customHeight="1" x14ac:dyDescent="0.25">
      <c r="A329" s="388" t="s">
        <v>474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63"/>
      <c r="Z329" s="63"/>
    </row>
    <row r="330" spans="1:53" ht="14.25" customHeight="1" x14ac:dyDescent="0.25">
      <c r="A330" s="373" t="s">
        <v>118</v>
      </c>
      <c r="B330" s="373"/>
      <c r="C330" s="373"/>
      <c r="D330" s="373"/>
      <c r="E330" s="373"/>
      <c r="F330" s="373"/>
      <c r="G330" s="373"/>
      <c r="H330" s="373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  <c r="U330" s="373"/>
      <c r="V330" s="373"/>
      <c r="W330" s="373"/>
      <c r="X330" s="373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360">
        <v>4607091383997</v>
      </c>
      <c r="E331" s="36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2"/>
      <c r="P331" s="362"/>
      <c r="Q331" s="362"/>
      <c r="R331" s="363"/>
      <c r="S331" s="38" t="s">
        <v>48</v>
      </c>
      <c r="T331" s="38" t="s">
        <v>48</v>
      </c>
      <c r="U331" s="39" t="s">
        <v>0</v>
      </c>
      <c r="V331" s="57">
        <v>5000</v>
      </c>
      <c r="W331" s="54">
        <f t="shared" ref="W331:W338" si="17">IFERROR(IF(V331="",0,CEILING((V331/$H331),1)*$H331),"")</f>
        <v>5010</v>
      </c>
      <c r="X331" s="40">
        <f>IFERROR(IF(W331=0,"",ROUNDUP(W331/H331,0)*0.02039),"")</f>
        <v>6.8102599999999995</v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475</v>
      </c>
      <c r="B332" s="61" t="s">
        <v>477</v>
      </c>
      <c r="C332" s="35">
        <v>4301011339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478</v>
      </c>
      <c r="B333" s="61" t="s">
        <v>479</v>
      </c>
      <c r="C333" s="35">
        <v>4301011240</v>
      </c>
      <c r="D333" s="360">
        <v>4607091384130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4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3000</v>
      </c>
      <c r="W333" s="54">
        <f t="shared" si="17"/>
        <v>3000</v>
      </c>
      <c r="X333" s="40">
        <f>IFERROR(IF(W333=0,"",ROUNDUP(W333/H333,0)*0.02039),"")</f>
        <v>4.0779999999999994</v>
      </c>
      <c r="Y333" s="66" t="s">
        <v>48</v>
      </c>
      <c r="Z333" s="67" t="s">
        <v>48</v>
      </c>
      <c r="AD333" s="68"/>
      <c r="BA333" s="257" t="s">
        <v>66</v>
      </c>
    </row>
    <row r="334" spans="1:53" ht="27" customHeight="1" x14ac:dyDescent="0.25">
      <c r="A334" s="61" t="s">
        <v>478</v>
      </c>
      <c r="B334" s="61" t="s">
        <v>480</v>
      </c>
      <c r="C334" s="35">
        <v>4301011326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4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8" t="s">
        <v>66</v>
      </c>
    </row>
    <row r="335" spans="1:53" ht="27" customHeight="1" x14ac:dyDescent="0.25">
      <c r="A335" s="61" t="s">
        <v>481</v>
      </c>
      <c r="B335" s="61" t="s">
        <v>482</v>
      </c>
      <c r="C335" s="35">
        <v>4301011238</v>
      </c>
      <c r="D335" s="360">
        <v>4607091384147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47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9" t="s">
        <v>66</v>
      </c>
    </row>
    <row r="336" spans="1:53" ht="27" customHeight="1" x14ac:dyDescent="0.25">
      <c r="A336" s="61" t="s">
        <v>481</v>
      </c>
      <c r="B336" s="61" t="s">
        <v>483</v>
      </c>
      <c r="C336" s="35">
        <v>4301011330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customHeight="1" x14ac:dyDescent="0.25">
      <c r="A337" s="61" t="s">
        <v>484</v>
      </c>
      <c r="B337" s="61" t="s">
        <v>485</v>
      </c>
      <c r="C337" s="35">
        <v>4301011327</v>
      </c>
      <c r="D337" s="360">
        <v>4607091384154</v>
      </c>
      <c r="E337" s="36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46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customHeight="1" x14ac:dyDescent="0.25">
      <c r="A338" s="61" t="s">
        <v>486</v>
      </c>
      <c r="B338" s="61" t="s">
        <v>487</v>
      </c>
      <c r="C338" s="35">
        <v>4301011332</v>
      </c>
      <c r="D338" s="360">
        <v>4607091384161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367"/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8"/>
      <c r="N339" s="364" t="s">
        <v>43</v>
      </c>
      <c r="O339" s="365"/>
      <c r="P339" s="365"/>
      <c r="Q339" s="365"/>
      <c r="R339" s="365"/>
      <c r="S339" s="365"/>
      <c r="T339" s="366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533.33333333333326</v>
      </c>
      <c r="W339" s="42">
        <f>IFERROR(W331/H331,"0")+IFERROR(W332/H332,"0")+IFERROR(W333/H333,"0")+IFERROR(W334/H334,"0")+IFERROR(W335/H335,"0")+IFERROR(W336/H336,"0")+IFERROR(W337/H337,"0")+IFERROR(W338/H338,"0")</f>
        <v>534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10.888259999999999</v>
      </c>
      <c r="Y339" s="65"/>
      <c r="Z339" s="65"/>
    </row>
    <row r="340" spans="1:53" x14ac:dyDescent="0.2">
      <c r="A340" s="367"/>
      <c r="B340" s="367"/>
      <c r="C340" s="367"/>
      <c r="D340" s="367"/>
      <c r="E340" s="367"/>
      <c r="F340" s="367"/>
      <c r="G340" s="367"/>
      <c r="H340" s="367"/>
      <c r="I340" s="367"/>
      <c r="J340" s="367"/>
      <c r="K340" s="367"/>
      <c r="L340" s="367"/>
      <c r="M340" s="368"/>
      <c r="N340" s="364" t="s">
        <v>43</v>
      </c>
      <c r="O340" s="365"/>
      <c r="P340" s="365"/>
      <c r="Q340" s="365"/>
      <c r="R340" s="365"/>
      <c r="S340" s="365"/>
      <c r="T340" s="366"/>
      <c r="U340" s="41" t="s">
        <v>0</v>
      </c>
      <c r="V340" s="42">
        <f>IFERROR(SUM(V331:V338),"0")</f>
        <v>8000</v>
      </c>
      <c r="W340" s="42">
        <f>IFERROR(SUM(W331:W338),"0")</f>
        <v>8010</v>
      </c>
      <c r="X340" s="41"/>
      <c r="Y340" s="65"/>
      <c r="Z340" s="65"/>
    </row>
    <row r="341" spans="1:53" ht="14.25" customHeight="1" x14ac:dyDescent="0.25">
      <c r="A341" s="373" t="s">
        <v>110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64"/>
      <c r="Z341" s="64"/>
    </row>
    <row r="342" spans="1:53" ht="27" customHeight="1" x14ac:dyDescent="0.25">
      <c r="A342" s="61" t="s">
        <v>488</v>
      </c>
      <c r="B342" s="61" t="s">
        <v>489</v>
      </c>
      <c r="C342" s="35">
        <v>4301020178</v>
      </c>
      <c r="D342" s="360">
        <v>4607091383980</v>
      </c>
      <c r="E342" s="36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4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2"/>
      <c r="P342" s="362"/>
      <c r="Q342" s="362"/>
      <c r="R342" s="363"/>
      <c r="S342" s="38" t="s">
        <v>48</v>
      </c>
      <c r="T342" s="38" t="s">
        <v>48</v>
      </c>
      <c r="U342" s="39" t="s">
        <v>0</v>
      </c>
      <c r="V342" s="57">
        <v>0</v>
      </c>
      <c r="W342" s="54">
        <f>IFERROR(IF(V342="",0,CEILING((V342/$H342),1)*$H342),"")</f>
        <v>0</v>
      </c>
      <c r="X342" s="40" t="str">
        <f>IFERROR(IF(W342=0,"",ROUNDUP(W342/H342,0)*0.02175),"")</f>
        <v/>
      </c>
      <c r="Y342" s="66" t="s">
        <v>48</v>
      </c>
      <c r="Z342" s="67" t="s">
        <v>48</v>
      </c>
      <c r="AD342" s="68"/>
      <c r="BA342" s="263" t="s">
        <v>66</v>
      </c>
    </row>
    <row r="343" spans="1:53" ht="16.5" customHeight="1" x14ac:dyDescent="0.25">
      <c r="A343" s="61" t="s">
        <v>490</v>
      </c>
      <c r="B343" s="61" t="s">
        <v>491</v>
      </c>
      <c r="C343" s="35">
        <v>4301020270</v>
      </c>
      <c r="D343" s="360">
        <v>4680115883314</v>
      </c>
      <c r="E343" s="36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4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customHeight="1" x14ac:dyDescent="0.25">
      <c r="A344" s="61" t="s">
        <v>492</v>
      </c>
      <c r="B344" s="61" t="s">
        <v>493</v>
      </c>
      <c r="C344" s="35">
        <v>4301020179</v>
      </c>
      <c r="D344" s="360">
        <v>4607091384178</v>
      </c>
      <c r="E344" s="36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40</v>
      </c>
      <c r="W344" s="54">
        <f>IFERROR(IF(V344="",0,CEILING((V344/$H344),1)*$H344),"")</f>
        <v>40</v>
      </c>
      <c r="X344" s="40">
        <f>IFERROR(IF(W344=0,"",ROUNDUP(W344/H344,0)*0.00937),"")</f>
        <v>9.3700000000000006E-2</v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367"/>
      <c r="B345" s="367"/>
      <c r="C345" s="367"/>
      <c r="D345" s="367"/>
      <c r="E345" s="367"/>
      <c r="F345" s="367"/>
      <c r="G345" s="367"/>
      <c r="H345" s="367"/>
      <c r="I345" s="367"/>
      <c r="J345" s="367"/>
      <c r="K345" s="367"/>
      <c r="L345" s="367"/>
      <c r="M345" s="368"/>
      <c r="N345" s="364" t="s">
        <v>43</v>
      </c>
      <c r="O345" s="365"/>
      <c r="P345" s="365"/>
      <c r="Q345" s="365"/>
      <c r="R345" s="365"/>
      <c r="S345" s="365"/>
      <c r="T345" s="366"/>
      <c r="U345" s="41" t="s">
        <v>42</v>
      </c>
      <c r="V345" s="42">
        <f>IFERROR(V342/H342,"0")+IFERROR(V343/H343,"0")+IFERROR(V344/H344,"0")</f>
        <v>10</v>
      </c>
      <c r="W345" s="42">
        <f>IFERROR(W342/H342,"0")+IFERROR(W343/H343,"0")+IFERROR(W344/H344,"0")</f>
        <v>10</v>
      </c>
      <c r="X345" s="42">
        <f>IFERROR(IF(X342="",0,X342),"0")+IFERROR(IF(X343="",0,X343),"0")+IFERROR(IF(X344="",0,X344),"0")</f>
        <v>9.3700000000000006E-2</v>
      </c>
      <c r="Y345" s="65"/>
      <c r="Z345" s="65"/>
    </row>
    <row r="346" spans="1:53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7"/>
      <c r="M346" s="368"/>
      <c r="N346" s="364" t="s">
        <v>43</v>
      </c>
      <c r="O346" s="365"/>
      <c r="P346" s="365"/>
      <c r="Q346" s="365"/>
      <c r="R346" s="365"/>
      <c r="S346" s="365"/>
      <c r="T346" s="366"/>
      <c r="U346" s="41" t="s">
        <v>0</v>
      </c>
      <c r="V346" s="42">
        <f>IFERROR(SUM(V342:V344),"0")</f>
        <v>40</v>
      </c>
      <c r="W346" s="42">
        <f>IFERROR(SUM(W342:W344),"0")</f>
        <v>40</v>
      </c>
      <c r="X346" s="41"/>
      <c r="Y346" s="65"/>
      <c r="Z346" s="65"/>
    </row>
    <row r="347" spans="1:53" ht="14.25" customHeight="1" x14ac:dyDescent="0.25">
      <c r="A347" s="373" t="s">
        <v>81</v>
      </c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  <c r="U347" s="373"/>
      <c r="V347" s="373"/>
      <c r="W347" s="373"/>
      <c r="X347" s="373"/>
      <c r="Y347" s="64"/>
      <c r="Z347" s="64"/>
    </row>
    <row r="348" spans="1:53" ht="27" customHeight="1" x14ac:dyDescent="0.25">
      <c r="A348" s="61" t="s">
        <v>494</v>
      </c>
      <c r="B348" s="61" t="s">
        <v>495</v>
      </c>
      <c r="C348" s="35">
        <v>4301051560</v>
      </c>
      <c r="D348" s="360">
        <v>4607091383928</v>
      </c>
      <c r="E348" s="36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4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2"/>
      <c r="P348" s="362"/>
      <c r="Q348" s="362"/>
      <c r="R348" s="363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6" t="s">
        <v>66</v>
      </c>
    </row>
    <row r="349" spans="1:53" ht="27" customHeight="1" x14ac:dyDescent="0.25">
      <c r="A349" s="61" t="s">
        <v>496</v>
      </c>
      <c r="B349" s="61" t="s">
        <v>497</v>
      </c>
      <c r="C349" s="35">
        <v>4301051298</v>
      </c>
      <c r="D349" s="360">
        <v>4607091384260</v>
      </c>
      <c r="E349" s="36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80</v>
      </c>
      <c r="W349" s="54">
        <f>IFERROR(IF(V349="",0,CEILING((V349/$H349),1)*$H349),"")</f>
        <v>85.8</v>
      </c>
      <c r="X349" s="40">
        <f>IFERROR(IF(W349=0,"",ROUNDUP(W349/H349,0)*0.02175),"")</f>
        <v>0.23924999999999999</v>
      </c>
      <c r="Y349" s="66" t="s">
        <v>48</v>
      </c>
      <c r="Z349" s="67" t="s">
        <v>48</v>
      </c>
      <c r="AD349" s="68"/>
      <c r="BA349" s="267" t="s">
        <v>66</v>
      </c>
    </row>
    <row r="350" spans="1:53" x14ac:dyDescent="0.2">
      <c r="A350" s="367"/>
      <c r="B350" s="367"/>
      <c r="C350" s="367"/>
      <c r="D350" s="367"/>
      <c r="E350" s="367"/>
      <c r="F350" s="367"/>
      <c r="G350" s="367"/>
      <c r="H350" s="367"/>
      <c r="I350" s="367"/>
      <c r="J350" s="367"/>
      <c r="K350" s="367"/>
      <c r="L350" s="367"/>
      <c r="M350" s="368"/>
      <c r="N350" s="364" t="s">
        <v>43</v>
      </c>
      <c r="O350" s="365"/>
      <c r="P350" s="365"/>
      <c r="Q350" s="365"/>
      <c r="R350" s="365"/>
      <c r="S350" s="365"/>
      <c r="T350" s="366"/>
      <c r="U350" s="41" t="s">
        <v>42</v>
      </c>
      <c r="V350" s="42">
        <f>IFERROR(V348/H348,"0")+IFERROR(V349/H349,"0")</f>
        <v>10.256410256410257</v>
      </c>
      <c r="W350" s="42">
        <f>IFERROR(W348/H348,"0")+IFERROR(W349/H349,"0")</f>
        <v>11</v>
      </c>
      <c r="X350" s="42">
        <f>IFERROR(IF(X348="",0,X348),"0")+IFERROR(IF(X349="",0,X349),"0")</f>
        <v>0.23924999999999999</v>
      </c>
      <c r="Y350" s="65"/>
      <c r="Z350" s="65"/>
    </row>
    <row r="351" spans="1:53" x14ac:dyDescent="0.2">
      <c r="A351" s="367"/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8"/>
      <c r="N351" s="364" t="s">
        <v>43</v>
      </c>
      <c r="O351" s="365"/>
      <c r="P351" s="365"/>
      <c r="Q351" s="365"/>
      <c r="R351" s="365"/>
      <c r="S351" s="365"/>
      <c r="T351" s="366"/>
      <c r="U351" s="41" t="s">
        <v>0</v>
      </c>
      <c r="V351" s="42">
        <f>IFERROR(SUM(V348:V349),"0")</f>
        <v>80</v>
      </c>
      <c r="W351" s="42">
        <f>IFERROR(SUM(W348:W349),"0")</f>
        <v>85.8</v>
      </c>
      <c r="X351" s="41"/>
      <c r="Y351" s="65"/>
      <c r="Z351" s="65"/>
    </row>
    <row r="352" spans="1:53" ht="14.25" customHeight="1" x14ac:dyDescent="0.25">
      <c r="A352" s="373" t="s">
        <v>219</v>
      </c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3"/>
      <c r="N352" s="373"/>
      <c r="O352" s="373"/>
      <c r="P352" s="373"/>
      <c r="Q352" s="373"/>
      <c r="R352" s="373"/>
      <c r="S352" s="373"/>
      <c r="T352" s="373"/>
      <c r="U352" s="373"/>
      <c r="V352" s="373"/>
      <c r="W352" s="373"/>
      <c r="X352" s="373"/>
      <c r="Y352" s="64"/>
      <c r="Z352" s="64"/>
    </row>
    <row r="353" spans="1:53" ht="16.5" customHeight="1" x14ac:dyDescent="0.25">
      <c r="A353" s="61" t="s">
        <v>498</v>
      </c>
      <c r="B353" s="61" t="s">
        <v>499</v>
      </c>
      <c r="C353" s="35">
        <v>4301060314</v>
      </c>
      <c r="D353" s="360">
        <v>4607091384673</v>
      </c>
      <c r="E353" s="36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4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2"/>
      <c r="P353" s="362"/>
      <c r="Q353" s="362"/>
      <c r="R353" s="363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8" t="s">
        <v>66</v>
      </c>
    </row>
    <row r="354" spans="1:53" x14ac:dyDescent="0.2">
      <c r="A354" s="367"/>
      <c r="B354" s="367"/>
      <c r="C354" s="367"/>
      <c r="D354" s="367"/>
      <c r="E354" s="367"/>
      <c r="F354" s="367"/>
      <c r="G354" s="367"/>
      <c r="H354" s="367"/>
      <c r="I354" s="367"/>
      <c r="J354" s="367"/>
      <c r="K354" s="367"/>
      <c r="L354" s="367"/>
      <c r="M354" s="368"/>
      <c r="N354" s="364" t="s">
        <v>43</v>
      </c>
      <c r="O354" s="365"/>
      <c r="P354" s="365"/>
      <c r="Q354" s="365"/>
      <c r="R354" s="365"/>
      <c r="S354" s="365"/>
      <c r="T354" s="366"/>
      <c r="U354" s="41" t="s">
        <v>42</v>
      </c>
      <c r="V354" s="42">
        <f>IFERROR(V353/H353,"0")</f>
        <v>0</v>
      </c>
      <c r="W354" s="42">
        <f>IFERROR(W353/H353,"0")</f>
        <v>0</v>
      </c>
      <c r="X354" s="42">
        <f>IFERROR(IF(X353="",0,X353),"0")</f>
        <v>0</v>
      </c>
      <c r="Y354" s="65"/>
      <c r="Z354" s="65"/>
    </row>
    <row r="355" spans="1:53" x14ac:dyDescent="0.2">
      <c r="A355" s="367"/>
      <c r="B355" s="367"/>
      <c r="C355" s="367"/>
      <c r="D355" s="367"/>
      <c r="E355" s="367"/>
      <c r="F355" s="367"/>
      <c r="G355" s="367"/>
      <c r="H355" s="367"/>
      <c r="I355" s="367"/>
      <c r="J355" s="367"/>
      <c r="K355" s="367"/>
      <c r="L355" s="367"/>
      <c r="M355" s="368"/>
      <c r="N355" s="364" t="s">
        <v>43</v>
      </c>
      <c r="O355" s="365"/>
      <c r="P355" s="365"/>
      <c r="Q355" s="365"/>
      <c r="R355" s="365"/>
      <c r="S355" s="365"/>
      <c r="T355" s="366"/>
      <c r="U355" s="41" t="s">
        <v>0</v>
      </c>
      <c r="V355" s="42">
        <f>IFERROR(SUM(V353:V353),"0")</f>
        <v>0</v>
      </c>
      <c r="W355" s="42">
        <f>IFERROR(SUM(W353:W353),"0")</f>
        <v>0</v>
      </c>
      <c r="X355" s="41"/>
      <c r="Y355" s="65"/>
      <c r="Z355" s="65"/>
    </row>
    <row r="356" spans="1:53" ht="16.5" customHeight="1" x14ac:dyDescent="0.25">
      <c r="A356" s="388" t="s">
        <v>500</v>
      </c>
      <c r="B356" s="388"/>
      <c r="C356" s="388"/>
      <c r="D356" s="388"/>
      <c r="E356" s="388"/>
      <c r="F356" s="388"/>
      <c r="G356" s="388"/>
      <c r="H356" s="388"/>
      <c r="I356" s="388"/>
      <c r="J356" s="388"/>
      <c r="K356" s="388"/>
      <c r="L356" s="388"/>
      <c r="M356" s="388"/>
      <c r="N356" s="388"/>
      <c r="O356" s="388"/>
      <c r="P356" s="388"/>
      <c r="Q356" s="388"/>
      <c r="R356" s="388"/>
      <c r="S356" s="388"/>
      <c r="T356" s="388"/>
      <c r="U356" s="388"/>
      <c r="V356" s="388"/>
      <c r="W356" s="388"/>
      <c r="X356" s="388"/>
      <c r="Y356" s="63"/>
      <c r="Z356" s="63"/>
    </row>
    <row r="357" spans="1:53" ht="14.25" customHeight="1" x14ac:dyDescent="0.25">
      <c r="A357" s="373" t="s">
        <v>118</v>
      </c>
      <c r="B357" s="373"/>
      <c r="C357" s="373"/>
      <c r="D357" s="373"/>
      <c r="E357" s="373"/>
      <c r="F357" s="373"/>
      <c r="G357" s="373"/>
      <c r="H357" s="373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  <c r="U357" s="373"/>
      <c r="V357" s="373"/>
      <c r="W357" s="373"/>
      <c r="X357" s="373"/>
      <c r="Y357" s="64"/>
      <c r="Z357" s="64"/>
    </row>
    <row r="358" spans="1:53" ht="37.5" customHeight="1" x14ac:dyDescent="0.25">
      <c r="A358" s="61" t="s">
        <v>501</v>
      </c>
      <c r="B358" s="61" t="s">
        <v>502</v>
      </c>
      <c r="C358" s="35">
        <v>4301011324</v>
      </c>
      <c r="D358" s="360">
        <v>4607091384185</v>
      </c>
      <c r="E358" s="36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2"/>
      <c r="P358" s="362"/>
      <c r="Q358" s="362"/>
      <c r="R358" s="363"/>
      <c r="S358" s="38" t="s">
        <v>48</v>
      </c>
      <c r="T358" s="38" t="s">
        <v>48</v>
      </c>
      <c r="U358" s="39" t="s">
        <v>0</v>
      </c>
      <c r="V358" s="57">
        <v>0</v>
      </c>
      <c r="W358" s="54">
        <f>IFERROR(IF(V358="",0,CEILING((V358/$H358),1)*$H358),"")</f>
        <v>0</v>
      </c>
      <c r="X358" s="40" t="str">
        <f>IFERROR(IF(W358=0,"",ROUNDUP(W358/H358,0)*0.02175),"")</f>
        <v/>
      </c>
      <c r="Y358" s="66" t="s">
        <v>48</v>
      </c>
      <c r="Z358" s="67" t="s">
        <v>48</v>
      </c>
      <c r="AD358" s="68"/>
      <c r="BA358" s="269" t="s">
        <v>66</v>
      </c>
    </row>
    <row r="359" spans="1:53" ht="37.5" customHeight="1" x14ac:dyDescent="0.25">
      <c r="A359" s="61" t="s">
        <v>503</v>
      </c>
      <c r="B359" s="61" t="s">
        <v>504</v>
      </c>
      <c r="C359" s="35">
        <v>4301011312</v>
      </c>
      <c r="D359" s="360">
        <v>4607091384192</v>
      </c>
      <c r="E359" s="36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4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customHeight="1" x14ac:dyDescent="0.25">
      <c r="A360" s="61" t="s">
        <v>505</v>
      </c>
      <c r="B360" s="61" t="s">
        <v>506</v>
      </c>
      <c r="C360" s="35">
        <v>4301011483</v>
      </c>
      <c r="D360" s="360">
        <v>4680115881907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customHeight="1" x14ac:dyDescent="0.25">
      <c r="A361" s="61" t="s">
        <v>507</v>
      </c>
      <c r="B361" s="61" t="s">
        <v>508</v>
      </c>
      <c r="C361" s="35">
        <v>4301011655</v>
      </c>
      <c r="D361" s="360">
        <v>4680115883925</v>
      </c>
      <c r="E361" s="36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customHeight="1" x14ac:dyDescent="0.25">
      <c r="A362" s="61" t="s">
        <v>509</v>
      </c>
      <c r="B362" s="61" t="s">
        <v>510</v>
      </c>
      <c r="C362" s="35">
        <v>4301011303</v>
      </c>
      <c r="D362" s="360">
        <v>4607091384680</v>
      </c>
      <c r="E362" s="36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4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x14ac:dyDescent="0.2">
      <c r="A363" s="367"/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367"/>
      <c r="M363" s="368"/>
      <c r="N363" s="364" t="s">
        <v>43</v>
      </c>
      <c r="O363" s="365"/>
      <c r="P363" s="365"/>
      <c r="Q363" s="365"/>
      <c r="R363" s="365"/>
      <c r="S363" s="365"/>
      <c r="T363" s="366"/>
      <c r="U363" s="41" t="s">
        <v>42</v>
      </c>
      <c r="V363" s="42">
        <f>IFERROR(V358/H358,"0")+IFERROR(V359/H359,"0")+IFERROR(V360/H360,"0")+IFERROR(V361/H361,"0")+IFERROR(V362/H362,"0")</f>
        <v>0</v>
      </c>
      <c r="W363" s="42">
        <f>IFERROR(W358/H358,"0")+IFERROR(W359/H359,"0")+IFERROR(W360/H360,"0")+IFERROR(W361/H361,"0")+IFERROR(W362/H362,"0")</f>
        <v>0</v>
      </c>
      <c r="X363" s="42">
        <f>IFERROR(IF(X358="",0,X358),"0")+IFERROR(IF(X359="",0,X359),"0")+IFERROR(IF(X360="",0,X360),"0")+IFERROR(IF(X361="",0,X361),"0")+IFERROR(IF(X362="",0,X362),"0")</f>
        <v>0</v>
      </c>
      <c r="Y363" s="65"/>
      <c r="Z363" s="65"/>
    </row>
    <row r="364" spans="1:53" x14ac:dyDescent="0.2">
      <c r="A364" s="367"/>
      <c r="B364" s="367"/>
      <c r="C364" s="367"/>
      <c r="D364" s="367"/>
      <c r="E364" s="367"/>
      <c r="F364" s="367"/>
      <c r="G364" s="367"/>
      <c r="H364" s="367"/>
      <c r="I364" s="367"/>
      <c r="J364" s="367"/>
      <c r="K364" s="367"/>
      <c r="L364" s="367"/>
      <c r="M364" s="368"/>
      <c r="N364" s="364" t="s">
        <v>43</v>
      </c>
      <c r="O364" s="365"/>
      <c r="P364" s="365"/>
      <c r="Q364" s="365"/>
      <c r="R364" s="365"/>
      <c r="S364" s="365"/>
      <c r="T364" s="366"/>
      <c r="U364" s="41" t="s">
        <v>0</v>
      </c>
      <c r="V364" s="42">
        <f>IFERROR(SUM(V358:V362),"0")</f>
        <v>0</v>
      </c>
      <c r="W364" s="42">
        <f>IFERROR(SUM(W358:W362),"0")</f>
        <v>0</v>
      </c>
      <c r="X364" s="41"/>
      <c r="Y364" s="65"/>
      <c r="Z364" s="65"/>
    </row>
    <row r="365" spans="1:53" ht="14.25" customHeight="1" x14ac:dyDescent="0.25">
      <c r="A365" s="373" t="s">
        <v>76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373"/>
      <c r="Y365" s="64"/>
      <c r="Z365" s="64"/>
    </row>
    <row r="366" spans="1:53" ht="27" customHeight="1" x14ac:dyDescent="0.25">
      <c r="A366" s="61" t="s">
        <v>511</v>
      </c>
      <c r="B366" s="61" t="s">
        <v>512</v>
      </c>
      <c r="C366" s="35">
        <v>4301031139</v>
      </c>
      <c r="D366" s="360">
        <v>4607091384802</v>
      </c>
      <c r="E366" s="36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4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2"/>
      <c r="P366" s="362"/>
      <c r="Q366" s="362"/>
      <c r="R366" s="363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IFERROR(IF(W366=0,"",ROUNDUP(W366/H366,0)*0.00753),"")</f>
        <v/>
      </c>
      <c r="Y366" s="66" t="s">
        <v>48</v>
      </c>
      <c r="Z366" s="67" t="s">
        <v>48</v>
      </c>
      <c r="AD366" s="68"/>
      <c r="BA366" s="274" t="s">
        <v>66</v>
      </c>
    </row>
    <row r="367" spans="1:53" ht="27" customHeight="1" x14ac:dyDescent="0.25">
      <c r="A367" s="61" t="s">
        <v>513</v>
      </c>
      <c r="B367" s="61" t="s">
        <v>514</v>
      </c>
      <c r="C367" s="35">
        <v>4301031140</v>
      </c>
      <c r="D367" s="360">
        <v>4607091384826</v>
      </c>
      <c r="E367" s="36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4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x14ac:dyDescent="0.2">
      <c r="A368" s="367"/>
      <c r="B368" s="367"/>
      <c r="C368" s="367"/>
      <c r="D368" s="367"/>
      <c r="E368" s="367"/>
      <c r="F368" s="367"/>
      <c r="G368" s="367"/>
      <c r="H368" s="367"/>
      <c r="I368" s="367"/>
      <c r="J368" s="367"/>
      <c r="K368" s="367"/>
      <c r="L368" s="367"/>
      <c r="M368" s="368"/>
      <c r="N368" s="364" t="s">
        <v>43</v>
      </c>
      <c r="O368" s="365"/>
      <c r="P368" s="365"/>
      <c r="Q368" s="365"/>
      <c r="R368" s="365"/>
      <c r="S368" s="365"/>
      <c r="T368" s="366"/>
      <c r="U368" s="41" t="s">
        <v>42</v>
      </c>
      <c r="V368" s="42">
        <f>IFERROR(V366/H366,"0")+IFERROR(V367/H367,"0")</f>
        <v>0</v>
      </c>
      <c r="W368" s="42">
        <f>IFERROR(W366/H366,"0")+IFERROR(W367/H367,"0")</f>
        <v>0</v>
      </c>
      <c r="X368" s="42">
        <f>IFERROR(IF(X366="",0,X366),"0")+IFERROR(IF(X367="",0,X367),"0")</f>
        <v>0</v>
      </c>
      <c r="Y368" s="65"/>
      <c r="Z368" s="65"/>
    </row>
    <row r="369" spans="1:53" x14ac:dyDescent="0.2">
      <c r="A369" s="367"/>
      <c r="B369" s="367"/>
      <c r="C369" s="367"/>
      <c r="D369" s="367"/>
      <c r="E369" s="367"/>
      <c r="F369" s="367"/>
      <c r="G369" s="367"/>
      <c r="H369" s="367"/>
      <c r="I369" s="367"/>
      <c r="J369" s="367"/>
      <c r="K369" s="367"/>
      <c r="L369" s="367"/>
      <c r="M369" s="368"/>
      <c r="N369" s="364" t="s">
        <v>43</v>
      </c>
      <c r="O369" s="365"/>
      <c r="P369" s="365"/>
      <c r="Q369" s="365"/>
      <c r="R369" s="365"/>
      <c r="S369" s="365"/>
      <c r="T369" s="366"/>
      <c r="U369" s="41" t="s">
        <v>0</v>
      </c>
      <c r="V369" s="42">
        <f>IFERROR(SUM(V366:V367),"0")</f>
        <v>0</v>
      </c>
      <c r="W369" s="42">
        <f>IFERROR(SUM(W366:W367),"0")</f>
        <v>0</v>
      </c>
      <c r="X369" s="41"/>
      <c r="Y369" s="65"/>
      <c r="Z369" s="65"/>
    </row>
    <row r="370" spans="1:53" ht="14.25" customHeight="1" x14ac:dyDescent="0.25">
      <c r="A370" s="373" t="s">
        <v>81</v>
      </c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  <c r="U370" s="373"/>
      <c r="V370" s="373"/>
      <c r="W370" s="373"/>
      <c r="X370" s="373"/>
      <c r="Y370" s="64"/>
      <c r="Z370" s="64"/>
    </row>
    <row r="371" spans="1:53" ht="27" customHeight="1" x14ac:dyDescent="0.25">
      <c r="A371" s="61" t="s">
        <v>515</v>
      </c>
      <c r="B371" s="61" t="s">
        <v>516</v>
      </c>
      <c r="C371" s="35">
        <v>4301051303</v>
      </c>
      <c r="D371" s="360">
        <v>4607091384246</v>
      </c>
      <c r="E371" s="36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4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2"/>
      <c r="P371" s="362"/>
      <c r="Q371" s="362"/>
      <c r="R371" s="363"/>
      <c r="S371" s="38" t="s">
        <v>48</v>
      </c>
      <c r="T371" s="38" t="s">
        <v>48</v>
      </c>
      <c r="U371" s="39" t="s">
        <v>0</v>
      </c>
      <c r="V371" s="57">
        <v>39</v>
      </c>
      <c r="W371" s="54">
        <f>IFERROR(IF(V371="",0,CEILING((V371/$H371),1)*$H371),"")</f>
        <v>39</v>
      </c>
      <c r="X371" s="40">
        <f>IFERROR(IF(W371=0,"",ROUNDUP(W371/H371,0)*0.02175),"")</f>
        <v>0.10874999999999999</v>
      </c>
      <c r="Y371" s="66" t="s">
        <v>48</v>
      </c>
      <c r="Z371" s="67" t="s">
        <v>48</v>
      </c>
      <c r="AD371" s="68"/>
      <c r="BA371" s="276" t="s">
        <v>66</v>
      </c>
    </row>
    <row r="372" spans="1:53" ht="27" customHeight="1" x14ac:dyDescent="0.25">
      <c r="A372" s="61" t="s">
        <v>517</v>
      </c>
      <c r="B372" s="61" t="s">
        <v>518</v>
      </c>
      <c r="C372" s="35">
        <v>4301051445</v>
      </c>
      <c r="D372" s="360">
        <v>4680115881976</v>
      </c>
      <c r="E372" s="36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customHeight="1" x14ac:dyDescent="0.25">
      <c r="A373" s="61" t="s">
        <v>519</v>
      </c>
      <c r="B373" s="61" t="s">
        <v>520</v>
      </c>
      <c r="C373" s="35">
        <v>4301051297</v>
      </c>
      <c r="D373" s="360">
        <v>4607091384253</v>
      </c>
      <c r="E373" s="36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customHeight="1" x14ac:dyDescent="0.25">
      <c r="A374" s="61" t="s">
        <v>521</v>
      </c>
      <c r="B374" s="61" t="s">
        <v>522</v>
      </c>
      <c r="C374" s="35">
        <v>4301051444</v>
      </c>
      <c r="D374" s="360">
        <v>4680115881969</v>
      </c>
      <c r="E374" s="36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7"/>
      <c r="M375" s="368"/>
      <c r="N375" s="364" t="s">
        <v>43</v>
      </c>
      <c r="O375" s="365"/>
      <c r="P375" s="365"/>
      <c r="Q375" s="365"/>
      <c r="R375" s="365"/>
      <c r="S375" s="365"/>
      <c r="T375" s="366"/>
      <c r="U375" s="41" t="s">
        <v>42</v>
      </c>
      <c r="V375" s="42">
        <f>IFERROR(V371/H371,"0")+IFERROR(V372/H372,"0")+IFERROR(V373/H373,"0")+IFERROR(V374/H374,"0")</f>
        <v>5</v>
      </c>
      <c r="W375" s="42">
        <f>IFERROR(W371/H371,"0")+IFERROR(W372/H372,"0")+IFERROR(W373/H373,"0")+IFERROR(W374/H374,"0")</f>
        <v>5</v>
      </c>
      <c r="X375" s="42">
        <f>IFERROR(IF(X371="",0,X371),"0")+IFERROR(IF(X372="",0,X372),"0")+IFERROR(IF(X373="",0,X373),"0")+IFERROR(IF(X374="",0,X374),"0")</f>
        <v>0.10874999999999999</v>
      </c>
      <c r="Y375" s="65"/>
      <c r="Z375" s="65"/>
    </row>
    <row r="376" spans="1:53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7"/>
      <c r="M376" s="368"/>
      <c r="N376" s="364" t="s">
        <v>43</v>
      </c>
      <c r="O376" s="365"/>
      <c r="P376" s="365"/>
      <c r="Q376" s="365"/>
      <c r="R376" s="365"/>
      <c r="S376" s="365"/>
      <c r="T376" s="366"/>
      <c r="U376" s="41" t="s">
        <v>0</v>
      </c>
      <c r="V376" s="42">
        <f>IFERROR(SUM(V371:V374),"0")</f>
        <v>39</v>
      </c>
      <c r="W376" s="42">
        <f>IFERROR(SUM(W371:W374),"0")</f>
        <v>39</v>
      </c>
      <c r="X376" s="41"/>
      <c r="Y376" s="65"/>
      <c r="Z376" s="65"/>
    </row>
    <row r="377" spans="1:53" ht="14.25" customHeight="1" x14ac:dyDescent="0.25">
      <c r="A377" s="373" t="s">
        <v>219</v>
      </c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3"/>
      <c r="N377" s="373"/>
      <c r="O377" s="373"/>
      <c r="P377" s="373"/>
      <c r="Q377" s="373"/>
      <c r="R377" s="373"/>
      <c r="S377" s="373"/>
      <c r="T377" s="373"/>
      <c r="U377" s="373"/>
      <c r="V377" s="373"/>
      <c r="W377" s="373"/>
      <c r="X377" s="373"/>
      <c r="Y377" s="64"/>
      <c r="Z377" s="64"/>
    </row>
    <row r="378" spans="1:53" ht="27" customHeight="1" x14ac:dyDescent="0.25">
      <c r="A378" s="61" t="s">
        <v>523</v>
      </c>
      <c r="B378" s="61" t="s">
        <v>524</v>
      </c>
      <c r="C378" s="35">
        <v>4301060322</v>
      </c>
      <c r="D378" s="360">
        <v>4607091389357</v>
      </c>
      <c r="E378" s="36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45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2"/>
      <c r="P378" s="362"/>
      <c r="Q378" s="362"/>
      <c r="R378" s="363"/>
      <c r="S378" s="38" t="s">
        <v>48</v>
      </c>
      <c r="T378" s="38" t="s">
        <v>48</v>
      </c>
      <c r="U378" s="39" t="s">
        <v>0</v>
      </c>
      <c r="V378" s="57">
        <v>0</v>
      </c>
      <c r="W378" s="54">
        <f>IFERROR(IF(V378="",0,CEILING((V378/$H378),1)*$H378),"")</f>
        <v>0</v>
      </c>
      <c r="X378" s="40" t="str">
        <f>IFERROR(IF(W378=0,"",ROUNDUP(W378/H378,0)*0.02175),"")</f>
        <v/>
      </c>
      <c r="Y378" s="66" t="s">
        <v>48</v>
      </c>
      <c r="Z378" s="67" t="s">
        <v>48</v>
      </c>
      <c r="AD378" s="68"/>
      <c r="BA378" s="280" t="s">
        <v>66</v>
      </c>
    </row>
    <row r="379" spans="1:53" x14ac:dyDescent="0.2">
      <c r="A379" s="367"/>
      <c r="B379" s="367"/>
      <c r="C379" s="367"/>
      <c r="D379" s="367"/>
      <c r="E379" s="367"/>
      <c r="F379" s="367"/>
      <c r="G379" s="367"/>
      <c r="H379" s="367"/>
      <c r="I379" s="367"/>
      <c r="J379" s="367"/>
      <c r="K379" s="367"/>
      <c r="L379" s="367"/>
      <c r="M379" s="368"/>
      <c r="N379" s="364" t="s">
        <v>43</v>
      </c>
      <c r="O379" s="365"/>
      <c r="P379" s="365"/>
      <c r="Q379" s="365"/>
      <c r="R379" s="365"/>
      <c r="S379" s="365"/>
      <c r="T379" s="366"/>
      <c r="U379" s="41" t="s">
        <v>42</v>
      </c>
      <c r="V379" s="42">
        <f>IFERROR(V378/H378,"0")</f>
        <v>0</v>
      </c>
      <c r="W379" s="42">
        <f>IFERROR(W378/H378,"0")</f>
        <v>0</v>
      </c>
      <c r="X379" s="42">
        <f>IFERROR(IF(X378="",0,X378),"0")</f>
        <v>0</v>
      </c>
      <c r="Y379" s="65"/>
      <c r="Z379" s="65"/>
    </row>
    <row r="380" spans="1:53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7"/>
      <c r="M380" s="368"/>
      <c r="N380" s="364" t="s">
        <v>43</v>
      </c>
      <c r="O380" s="365"/>
      <c r="P380" s="365"/>
      <c r="Q380" s="365"/>
      <c r="R380" s="365"/>
      <c r="S380" s="365"/>
      <c r="T380" s="366"/>
      <c r="U380" s="41" t="s">
        <v>0</v>
      </c>
      <c r="V380" s="42">
        <f>IFERROR(SUM(V378:V378),"0")</f>
        <v>0</v>
      </c>
      <c r="W380" s="42">
        <f>IFERROR(SUM(W378:W378),"0")</f>
        <v>0</v>
      </c>
      <c r="X380" s="41"/>
      <c r="Y380" s="65"/>
      <c r="Z380" s="65"/>
    </row>
    <row r="381" spans="1:53" ht="27.75" customHeight="1" x14ac:dyDescent="0.2">
      <c r="A381" s="387" t="s">
        <v>525</v>
      </c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87"/>
      <c r="P381" s="387"/>
      <c r="Q381" s="387"/>
      <c r="R381" s="387"/>
      <c r="S381" s="387"/>
      <c r="T381" s="387"/>
      <c r="U381" s="387"/>
      <c r="V381" s="387"/>
      <c r="W381" s="387"/>
      <c r="X381" s="387"/>
      <c r="Y381" s="53"/>
      <c r="Z381" s="53"/>
    </row>
    <row r="382" spans="1:53" ht="16.5" customHeight="1" x14ac:dyDescent="0.25">
      <c r="A382" s="388" t="s">
        <v>526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63"/>
      <c r="Z382" s="63"/>
    </row>
    <row r="383" spans="1:53" ht="14.25" customHeight="1" x14ac:dyDescent="0.25">
      <c r="A383" s="373" t="s">
        <v>118</v>
      </c>
      <c r="B383" s="373"/>
      <c r="C383" s="373"/>
      <c r="D383" s="373"/>
      <c r="E383" s="373"/>
      <c r="F383" s="373"/>
      <c r="G383" s="373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64"/>
      <c r="Z383" s="64"/>
    </row>
    <row r="384" spans="1:53" ht="27" customHeight="1" x14ac:dyDescent="0.25">
      <c r="A384" s="61" t="s">
        <v>527</v>
      </c>
      <c r="B384" s="61" t="s">
        <v>528</v>
      </c>
      <c r="C384" s="35">
        <v>4301011428</v>
      </c>
      <c r="D384" s="360">
        <v>4607091389708</v>
      </c>
      <c r="E384" s="36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4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2"/>
      <c r="P384" s="362"/>
      <c r="Q384" s="362"/>
      <c r="R384" s="363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customHeight="1" x14ac:dyDescent="0.25">
      <c r="A385" s="61" t="s">
        <v>529</v>
      </c>
      <c r="B385" s="61" t="s">
        <v>530</v>
      </c>
      <c r="C385" s="35">
        <v>4301011427</v>
      </c>
      <c r="D385" s="360">
        <v>4607091389692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4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x14ac:dyDescent="0.2">
      <c r="A386" s="367"/>
      <c r="B386" s="367"/>
      <c r="C386" s="367"/>
      <c r="D386" s="367"/>
      <c r="E386" s="367"/>
      <c r="F386" s="367"/>
      <c r="G386" s="367"/>
      <c r="H386" s="367"/>
      <c r="I386" s="367"/>
      <c r="J386" s="367"/>
      <c r="K386" s="367"/>
      <c r="L386" s="367"/>
      <c r="M386" s="368"/>
      <c r="N386" s="364" t="s">
        <v>43</v>
      </c>
      <c r="O386" s="365"/>
      <c r="P386" s="365"/>
      <c r="Q386" s="365"/>
      <c r="R386" s="365"/>
      <c r="S386" s="365"/>
      <c r="T386" s="366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x14ac:dyDescent="0.2">
      <c r="A387" s="367"/>
      <c r="B387" s="367"/>
      <c r="C387" s="367"/>
      <c r="D387" s="367"/>
      <c r="E387" s="367"/>
      <c r="F387" s="367"/>
      <c r="G387" s="367"/>
      <c r="H387" s="367"/>
      <c r="I387" s="367"/>
      <c r="J387" s="367"/>
      <c r="K387" s="367"/>
      <c r="L387" s="367"/>
      <c r="M387" s="368"/>
      <c r="N387" s="364" t="s">
        <v>43</v>
      </c>
      <c r="O387" s="365"/>
      <c r="P387" s="365"/>
      <c r="Q387" s="365"/>
      <c r="R387" s="365"/>
      <c r="S387" s="365"/>
      <c r="T387" s="366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customHeight="1" x14ac:dyDescent="0.25">
      <c r="A388" s="373" t="s">
        <v>76</v>
      </c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3"/>
      <c r="N388" s="373"/>
      <c r="O388" s="373"/>
      <c r="P388" s="373"/>
      <c r="Q388" s="373"/>
      <c r="R388" s="373"/>
      <c r="S388" s="373"/>
      <c r="T388" s="373"/>
      <c r="U388" s="373"/>
      <c r="V388" s="373"/>
      <c r="W388" s="373"/>
      <c r="X388" s="373"/>
      <c r="Y388" s="64"/>
      <c r="Z388" s="64"/>
    </row>
    <row r="389" spans="1:53" ht="27" customHeight="1" x14ac:dyDescent="0.25">
      <c r="A389" s="61" t="s">
        <v>531</v>
      </c>
      <c r="B389" s="61" t="s">
        <v>532</v>
      </c>
      <c r="C389" s="35">
        <v>4301031177</v>
      </c>
      <c r="D389" s="360">
        <v>4607091389753</v>
      </c>
      <c r="E389" s="36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2"/>
      <c r="P389" s="362"/>
      <c r="Q389" s="362"/>
      <c r="R389" s="363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ref="W389:W401" si="18">IFERROR(IF(V389="",0,CEILING((V389/$H389),1)*$H389),"")</f>
        <v>0</v>
      </c>
      <c r="X389" s="40" t="str">
        <f>IFERROR(IF(W389=0,"",ROUNDUP(W389/H389,0)*0.00753),"")</f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27" customHeight="1" x14ac:dyDescent="0.25">
      <c r="A390" s="61" t="s">
        <v>533</v>
      </c>
      <c r="B390" s="61" t="s">
        <v>534</v>
      </c>
      <c r="C390" s="35">
        <v>4301031174</v>
      </c>
      <c r="D390" s="360">
        <v>4607091389760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customHeight="1" x14ac:dyDescent="0.25">
      <c r="A391" s="61" t="s">
        <v>535</v>
      </c>
      <c r="B391" s="61" t="s">
        <v>536</v>
      </c>
      <c r="C391" s="35">
        <v>4301031175</v>
      </c>
      <c r="D391" s="360">
        <v>4607091389746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37.5" customHeight="1" x14ac:dyDescent="0.25">
      <c r="A392" s="61" t="s">
        <v>537</v>
      </c>
      <c r="B392" s="61" t="s">
        <v>538</v>
      </c>
      <c r="C392" s="35">
        <v>4301031236</v>
      </c>
      <c r="D392" s="360">
        <v>4680115882928</v>
      </c>
      <c r="E392" s="36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539</v>
      </c>
      <c r="B393" s="61" t="s">
        <v>540</v>
      </c>
      <c r="C393" s="35">
        <v>4301031257</v>
      </c>
      <c r="D393" s="360">
        <v>4680115883147</v>
      </c>
      <c r="E393" s="36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4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541</v>
      </c>
      <c r="B394" s="61" t="s">
        <v>542</v>
      </c>
      <c r="C394" s="35">
        <v>4301031178</v>
      </c>
      <c r="D394" s="360">
        <v>4607091384338</v>
      </c>
      <c r="E394" s="36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customHeight="1" x14ac:dyDescent="0.25">
      <c r="A395" s="61" t="s">
        <v>543</v>
      </c>
      <c r="B395" s="61" t="s">
        <v>544</v>
      </c>
      <c r="C395" s="35">
        <v>4301031254</v>
      </c>
      <c r="D395" s="360">
        <v>4680115883154</v>
      </c>
      <c r="E395" s="36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4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customHeight="1" x14ac:dyDescent="0.25">
      <c r="A396" s="61" t="s">
        <v>545</v>
      </c>
      <c r="B396" s="61" t="s">
        <v>546</v>
      </c>
      <c r="C396" s="35">
        <v>4301031171</v>
      </c>
      <c r="D396" s="360">
        <v>4607091389524</v>
      </c>
      <c r="E396" s="36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4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customHeight="1" x14ac:dyDescent="0.25">
      <c r="A397" s="61" t="s">
        <v>547</v>
      </c>
      <c r="B397" s="61" t="s">
        <v>548</v>
      </c>
      <c r="C397" s="35">
        <v>4301031258</v>
      </c>
      <c r="D397" s="360">
        <v>4680115883161</v>
      </c>
      <c r="E397" s="36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customHeight="1" x14ac:dyDescent="0.25">
      <c r="A398" s="61" t="s">
        <v>549</v>
      </c>
      <c r="B398" s="61" t="s">
        <v>550</v>
      </c>
      <c r="C398" s="35">
        <v>4301031170</v>
      </c>
      <c r="D398" s="360">
        <v>4607091384345</v>
      </c>
      <c r="E398" s="36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4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customHeight="1" x14ac:dyDescent="0.25">
      <c r="A399" s="61" t="s">
        <v>551</v>
      </c>
      <c r="B399" s="61" t="s">
        <v>552</v>
      </c>
      <c r="C399" s="35">
        <v>4301031256</v>
      </c>
      <c r="D399" s="360">
        <v>4680115883178</v>
      </c>
      <c r="E399" s="36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customHeight="1" x14ac:dyDescent="0.25">
      <c r="A400" s="61" t="s">
        <v>553</v>
      </c>
      <c r="B400" s="61" t="s">
        <v>554</v>
      </c>
      <c r="C400" s="35">
        <v>4301031172</v>
      </c>
      <c r="D400" s="360">
        <v>4607091389531</v>
      </c>
      <c r="E400" s="36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customHeight="1" x14ac:dyDescent="0.25">
      <c r="A401" s="61" t="s">
        <v>555</v>
      </c>
      <c r="B401" s="61" t="s">
        <v>556</v>
      </c>
      <c r="C401" s="35">
        <v>4301031255</v>
      </c>
      <c r="D401" s="360">
        <v>4680115883185</v>
      </c>
      <c r="E401" s="36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7"/>
      <c r="M402" s="368"/>
      <c r="N402" s="364" t="s">
        <v>43</v>
      </c>
      <c r="O402" s="365"/>
      <c r="P402" s="365"/>
      <c r="Q402" s="365"/>
      <c r="R402" s="365"/>
      <c r="S402" s="365"/>
      <c r="T402" s="366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5"/>
      <c r="Z402" s="65"/>
    </row>
    <row r="403" spans="1:53" x14ac:dyDescent="0.2">
      <c r="A403" s="367"/>
      <c r="B403" s="367"/>
      <c r="C403" s="367"/>
      <c r="D403" s="367"/>
      <c r="E403" s="367"/>
      <c r="F403" s="367"/>
      <c r="G403" s="367"/>
      <c r="H403" s="367"/>
      <c r="I403" s="367"/>
      <c r="J403" s="367"/>
      <c r="K403" s="367"/>
      <c r="L403" s="367"/>
      <c r="M403" s="368"/>
      <c r="N403" s="364" t="s">
        <v>43</v>
      </c>
      <c r="O403" s="365"/>
      <c r="P403" s="365"/>
      <c r="Q403" s="365"/>
      <c r="R403" s="365"/>
      <c r="S403" s="365"/>
      <c r="T403" s="366"/>
      <c r="U403" s="41" t="s">
        <v>0</v>
      </c>
      <c r="V403" s="42">
        <f>IFERROR(SUM(V389:V401),"0")</f>
        <v>0</v>
      </c>
      <c r="W403" s="42">
        <f>IFERROR(SUM(W389:W401),"0")</f>
        <v>0</v>
      </c>
      <c r="X403" s="41"/>
      <c r="Y403" s="65"/>
      <c r="Z403" s="65"/>
    </row>
    <row r="404" spans="1:53" ht="14.25" customHeight="1" x14ac:dyDescent="0.25">
      <c r="A404" s="373" t="s">
        <v>81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373"/>
      <c r="Y404" s="64"/>
      <c r="Z404" s="64"/>
    </row>
    <row r="405" spans="1:53" ht="27" customHeight="1" x14ac:dyDescent="0.25">
      <c r="A405" s="61" t="s">
        <v>557</v>
      </c>
      <c r="B405" s="61" t="s">
        <v>558</v>
      </c>
      <c r="C405" s="35">
        <v>4301051258</v>
      </c>
      <c r="D405" s="360">
        <v>4607091389685</v>
      </c>
      <c r="E405" s="36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4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2"/>
      <c r="P405" s="362"/>
      <c r="Q405" s="362"/>
      <c r="R405" s="363"/>
      <c r="S405" s="38" t="s">
        <v>48</v>
      </c>
      <c r="T405" s="38" t="s">
        <v>48</v>
      </c>
      <c r="U405" s="39" t="s">
        <v>0</v>
      </c>
      <c r="V405" s="57">
        <v>0</v>
      </c>
      <c r="W405" s="54">
        <f>IFERROR(IF(V405="",0,CEILING((V405/$H405),1)*$H405),"")</f>
        <v>0</v>
      </c>
      <c r="X405" s="40" t="str">
        <f>IFERROR(IF(W405=0,"",ROUNDUP(W405/H405,0)*0.02175),"")</f>
        <v/>
      </c>
      <c r="Y405" s="66" t="s">
        <v>48</v>
      </c>
      <c r="Z405" s="67" t="s">
        <v>48</v>
      </c>
      <c r="AD405" s="68"/>
      <c r="BA405" s="296" t="s">
        <v>66</v>
      </c>
    </row>
    <row r="406" spans="1:53" ht="27" customHeight="1" x14ac:dyDescent="0.25">
      <c r="A406" s="61" t="s">
        <v>559</v>
      </c>
      <c r="B406" s="61" t="s">
        <v>560</v>
      </c>
      <c r="C406" s="35">
        <v>4301051431</v>
      </c>
      <c r="D406" s="360">
        <v>4607091389654</v>
      </c>
      <c r="E406" s="36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customHeight="1" x14ac:dyDescent="0.25">
      <c r="A407" s="61" t="s">
        <v>561</v>
      </c>
      <c r="B407" s="61" t="s">
        <v>562</v>
      </c>
      <c r="C407" s="35">
        <v>4301051284</v>
      </c>
      <c r="D407" s="360">
        <v>4607091384352</v>
      </c>
      <c r="E407" s="36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4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x14ac:dyDescent="0.2">
      <c r="A408" s="367"/>
      <c r="B408" s="367"/>
      <c r="C408" s="367"/>
      <c r="D408" s="367"/>
      <c r="E408" s="367"/>
      <c r="F408" s="367"/>
      <c r="G408" s="367"/>
      <c r="H408" s="367"/>
      <c r="I408" s="367"/>
      <c r="J408" s="367"/>
      <c r="K408" s="367"/>
      <c r="L408" s="367"/>
      <c r="M408" s="368"/>
      <c r="N408" s="364" t="s">
        <v>43</v>
      </c>
      <c r="O408" s="365"/>
      <c r="P408" s="365"/>
      <c r="Q408" s="365"/>
      <c r="R408" s="365"/>
      <c r="S408" s="365"/>
      <c r="T408" s="366"/>
      <c r="U408" s="41" t="s">
        <v>42</v>
      </c>
      <c r="V408" s="42">
        <f>IFERROR(V405/H405,"0")+IFERROR(V406/H406,"0")+IFERROR(V407/H407,"0")</f>
        <v>0</v>
      </c>
      <c r="W408" s="42">
        <f>IFERROR(W405/H405,"0")+IFERROR(W406/H406,"0")+IFERROR(W407/H407,"0")</f>
        <v>0</v>
      </c>
      <c r="X408" s="42">
        <f>IFERROR(IF(X405="",0,X405),"0")+IFERROR(IF(X406="",0,X406),"0")+IFERROR(IF(X407="",0,X407),"0")</f>
        <v>0</v>
      </c>
      <c r="Y408" s="65"/>
      <c r="Z408" s="65"/>
    </row>
    <row r="409" spans="1:53" x14ac:dyDescent="0.2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8"/>
      <c r="N409" s="364" t="s">
        <v>43</v>
      </c>
      <c r="O409" s="365"/>
      <c r="P409" s="365"/>
      <c r="Q409" s="365"/>
      <c r="R409" s="365"/>
      <c r="S409" s="365"/>
      <c r="T409" s="366"/>
      <c r="U409" s="41" t="s">
        <v>0</v>
      </c>
      <c r="V409" s="42">
        <f>IFERROR(SUM(V405:V407),"0")</f>
        <v>0</v>
      </c>
      <c r="W409" s="42">
        <f>IFERROR(SUM(W405:W407),"0")</f>
        <v>0</v>
      </c>
      <c r="X409" s="41"/>
      <c r="Y409" s="65"/>
      <c r="Z409" s="65"/>
    </row>
    <row r="410" spans="1:53" ht="14.25" customHeight="1" x14ac:dyDescent="0.25">
      <c r="A410" s="373" t="s">
        <v>219</v>
      </c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3"/>
      <c r="N410" s="373"/>
      <c r="O410" s="373"/>
      <c r="P410" s="373"/>
      <c r="Q410" s="373"/>
      <c r="R410" s="373"/>
      <c r="S410" s="373"/>
      <c r="T410" s="373"/>
      <c r="U410" s="373"/>
      <c r="V410" s="373"/>
      <c r="W410" s="373"/>
      <c r="X410" s="373"/>
      <c r="Y410" s="64"/>
      <c r="Z410" s="64"/>
    </row>
    <row r="411" spans="1:53" ht="27" customHeight="1" x14ac:dyDescent="0.25">
      <c r="A411" s="61" t="s">
        <v>563</v>
      </c>
      <c r="B411" s="61" t="s">
        <v>564</v>
      </c>
      <c r="C411" s="35">
        <v>4301060352</v>
      </c>
      <c r="D411" s="360">
        <v>4680115881648</v>
      </c>
      <c r="E411" s="36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2"/>
      <c r="P411" s="362"/>
      <c r="Q411" s="362"/>
      <c r="R411" s="363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IFERROR(IF(W411=0,"",ROUNDUP(W411/H411,0)*0.01196),"")</f>
        <v/>
      </c>
      <c r="Y411" s="66" t="s">
        <v>48</v>
      </c>
      <c r="Z411" s="67" t="s">
        <v>48</v>
      </c>
      <c r="AD411" s="68"/>
      <c r="BA411" s="299" t="s">
        <v>66</v>
      </c>
    </row>
    <row r="412" spans="1:53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7"/>
      <c r="M412" s="368"/>
      <c r="N412" s="364" t="s">
        <v>43</v>
      </c>
      <c r="O412" s="365"/>
      <c r="P412" s="365"/>
      <c r="Q412" s="365"/>
      <c r="R412" s="365"/>
      <c r="S412" s="365"/>
      <c r="T412" s="366"/>
      <c r="U412" s="41" t="s">
        <v>42</v>
      </c>
      <c r="V412" s="42">
        <f>IFERROR(V411/H411,"0")</f>
        <v>0</v>
      </c>
      <c r="W412" s="42">
        <f>IFERROR(W411/H411,"0")</f>
        <v>0</v>
      </c>
      <c r="X412" s="42">
        <f>IFERROR(IF(X411="",0,X411),"0")</f>
        <v>0</v>
      </c>
      <c r="Y412" s="65"/>
      <c r="Z412" s="65"/>
    </row>
    <row r="413" spans="1:53" x14ac:dyDescent="0.2">
      <c r="A413" s="367"/>
      <c r="B413" s="367"/>
      <c r="C413" s="367"/>
      <c r="D413" s="367"/>
      <c r="E413" s="367"/>
      <c r="F413" s="367"/>
      <c r="G413" s="367"/>
      <c r="H413" s="367"/>
      <c r="I413" s="367"/>
      <c r="J413" s="367"/>
      <c r="K413" s="367"/>
      <c r="L413" s="367"/>
      <c r="M413" s="368"/>
      <c r="N413" s="364" t="s">
        <v>43</v>
      </c>
      <c r="O413" s="365"/>
      <c r="P413" s="365"/>
      <c r="Q413" s="365"/>
      <c r="R413" s="365"/>
      <c r="S413" s="365"/>
      <c r="T413" s="366"/>
      <c r="U413" s="41" t="s">
        <v>0</v>
      </c>
      <c r="V413" s="42">
        <f>IFERROR(SUM(V411:V411),"0")</f>
        <v>0</v>
      </c>
      <c r="W413" s="42">
        <f>IFERROR(SUM(W411:W411),"0")</f>
        <v>0</v>
      </c>
      <c r="X413" s="41"/>
      <c r="Y413" s="65"/>
      <c r="Z413" s="65"/>
    </row>
    <row r="414" spans="1:53" ht="14.25" customHeight="1" x14ac:dyDescent="0.25">
      <c r="A414" s="373" t="s">
        <v>96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64"/>
      <c r="Z414" s="64"/>
    </row>
    <row r="415" spans="1:53" ht="27" customHeight="1" x14ac:dyDescent="0.25">
      <c r="A415" s="61" t="s">
        <v>565</v>
      </c>
      <c r="B415" s="61" t="s">
        <v>566</v>
      </c>
      <c r="C415" s="35">
        <v>4301032045</v>
      </c>
      <c r="D415" s="360">
        <v>4680115884335</v>
      </c>
      <c r="E415" s="36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4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2"/>
      <c r="P415" s="362"/>
      <c r="Q415" s="362"/>
      <c r="R415" s="363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customHeight="1" x14ac:dyDescent="0.25">
      <c r="A416" s="61" t="s">
        <v>569</v>
      </c>
      <c r="B416" s="61" t="s">
        <v>570</v>
      </c>
      <c r="C416" s="35">
        <v>4301032047</v>
      </c>
      <c r="D416" s="360">
        <v>4680115884342</v>
      </c>
      <c r="E416" s="36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42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2"/>
      <c r="P416" s="362"/>
      <c r="Q416" s="362"/>
      <c r="R416" s="363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customHeight="1" x14ac:dyDescent="0.25">
      <c r="A417" s="61" t="s">
        <v>571</v>
      </c>
      <c r="B417" s="61" t="s">
        <v>572</v>
      </c>
      <c r="C417" s="35">
        <v>4301170011</v>
      </c>
      <c r="D417" s="360">
        <v>4680115884113</v>
      </c>
      <c r="E417" s="36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4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8"/>
      <c r="N418" s="364" t="s">
        <v>43</v>
      </c>
      <c r="O418" s="365"/>
      <c r="P418" s="365"/>
      <c r="Q418" s="365"/>
      <c r="R418" s="365"/>
      <c r="S418" s="365"/>
      <c r="T418" s="366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367"/>
      <c r="M419" s="368"/>
      <c r="N419" s="364" t="s">
        <v>43</v>
      </c>
      <c r="O419" s="365"/>
      <c r="P419" s="365"/>
      <c r="Q419" s="365"/>
      <c r="R419" s="365"/>
      <c r="S419" s="365"/>
      <c r="T419" s="366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customHeight="1" x14ac:dyDescent="0.25">
      <c r="A420" s="388" t="s">
        <v>573</v>
      </c>
      <c r="B420" s="388"/>
      <c r="C420" s="388"/>
      <c r="D420" s="388"/>
      <c r="E420" s="388"/>
      <c r="F420" s="388"/>
      <c r="G420" s="388"/>
      <c r="H420" s="388"/>
      <c r="I420" s="388"/>
      <c r="J420" s="388"/>
      <c r="K420" s="388"/>
      <c r="L420" s="388"/>
      <c r="M420" s="388"/>
      <c r="N420" s="388"/>
      <c r="O420" s="388"/>
      <c r="P420" s="388"/>
      <c r="Q420" s="388"/>
      <c r="R420" s="388"/>
      <c r="S420" s="388"/>
      <c r="T420" s="388"/>
      <c r="U420" s="388"/>
      <c r="V420" s="388"/>
      <c r="W420" s="388"/>
      <c r="X420" s="388"/>
      <c r="Y420" s="63"/>
      <c r="Z420" s="63"/>
    </row>
    <row r="421" spans="1:53" ht="14.25" customHeight="1" x14ac:dyDescent="0.25">
      <c r="A421" s="373" t="s">
        <v>110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373"/>
      <c r="Y421" s="64"/>
      <c r="Z421" s="64"/>
    </row>
    <row r="422" spans="1:53" ht="27" customHeight="1" x14ac:dyDescent="0.25">
      <c r="A422" s="61" t="s">
        <v>574</v>
      </c>
      <c r="B422" s="61" t="s">
        <v>575</v>
      </c>
      <c r="C422" s="35">
        <v>4301020214</v>
      </c>
      <c r="D422" s="360">
        <v>4607091389388</v>
      </c>
      <c r="E422" s="36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2"/>
      <c r="P422" s="362"/>
      <c r="Q422" s="362"/>
      <c r="R422" s="363"/>
      <c r="S422" s="38" t="s">
        <v>48</v>
      </c>
      <c r="T422" s="38" t="s">
        <v>48</v>
      </c>
      <c r="U422" s="39" t="s">
        <v>0</v>
      </c>
      <c r="V422" s="57">
        <v>0</v>
      </c>
      <c r="W422" s="54">
        <f>IFERROR(IF(V422="",0,CEILING((V422/$H422),1)*$H422),"")</f>
        <v>0</v>
      </c>
      <c r="X422" s="40" t="str">
        <f>IFERROR(IF(W422=0,"",ROUNDUP(W422/H422,0)*0.01196),"")</f>
        <v/>
      </c>
      <c r="Y422" s="66" t="s">
        <v>48</v>
      </c>
      <c r="Z422" s="67" t="s">
        <v>48</v>
      </c>
      <c r="AD422" s="68"/>
      <c r="BA422" s="303" t="s">
        <v>66</v>
      </c>
    </row>
    <row r="423" spans="1:53" ht="27" customHeight="1" x14ac:dyDescent="0.25">
      <c r="A423" s="61" t="s">
        <v>576</v>
      </c>
      <c r="B423" s="61" t="s">
        <v>577</v>
      </c>
      <c r="C423" s="35">
        <v>4301020185</v>
      </c>
      <c r="D423" s="360">
        <v>4607091389364</v>
      </c>
      <c r="E423" s="36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2"/>
      <c r="P423" s="362"/>
      <c r="Q423" s="362"/>
      <c r="R423" s="363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367"/>
      <c r="M424" s="368"/>
      <c r="N424" s="364" t="s">
        <v>43</v>
      </c>
      <c r="O424" s="365"/>
      <c r="P424" s="365"/>
      <c r="Q424" s="365"/>
      <c r="R424" s="365"/>
      <c r="S424" s="365"/>
      <c r="T424" s="366"/>
      <c r="U424" s="41" t="s">
        <v>42</v>
      </c>
      <c r="V424" s="42">
        <f>IFERROR(V422/H422,"0")+IFERROR(V423/H423,"0")</f>
        <v>0</v>
      </c>
      <c r="W424" s="42">
        <f>IFERROR(W422/H422,"0")+IFERROR(W423/H423,"0")</f>
        <v>0</v>
      </c>
      <c r="X424" s="42">
        <f>IFERROR(IF(X422="",0,X422),"0")+IFERROR(IF(X423="",0,X423),"0")</f>
        <v>0</v>
      </c>
      <c r="Y424" s="65"/>
      <c r="Z424" s="65"/>
    </row>
    <row r="425" spans="1:53" x14ac:dyDescent="0.2">
      <c r="A425" s="367"/>
      <c r="B425" s="367"/>
      <c r="C425" s="367"/>
      <c r="D425" s="367"/>
      <c r="E425" s="367"/>
      <c r="F425" s="367"/>
      <c r="G425" s="367"/>
      <c r="H425" s="367"/>
      <c r="I425" s="367"/>
      <c r="J425" s="367"/>
      <c r="K425" s="367"/>
      <c r="L425" s="367"/>
      <c r="M425" s="368"/>
      <c r="N425" s="364" t="s">
        <v>43</v>
      </c>
      <c r="O425" s="365"/>
      <c r="P425" s="365"/>
      <c r="Q425" s="365"/>
      <c r="R425" s="365"/>
      <c r="S425" s="365"/>
      <c r="T425" s="366"/>
      <c r="U425" s="41" t="s">
        <v>0</v>
      </c>
      <c r="V425" s="42">
        <f>IFERROR(SUM(V422:V423),"0")</f>
        <v>0</v>
      </c>
      <c r="W425" s="42">
        <f>IFERROR(SUM(W422:W423),"0")</f>
        <v>0</v>
      </c>
      <c r="X425" s="41"/>
      <c r="Y425" s="65"/>
      <c r="Z425" s="65"/>
    </row>
    <row r="426" spans="1:53" ht="14.25" customHeight="1" x14ac:dyDescent="0.25">
      <c r="A426" s="373" t="s">
        <v>76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373"/>
      <c r="Y426" s="64"/>
      <c r="Z426" s="64"/>
    </row>
    <row r="427" spans="1:53" ht="27" customHeight="1" x14ac:dyDescent="0.25">
      <c r="A427" s="61" t="s">
        <v>578</v>
      </c>
      <c r="B427" s="61" t="s">
        <v>579</v>
      </c>
      <c r="C427" s="35">
        <v>4301031212</v>
      </c>
      <c r="D427" s="360">
        <v>4607091389739</v>
      </c>
      <c r="E427" s="36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2"/>
      <c r="P427" s="362"/>
      <c r="Q427" s="362"/>
      <c r="R427" s="363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ref="W427:W433" si="20">IFERROR(IF(V427="",0,CEILING((V427/$H427),1)*$H427),"")</f>
        <v>0</v>
      </c>
      <c r="X427" s="40" t="str">
        <f>IFERROR(IF(W427=0,"",ROUNDUP(W427/H427,0)*0.00753),"")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580</v>
      </c>
      <c r="B428" s="61" t="s">
        <v>581</v>
      </c>
      <c r="C428" s="35">
        <v>4301031247</v>
      </c>
      <c r="D428" s="360">
        <v>4680115883048</v>
      </c>
      <c r="E428" s="36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4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2"/>
      <c r="P428" s="362"/>
      <c r="Q428" s="362"/>
      <c r="R428" s="363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582</v>
      </c>
      <c r="B429" s="61" t="s">
        <v>583</v>
      </c>
      <c r="C429" s="35">
        <v>4301031176</v>
      </c>
      <c r="D429" s="360">
        <v>4607091389425</v>
      </c>
      <c r="E429" s="36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4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customHeight="1" x14ac:dyDescent="0.25">
      <c r="A430" s="61" t="s">
        <v>584</v>
      </c>
      <c r="B430" s="61" t="s">
        <v>585</v>
      </c>
      <c r="C430" s="35">
        <v>4301031215</v>
      </c>
      <c r="D430" s="360">
        <v>4680115882911</v>
      </c>
      <c r="E430" s="36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customHeight="1" x14ac:dyDescent="0.25">
      <c r="A431" s="61" t="s">
        <v>586</v>
      </c>
      <c r="B431" s="61" t="s">
        <v>587</v>
      </c>
      <c r="C431" s="35">
        <v>4301031167</v>
      </c>
      <c r="D431" s="360">
        <v>4680115880771</v>
      </c>
      <c r="E431" s="36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customHeight="1" x14ac:dyDescent="0.25">
      <c r="A432" s="61" t="s">
        <v>588</v>
      </c>
      <c r="B432" s="61" t="s">
        <v>589</v>
      </c>
      <c r="C432" s="35">
        <v>4301031173</v>
      </c>
      <c r="D432" s="360">
        <v>4607091389500</v>
      </c>
      <c r="E432" s="36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4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customHeight="1" x14ac:dyDescent="0.25">
      <c r="A433" s="61" t="s">
        <v>590</v>
      </c>
      <c r="B433" s="61" t="s">
        <v>591</v>
      </c>
      <c r="C433" s="35">
        <v>4301031103</v>
      </c>
      <c r="D433" s="360">
        <v>4680115881983</v>
      </c>
      <c r="E433" s="36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4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x14ac:dyDescent="0.2">
      <c r="A434" s="367"/>
      <c r="B434" s="367"/>
      <c r="C434" s="367"/>
      <c r="D434" s="367"/>
      <c r="E434" s="367"/>
      <c r="F434" s="367"/>
      <c r="G434" s="367"/>
      <c r="H434" s="367"/>
      <c r="I434" s="367"/>
      <c r="J434" s="367"/>
      <c r="K434" s="367"/>
      <c r="L434" s="367"/>
      <c r="M434" s="368"/>
      <c r="N434" s="364" t="s">
        <v>43</v>
      </c>
      <c r="O434" s="365"/>
      <c r="P434" s="365"/>
      <c r="Q434" s="365"/>
      <c r="R434" s="365"/>
      <c r="S434" s="365"/>
      <c r="T434" s="366"/>
      <c r="U434" s="41" t="s">
        <v>42</v>
      </c>
      <c r="V434" s="42">
        <f>IFERROR(V427/H427,"0")+IFERROR(V428/H428,"0")+IFERROR(V429/H429,"0")+IFERROR(V430/H430,"0")+IFERROR(V431/H431,"0")+IFERROR(V432/H432,"0")+IFERROR(V433/H433,"0")</f>
        <v>0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5"/>
      <c r="Z434" s="65"/>
    </row>
    <row r="435" spans="1:53" x14ac:dyDescent="0.2">
      <c r="A435" s="367"/>
      <c r="B435" s="367"/>
      <c r="C435" s="367"/>
      <c r="D435" s="367"/>
      <c r="E435" s="367"/>
      <c r="F435" s="367"/>
      <c r="G435" s="367"/>
      <c r="H435" s="367"/>
      <c r="I435" s="367"/>
      <c r="J435" s="367"/>
      <c r="K435" s="367"/>
      <c r="L435" s="367"/>
      <c r="M435" s="368"/>
      <c r="N435" s="364" t="s">
        <v>43</v>
      </c>
      <c r="O435" s="365"/>
      <c r="P435" s="365"/>
      <c r="Q435" s="365"/>
      <c r="R435" s="365"/>
      <c r="S435" s="365"/>
      <c r="T435" s="366"/>
      <c r="U435" s="41" t="s">
        <v>0</v>
      </c>
      <c r="V435" s="42">
        <f>IFERROR(SUM(V427:V433),"0")</f>
        <v>0</v>
      </c>
      <c r="W435" s="42">
        <f>IFERROR(SUM(W427:W433),"0")</f>
        <v>0</v>
      </c>
      <c r="X435" s="41"/>
      <c r="Y435" s="65"/>
      <c r="Z435" s="65"/>
    </row>
    <row r="436" spans="1:53" ht="14.25" customHeight="1" x14ac:dyDescent="0.25">
      <c r="A436" s="373" t="s">
        <v>96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373"/>
      <c r="Y436" s="64"/>
      <c r="Z436" s="64"/>
    </row>
    <row r="437" spans="1:53" ht="27" customHeight="1" x14ac:dyDescent="0.25">
      <c r="A437" s="61" t="s">
        <v>592</v>
      </c>
      <c r="B437" s="61" t="s">
        <v>593</v>
      </c>
      <c r="C437" s="35">
        <v>4301032046</v>
      </c>
      <c r="D437" s="360">
        <v>4680115884359</v>
      </c>
      <c r="E437" s="36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4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2"/>
      <c r="P437" s="362"/>
      <c r="Q437" s="362"/>
      <c r="R437" s="363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customHeight="1" x14ac:dyDescent="0.25">
      <c r="A438" s="61" t="s">
        <v>594</v>
      </c>
      <c r="B438" s="61" t="s">
        <v>595</v>
      </c>
      <c r="C438" s="35">
        <v>4301040358</v>
      </c>
      <c r="D438" s="360">
        <v>4680115884571</v>
      </c>
      <c r="E438" s="36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4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2"/>
      <c r="P438" s="362"/>
      <c r="Q438" s="362"/>
      <c r="R438" s="363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x14ac:dyDescent="0.2">
      <c r="A439" s="367"/>
      <c r="B439" s="367"/>
      <c r="C439" s="367"/>
      <c r="D439" s="367"/>
      <c r="E439" s="367"/>
      <c r="F439" s="367"/>
      <c r="G439" s="367"/>
      <c r="H439" s="367"/>
      <c r="I439" s="367"/>
      <c r="J439" s="367"/>
      <c r="K439" s="367"/>
      <c r="L439" s="367"/>
      <c r="M439" s="368"/>
      <c r="N439" s="364" t="s">
        <v>43</v>
      </c>
      <c r="O439" s="365"/>
      <c r="P439" s="365"/>
      <c r="Q439" s="365"/>
      <c r="R439" s="365"/>
      <c r="S439" s="365"/>
      <c r="T439" s="366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x14ac:dyDescent="0.2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8"/>
      <c r="N440" s="364" t="s">
        <v>43</v>
      </c>
      <c r="O440" s="365"/>
      <c r="P440" s="365"/>
      <c r="Q440" s="365"/>
      <c r="R440" s="365"/>
      <c r="S440" s="365"/>
      <c r="T440" s="366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customHeight="1" x14ac:dyDescent="0.25">
      <c r="A441" s="373" t="s">
        <v>105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373"/>
      <c r="Y441" s="64"/>
      <c r="Z441" s="64"/>
    </row>
    <row r="442" spans="1:53" ht="27" customHeight="1" x14ac:dyDescent="0.25">
      <c r="A442" s="61" t="s">
        <v>596</v>
      </c>
      <c r="B442" s="61" t="s">
        <v>597</v>
      </c>
      <c r="C442" s="35">
        <v>4301170010</v>
      </c>
      <c r="D442" s="360">
        <v>4680115884090</v>
      </c>
      <c r="E442" s="36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4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2"/>
      <c r="P442" s="362"/>
      <c r="Q442" s="362"/>
      <c r="R442" s="363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x14ac:dyDescent="0.2">
      <c r="A443" s="367"/>
      <c r="B443" s="367"/>
      <c r="C443" s="367"/>
      <c r="D443" s="367"/>
      <c r="E443" s="367"/>
      <c r="F443" s="367"/>
      <c r="G443" s="367"/>
      <c r="H443" s="367"/>
      <c r="I443" s="367"/>
      <c r="J443" s="367"/>
      <c r="K443" s="367"/>
      <c r="L443" s="367"/>
      <c r="M443" s="368"/>
      <c r="N443" s="364" t="s">
        <v>43</v>
      </c>
      <c r="O443" s="365"/>
      <c r="P443" s="365"/>
      <c r="Q443" s="365"/>
      <c r="R443" s="365"/>
      <c r="S443" s="365"/>
      <c r="T443" s="366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7"/>
      <c r="B444" s="367"/>
      <c r="C444" s="367"/>
      <c r="D444" s="367"/>
      <c r="E444" s="367"/>
      <c r="F444" s="367"/>
      <c r="G444" s="367"/>
      <c r="H444" s="367"/>
      <c r="I444" s="367"/>
      <c r="J444" s="367"/>
      <c r="K444" s="367"/>
      <c r="L444" s="367"/>
      <c r="M444" s="368"/>
      <c r="N444" s="364" t="s">
        <v>43</v>
      </c>
      <c r="O444" s="365"/>
      <c r="P444" s="365"/>
      <c r="Q444" s="365"/>
      <c r="R444" s="365"/>
      <c r="S444" s="365"/>
      <c r="T444" s="366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customHeight="1" x14ac:dyDescent="0.25">
      <c r="A445" s="373" t="s">
        <v>598</v>
      </c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3"/>
      <c r="N445" s="373"/>
      <c r="O445" s="373"/>
      <c r="P445" s="373"/>
      <c r="Q445" s="373"/>
      <c r="R445" s="373"/>
      <c r="S445" s="373"/>
      <c r="T445" s="373"/>
      <c r="U445" s="373"/>
      <c r="V445" s="373"/>
      <c r="W445" s="373"/>
      <c r="X445" s="373"/>
      <c r="Y445" s="64"/>
      <c r="Z445" s="64"/>
    </row>
    <row r="446" spans="1:53" ht="27" customHeight="1" x14ac:dyDescent="0.25">
      <c r="A446" s="61" t="s">
        <v>599</v>
      </c>
      <c r="B446" s="61" t="s">
        <v>600</v>
      </c>
      <c r="C446" s="35">
        <v>4301040357</v>
      </c>
      <c r="D446" s="360">
        <v>4680115884564</v>
      </c>
      <c r="E446" s="36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4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2"/>
      <c r="P446" s="362"/>
      <c r="Q446" s="362"/>
      <c r="R446" s="363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x14ac:dyDescent="0.2">
      <c r="A447" s="367"/>
      <c r="B447" s="367"/>
      <c r="C447" s="367"/>
      <c r="D447" s="367"/>
      <c r="E447" s="367"/>
      <c r="F447" s="367"/>
      <c r="G447" s="367"/>
      <c r="H447" s="367"/>
      <c r="I447" s="367"/>
      <c r="J447" s="367"/>
      <c r="K447" s="367"/>
      <c r="L447" s="367"/>
      <c r="M447" s="368"/>
      <c r="N447" s="364" t="s">
        <v>43</v>
      </c>
      <c r="O447" s="365"/>
      <c r="P447" s="365"/>
      <c r="Q447" s="365"/>
      <c r="R447" s="365"/>
      <c r="S447" s="365"/>
      <c r="T447" s="366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x14ac:dyDescent="0.2">
      <c r="A448" s="367"/>
      <c r="B448" s="367"/>
      <c r="C448" s="367"/>
      <c r="D448" s="367"/>
      <c r="E448" s="367"/>
      <c r="F448" s="367"/>
      <c r="G448" s="367"/>
      <c r="H448" s="367"/>
      <c r="I448" s="367"/>
      <c r="J448" s="367"/>
      <c r="K448" s="367"/>
      <c r="L448" s="367"/>
      <c r="M448" s="368"/>
      <c r="N448" s="364" t="s">
        <v>43</v>
      </c>
      <c r="O448" s="365"/>
      <c r="P448" s="365"/>
      <c r="Q448" s="365"/>
      <c r="R448" s="365"/>
      <c r="S448" s="365"/>
      <c r="T448" s="366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customHeight="1" x14ac:dyDescent="0.2">
      <c r="A449" s="387" t="s">
        <v>601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53"/>
      <c r="Z449" s="53"/>
    </row>
    <row r="450" spans="1:53" ht="16.5" customHeight="1" x14ac:dyDescent="0.25">
      <c r="A450" s="388" t="s">
        <v>601</v>
      </c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8"/>
      <c r="N450" s="388"/>
      <c r="O450" s="388"/>
      <c r="P450" s="388"/>
      <c r="Q450" s="388"/>
      <c r="R450" s="388"/>
      <c r="S450" s="388"/>
      <c r="T450" s="388"/>
      <c r="U450" s="388"/>
      <c r="V450" s="388"/>
      <c r="W450" s="388"/>
      <c r="X450" s="388"/>
      <c r="Y450" s="63"/>
      <c r="Z450" s="63"/>
    </row>
    <row r="451" spans="1:53" ht="14.25" customHeight="1" x14ac:dyDescent="0.25">
      <c r="A451" s="373" t="s">
        <v>118</v>
      </c>
      <c r="B451" s="373"/>
      <c r="C451" s="373"/>
      <c r="D451" s="373"/>
      <c r="E451" s="373"/>
      <c r="F451" s="373"/>
      <c r="G451" s="373"/>
      <c r="H451" s="373"/>
      <c r="I451" s="373"/>
      <c r="J451" s="373"/>
      <c r="K451" s="373"/>
      <c r="L451" s="373"/>
      <c r="M451" s="373"/>
      <c r="N451" s="373"/>
      <c r="O451" s="373"/>
      <c r="P451" s="373"/>
      <c r="Q451" s="373"/>
      <c r="R451" s="373"/>
      <c r="S451" s="373"/>
      <c r="T451" s="373"/>
      <c r="U451" s="373"/>
      <c r="V451" s="373"/>
      <c r="W451" s="373"/>
      <c r="X451" s="373"/>
      <c r="Y451" s="64"/>
      <c r="Z451" s="64"/>
    </row>
    <row r="452" spans="1:53" ht="27" customHeight="1" x14ac:dyDescent="0.25">
      <c r="A452" s="61" t="s">
        <v>602</v>
      </c>
      <c r="B452" s="61" t="s">
        <v>603</v>
      </c>
      <c r="C452" s="35">
        <v>4301011795</v>
      </c>
      <c r="D452" s="360">
        <v>4607091389067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4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customHeight="1" x14ac:dyDescent="0.25">
      <c r="A453" s="61" t="s">
        <v>604</v>
      </c>
      <c r="B453" s="61" t="s">
        <v>605</v>
      </c>
      <c r="C453" s="35">
        <v>4301011779</v>
      </c>
      <c r="D453" s="360">
        <v>4607091383522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500</v>
      </c>
      <c r="W453" s="54">
        <f t="shared" si="21"/>
        <v>501.6</v>
      </c>
      <c r="X453" s="40">
        <f t="shared" si="22"/>
        <v>1.1362000000000001</v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606</v>
      </c>
      <c r="B454" s="61" t="s">
        <v>607</v>
      </c>
      <c r="C454" s="35">
        <v>4301011785</v>
      </c>
      <c r="D454" s="360">
        <v>4607091384437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customHeight="1" x14ac:dyDescent="0.25">
      <c r="A455" s="61" t="s">
        <v>608</v>
      </c>
      <c r="B455" s="61" t="s">
        <v>609</v>
      </c>
      <c r="C455" s="35">
        <v>4301011774</v>
      </c>
      <c r="D455" s="360">
        <v>4680115884502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610</v>
      </c>
      <c r="B456" s="61" t="s">
        <v>611</v>
      </c>
      <c r="C456" s="35">
        <v>4301011771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4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550</v>
      </c>
      <c r="W456" s="54">
        <f t="shared" si="21"/>
        <v>554.4</v>
      </c>
      <c r="X456" s="40">
        <f t="shared" si="22"/>
        <v>1.2558</v>
      </c>
      <c r="Y456" s="66" t="s">
        <v>48</v>
      </c>
      <c r="Z456" s="67" t="s">
        <v>48</v>
      </c>
      <c r="AD456" s="68"/>
      <c r="BA456" s="320" t="s">
        <v>66</v>
      </c>
    </row>
    <row r="457" spans="1:53" ht="16.5" customHeight="1" x14ac:dyDescent="0.25">
      <c r="A457" s="61" t="s">
        <v>612</v>
      </c>
      <c r="B457" s="61" t="s">
        <v>613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614</v>
      </c>
      <c r="B458" s="61" t="s">
        <v>615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customHeight="1" x14ac:dyDescent="0.25">
      <c r="A459" s="61" t="s">
        <v>616</v>
      </c>
      <c r="B459" s="61" t="s">
        <v>617</v>
      </c>
      <c r="C459" s="35">
        <v>4301011775</v>
      </c>
      <c r="D459" s="360">
        <v>4607091389999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41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customHeight="1" x14ac:dyDescent="0.25">
      <c r="A460" s="61" t="s">
        <v>618</v>
      </c>
      <c r="B460" s="61" t="s">
        <v>619</v>
      </c>
      <c r="C460" s="35">
        <v>4301011770</v>
      </c>
      <c r="D460" s="360">
        <v>4680115882782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customHeight="1" x14ac:dyDescent="0.25">
      <c r="A461" s="61" t="s">
        <v>620</v>
      </c>
      <c r="B461" s="61" t="s">
        <v>621</v>
      </c>
      <c r="C461" s="35">
        <v>4301011190</v>
      </c>
      <c r="D461" s="360">
        <v>4607091389098</v>
      </c>
      <c r="E461" s="360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5" t="s">
        <v>66</v>
      </c>
    </row>
    <row r="462" spans="1:53" ht="27" customHeight="1" x14ac:dyDescent="0.25">
      <c r="A462" s="61" t="s">
        <v>622</v>
      </c>
      <c r="B462" s="61" t="s">
        <v>623</v>
      </c>
      <c r="C462" s="35">
        <v>4301011784</v>
      </c>
      <c r="D462" s="360">
        <v>4607091389982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x14ac:dyDescent="0.2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8"/>
      <c r="N463" s="364" t="s">
        <v>43</v>
      </c>
      <c r="O463" s="365"/>
      <c r="P463" s="365"/>
      <c r="Q463" s="365"/>
      <c r="R463" s="365"/>
      <c r="S463" s="365"/>
      <c r="T463" s="366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198.86363636363635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200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2.3920000000000003</v>
      </c>
      <c r="Y463" s="65"/>
      <c r="Z463" s="65"/>
    </row>
    <row r="464" spans="1:53" x14ac:dyDescent="0.2">
      <c r="A464" s="367"/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8"/>
      <c r="N464" s="364" t="s">
        <v>43</v>
      </c>
      <c r="O464" s="365"/>
      <c r="P464" s="365"/>
      <c r="Q464" s="365"/>
      <c r="R464" s="365"/>
      <c r="S464" s="365"/>
      <c r="T464" s="366"/>
      <c r="U464" s="41" t="s">
        <v>0</v>
      </c>
      <c r="V464" s="42">
        <f>IFERROR(SUM(V452:V462),"0")</f>
        <v>1050</v>
      </c>
      <c r="W464" s="42">
        <f>IFERROR(SUM(W452:W462),"0")</f>
        <v>1056</v>
      </c>
      <c r="X464" s="41"/>
      <c r="Y464" s="65"/>
      <c r="Z464" s="65"/>
    </row>
    <row r="465" spans="1:53" ht="14.25" customHeight="1" x14ac:dyDescent="0.25">
      <c r="A465" s="373" t="s">
        <v>110</v>
      </c>
      <c r="B465" s="373"/>
      <c r="C465" s="373"/>
      <c r="D465" s="373"/>
      <c r="E465" s="373"/>
      <c r="F465" s="373"/>
      <c r="G465" s="373"/>
      <c r="H465" s="373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  <c r="U465" s="373"/>
      <c r="V465" s="373"/>
      <c r="W465" s="373"/>
      <c r="X465" s="373"/>
      <c r="Y465" s="64"/>
      <c r="Z465" s="64"/>
    </row>
    <row r="466" spans="1:53" ht="16.5" customHeight="1" x14ac:dyDescent="0.25">
      <c r="A466" s="61" t="s">
        <v>624</v>
      </c>
      <c r="B466" s="61" t="s">
        <v>625</v>
      </c>
      <c r="C466" s="35">
        <v>4301020222</v>
      </c>
      <c r="D466" s="360">
        <v>4607091388930</v>
      </c>
      <c r="E466" s="36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550</v>
      </c>
      <c r="W466" s="54">
        <f>IFERROR(IF(V466="",0,CEILING((V466/$H466),1)*$H466),"")</f>
        <v>554.4</v>
      </c>
      <c r="X466" s="40">
        <f>IFERROR(IF(W466=0,"",ROUNDUP(W466/H466,0)*0.01196),"")</f>
        <v>1.2558</v>
      </c>
      <c r="Y466" s="66" t="s">
        <v>48</v>
      </c>
      <c r="Z466" s="67" t="s">
        <v>48</v>
      </c>
      <c r="AD466" s="68"/>
      <c r="BA466" s="327" t="s">
        <v>66</v>
      </c>
    </row>
    <row r="467" spans="1:53" ht="16.5" customHeight="1" x14ac:dyDescent="0.25">
      <c r="A467" s="61" t="s">
        <v>626</v>
      </c>
      <c r="B467" s="61" t="s">
        <v>627</v>
      </c>
      <c r="C467" s="35">
        <v>4301020206</v>
      </c>
      <c r="D467" s="360">
        <v>4680115880054</v>
      </c>
      <c r="E467" s="36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4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2"/>
      <c r="P467" s="362"/>
      <c r="Q467" s="362"/>
      <c r="R467" s="363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x14ac:dyDescent="0.2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8"/>
      <c r="N468" s="364" t="s">
        <v>43</v>
      </c>
      <c r="O468" s="365"/>
      <c r="P468" s="365"/>
      <c r="Q468" s="365"/>
      <c r="R468" s="365"/>
      <c r="S468" s="365"/>
      <c r="T468" s="366"/>
      <c r="U468" s="41" t="s">
        <v>42</v>
      </c>
      <c r="V468" s="42">
        <f>IFERROR(V466/H466,"0")+IFERROR(V467/H467,"0")</f>
        <v>104.16666666666666</v>
      </c>
      <c r="W468" s="42">
        <f>IFERROR(W466/H466,"0")+IFERROR(W467/H467,"0")</f>
        <v>104.99999999999999</v>
      </c>
      <c r="X468" s="42">
        <f>IFERROR(IF(X466="",0,X466),"0")+IFERROR(IF(X467="",0,X467),"0")</f>
        <v>1.2558</v>
      </c>
      <c r="Y468" s="65"/>
      <c r="Z468" s="65"/>
    </row>
    <row r="469" spans="1:53" x14ac:dyDescent="0.2">
      <c r="A469" s="367"/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8"/>
      <c r="N469" s="364" t="s">
        <v>43</v>
      </c>
      <c r="O469" s="365"/>
      <c r="P469" s="365"/>
      <c r="Q469" s="365"/>
      <c r="R469" s="365"/>
      <c r="S469" s="365"/>
      <c r="T469" s="366"/>
      <c r="U469" s="41" t="s">
        <v>0</v>
      </c>
      <c r="V469" s="42">
        <f>IFERROR(SUM(V466:V467),"0")</f>
        <v>550</v>
      </c>
      <c r="W469" s="42">
        <f>IFERROR(SUM(W466:W467),"0")</f>
        <v>554.4</v>
      </c>
      <c r="X469" s="41"/>
      <c r="Y469" s="65"/>
      <c r="Z469" s="65"/>
    </row>
    <row r="470" spans="1:53" ht="14.25" customHeight="1" x14ac:dyDescent="0.25">
      <c r="A470" s="373" t="s">
        <v>76</v>
      </c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  <c r="U470" s="373"/>
      <c r="V470" s="373"/>
      <c r="W470" s="373"/>
      <c r="X470" s="373"/>
      <c r="Y470" s="64"/>
      <c r="Z470" s="64"/>
    </row>
    <row r="471" spans="1:53" ht="27" customHeight="1" x14ac:dyDescent="0.25">
      <c r="A471" s="61" t="s">
        <v>628</v>
      </c>
      <c r="B471" s="61" t="s">
        <v>629</v>
      </c>
      <c r="C471" s="35">
        <v>4301031252</v>
      </c>
      <c r="D471" s="360">
        <v>4680115883116</v>
      </c>
      <c r="E471" s="36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3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630</v>
      </c>
      <c r="B472" s="61" t="s">
        <v>631</v>
      </c>
      <c r="C472" s="35">
        <v>4301031248</v>
      </c>
      <c r="D472" s="360">
        <v>4680115883093</v>
      </c>
      <c r="E472" s="360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2"/>
      <c r="P472" s="362"/>
      <c r="Q472" s="362"/>
      <c r="R472" s="363"/>
      <c r="S472" s="38" t="s">
        <v>48</v>
      </c>
      <c r="T472" s="38" t="s">
        <v>48</v>
      </c>
      <c r="U472" s="39" t="s">
        <v>0</v>
      </c>
      <c r="V472" s="57">
        <v>200</v>
      </c>
      <c r="W472" s="54">
        <f t="shared" si="23"/>
        <v>200.64000000000001</v>
      </c>
      <c r="X472" s="40">
        <f>IFERROR(IF(W472=0,"",ROUNDUP(W472/H472,0)*0.01196),"")</f>
        <v>0.45448</v>
      </c>
      <c r="Y472" s="66" t="s">
        <v>48</v>
      </c>
      <c r="Z472" s="67" t="s">
        <v>48</v>
      </c>
      <c r="AD472" s="68"/>
      <c r="BA472" s="330" t="s">
        <v>66</v>
      </c>
    </row>
    <row r="473" spans="1:53" ht="27" customHeight="1" x14ac:dyDescent="0.25">
      <c r="A473" s="61" t="s">
        <v>632</v>
      </c>
      <c r="B473" s="61" t="s">
        <v>633</v>
      </c>
      <c r="C473" s="35">
        <v>4301031250</v>
      </c>
      <c r="D473" s="360">
        <v>4680115883109</v>
      </c>
      <c r="E473" s="360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3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2"/>
      <c r="P473" s="362"/>
      <c r="Q473" s="362"/>
      <c r="R473" s="363"/>
      <c r="S473" s="38" t="s">
        <v>48</v>
      </c>
      <c r="T473" s="38" t="s">
        <v>48</v>
      </c>
      <c r="U473" s="39" t="s">
        <v>0</v>
      </c>
      <c r="V473" s="57">
        <v>400</v>
      </c>
      <c r="W473" s="54">
        <f t="shared" si="23"/>
        <v>401.28000000000003</v>
      </c>
      <c r="X473" s="40">
        <f>IFERROR(IF(W473=0,"",ROUNDUP(W473/H473,0)*0.01196),"")</f>
        <v>0.90895999999999999</v>
      </c>
      <c r="Y473" s="66" t="s">
        <v>48</v>
      </c>
      <c r="Z473" s="67" t="s">
        <v>48</v>
      </c>
      <c r="AD473" s="68"/>
      <c r="BA473" s="331" t="s">
        <v>66</v>
      </c>
    </row>
    <row r="474" spans="1:53" ht="27" customHeight="1" x14ac:dyDescent="0.25">
      <c r="A474" s="61" t="s">
        <v>634</v>
      </c>
      <c r="B474" s="61" t="s">
        <v>635</v>
      </c>
      <c r="C474" s="35">
        <v>4301031249</v>
      </c>
      <c r="D474" s="360">
        <v>4680115882072</v>
      </c>
      <c r="E474" s="36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4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2"/>
      <c r="P474" s="362"/>
      <c r="Q474" s="362"/>
      <c r="R474" s="363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customHeight="1" x14ac:dyDescent="0.25">
      <c r="A475" s="61" t="s">
        <v>636</v>
      </c>
      <c r="B475" s="61" t="s">
        <v>637</v>
      </c>
      <c r="C475" s="35">
        <v>4301031251</v>
      </c>
      <c r="D475" s="360">
        <v>4680115882102</v>
      </c>
      <c r="E475" s="360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customHeight="1" x14ac:dyDescent="0.25">
      <c r="A476" s="61" t="s">
        <v>638</v>
      </c>
      <c r="B476" s="61" t="s">
        <v>639</v>
      </c>
      <c r="C476" s="35">
        <v>4301031253</v>
      </c>
      <c r="D476" s="360">
        <v>4680115882096</v>
      </c>
      <c r="E476" s="360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x14ac:dyDescent="0.2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8"/>
      <c r="N477" s="364" t="s">
        <v>43</v>
      </c>
      <c r="O477" s="365"/>
      <c r="P477" s="365"/>
      <c r="Q477" s="365"/>
      <c r="R477" s="365"/>
      <c r="S477" s="365"/>
      <c r="T477" s="366"/>
      <c r="U477" s="41" t="s">
        <v>42</v>
      </c>
      <c r="V477" s="42">
        <f>IFERROR(V471/H471,"0")+IFERROR(V472/H472,"0")+IFERROR(V473/H473,"0")+IFERROR(V474/H474,"0")+IFERROR(V475/H475,"0")+IFERROR(V476/H476,"0")</f>
        <v>113.63636363636363</v>
      </c>
      <c r="W477" s="42">
        <f>IFERROR(W471/H471,"0")+IFERROR(W472/H472,"0")+IFERROR(W473/H473,"0")+IFERROR(W474/H474,"0")+IFERROR(W475/H475,"0")+IFERROR(W476/H476,"0")</f>
        <v>114</v>
      </c>
      <c r="X477" s="42">
        <f>IFERROR(IF(X471="",0,X471),"0")+IFERROR(IF(X472="",0,X472),"0")+IFERROR(IF(X473="",0,X473),"0")+IFERROR(IF(X474="",0,X474),"0")+IFERROR(IF(X475="",0,X475),"0")+IFERROR(IF(X476="",0,X476),"0")</f>
        <v>1.36344</v>
      </c>
      <c r="Y477" s="65"/>
      <c r="Z477" s="65"/>
    </row>
    <row r="478" spans="1:53" x14ac:dyDescent="0.2">
      <c r="A478" s="367"/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8"/>
      <c r="N478" s="364" t="s">
        <v>43</v>
      </c>
      <c r="O478" s="365"/>
      <c r="P478" s="365"/>
      <c r="Q478" s="365"/>
      <c r="R478" s="365"/>
      <c r="S478" s="365"/>
      <c r="T478" s="366"/>
      <c r="U478" s="41" t="s">
        <v>0</v>
      </c>
      <c r="V478" s="42">
        <f>IFERROR(SUM(V471:V476),"0")</f>
        <v>600</v>
      </c>
      <c r="W478" s="42">
        <f>IFERROR(SUM(W471:W476),"0")</f>
        <v>601.92000000000007</v>
      </c>
      <c r="X478" s="41"/>
      <c r="Y478" s="65"/>
      <c r="Z478" s="65"/>
    </row>
    <row r="479" spans="1:53" ht="14.25" customHeight="1" x14ac:dyDescent="0.25">
      <c r="A479" s="373" t="s">
        <v>81</v>
      </c>
      <c r="B479" s="373"/>
      <c r="C479" s="373"/>
      <c r="D479" s="373"/>
      <c r="E479" s="373"/>
      <c r="F479" s="373"/>
      <c r="G479" s="373"/>
      <c r="H479" s="373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  <c r="U479" s="373"/>
      <c r="V479" s="373"/>
      <c r="W479" s="373"/>
      <c r="X479" s="373"/>
      <c r="Y479" s="64"/>
      <c r="Z479" s="64"/>
    </row>
    <row r="480" spans="1:53" ht="16.5" customHeight="1" x14ac:dyDescent="0.25">
      <c r="A480" s="61" t="s">
        <v>640</v>
      </c>
      <c r="B480" s="61" t="s">
        <v>641</v>
      </c>
      <c r="C480" s="35">
        <v>4301051230</v>
      </c>
      <c r="D480" s="360">
        <v>4607091383409</v>
      </c>
      <c r="E480" s="360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customHeight="1" x14ac:dyDescent="0.25">
      <c r="A481" s="61" t="s">
        <v>642</v>
      </c>
      <c r="B481" s="61" t="s">
        <v>643</v>
      </c>
      <c r="C481" s="35">
        <v>4301051231</v>
      </c>
      <c r="D481" s="360">
        <v>4607091383416</v>
      </c>
      <c r="E481" s="360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2"/>
      <c r="P481" s="362"/>
      <c r="Q481" s="362"/>
      <c r="R481" s="363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customHeight="1" x14ac:dyDescent="0.25">
      <c r="A482" s="61" t="s">
        <v>644</v>
      </c>
      <c r="B482" s="61" t="s">
        <v>645</v>
      </c>
      <c r="C482" s="35">
        <v>4301051058</v>
      </c>
      <c r="D482" s="360">
        <v>4680115883536</v>
      </c>
      <c r="E482" s="360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3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2"/>
      <c r="P482" s="362"/>
      <c r="Q482" s="362"/>
      <c r="R482" s="363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x14ac:dyDescent="0.2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8"/>
      <c r="N483" s="364" t="s">
        <v>43</v>
      </c>
      <c r="O483" s="365"/>
      <c r="P483" s="365"/>
      <c r="Q483" s="365"/>
      <c r="R483" s="365"/>
      <c r="S483" s="365"/>
      <c r="T483" s="366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x14ac:dyDescent="0.2">
      <c r="A484" s="367"/>
      <c r="B484" s="367"/>
      <c r="C484" s="367"/>
      <c r="D484" s="367"/>
      <c r="E484" s="367"/>
      <c r="F484" s="367"/>
      <c r="G484" s="367"/>
      <c r="H484" s="367"/>
      <c r="I484" s="367"/>
      <c r="J484" s="367"/>
      <c r="K484" s="367"/>
      <c r="L484" s="367"/>
      <c r="M484" s="368"/>
      <c r="N484" s="364" t="s">
        <v>43</v>
      </c>
      <c r="O484" s="365"/>
      <c r="P484" s="365"/>
      <c r="Q484" s="365"/>
      <c r="R484" s="365"/>
      <c r="S484" s="365"/>
      <c r="T484" s="366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customHeight="1" x14ac:dyDescent="0.25">
      <c r="A485" s="373" t="s">
        <v>219</v>
      </c>
      <c r="B485" s="373"/>
      <c r="C485" s="373"/>
      <c r="D485" s="373"/>
      <c r="E485" s="373"/>
      <c r="F485" s="373"/>
      <c r="G485" s="373"/>
      <c r="H485" s="373"/>
      <c r="I485" s="373"/>
      <c r="J485" s="373"/>
      <c r="K485" s="373"/>
      <c r="L485" s="373"/>
      <c r="M485" s="373"/>
      <c r="N485" s="373"/>
      <c r="O485" s="373"/>
      <c r="P485" s="373"/>
      <c r="Q485" s="373"/>
      <c r="R485" s="373"/>
      <c r="S485" s="373"/>
      <c r="T485" s="373"/>
      <c r="U485" s="373"/>
      <c r="V485" s="373"/>
      <c r="W485" s="373"/>
      <c r="X485" s="373"/>
      <c r="Y485" s="64"/>
      <c r="Z485" s="64"/>
    </row>
    <row r="486" spans="1:53" ht="16.5" customHeight="1" x14ac:dyDescent="0.25">
      <c r="A486" s="61" t="s">
        <v>646</v>
      </c>
      <c r="B486" s="61" t="s">
        <v>647</v>
      </c>
      <c r="C486" s="35">
        <v>4301060363</v>
      </c>
      <c r="D486" s="360">
        <v>4680115885035</v>
      </c>
      <c r="E486" s="360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393" t="s">
        <v>648</v>
      </c>
      <c r="O486" s="362"/>
      <c r="P486" s="362"/>
      <c r="Q486" s="362"/>
      <c r="R486" s="363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x14ac:dyDescent="0.2">
      <c r="A487" s="367"/>
      <c r="B487" s="367"/>
      <c r="C487" s="367"/>
      <c r="D487" s="367"/>
      <c r="E487" s="367"/>
      <c r="F487" s="367"/>
      <c r="G487" s="367"/>
      <c r="H487" s="367"/>
      <c r="I487" s="367"/>
      <c r="J487" s="367"/>
      <c r="K487" s="367"/>
      <c r="L487" s="367"/>
      <c r="M487" s="368"/>
      <c r="N487" s="364" t="s">
        <v>43</v>
      </c>
      <c r="O487" s="365"/>
      <c r="P487" s="365"/>
      <c r="Q487" s="365"/>
      <c r="R487" s="365"/>
      <c r="S487" s="365"/>
      <c r="T487" s="366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x14ac:dyDescent="0.2">
      <c r="A488" s="367"/>
      <c r="B488" s="367"/>
      <c r="C488" s="367"/>
      <c r="D488" s="367"/>
      <c r="E488" s="367"/>
      <c r="F488" s="367"/>
      <c r="G488" s="367"/>
      <c r="H488" s="367"/>
      <c r="I488" s="367"/>
      <c r="J488" s="367"/>
      <c r="K488" s="367"/>
      <c r="L488" s="367"/>
      <c r="M488" s="368"/>
      <c r="N488" s="364" t="s">
        <v>43</v>
      </c>
      <c r="O488" s="365"/>
      <c r="P488" s="365"/>
      <c r="Q488" s="365"/>
      <c r="R488" s="365"/>
      <c r="S488" s="365"/>
      <c r="T488" s="366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customHeight="1" x14ac:dyDescent="0.2">
      <c r="A489" s="387" t="s">
        <v>649</v>
      </c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387"/>
      <c r="O489" s="387"/>
      <c r="P489" s="387"/>
      <c r="Q489" s="387"/>
      <c r="R489" s="387"/>
      <c r="S489" s="387"/>
      <c r="T489" s="387"/>
      <c r="U489" s="387"/>
      <c r="V489" s="387"/>
      <c r="W489" s="387"/>
      <c r="X489" s="387"/>
      <c r="Y489" s="53"/>
      <c r="Z489" s="53"/>
    </row>
    <row r="490" spans="1:53" ht="16.5" customHeight="1" x14ac:dyDescent="0.25">
      <c r="A490" s="388" t="s">
        <v>650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63"/>
      <c r="Z490" s="63"/>
    </row>
    <row r="491" spans="1:53" ht="14.25" customHeight="1" x14ac:dyDescent="0.25">
      <c r="A491" s="373" t="s">
        <v>118</v>
      </c>
      <c r="B491" s="373"/>
      <c r="C491" s="373"/>
      <c r="D491" s="373"/>
      <c r="E491" s="373"/>
      <c r="F491" s="373"/>
      <c r="G491" s="373"/>
      <c r="H491" s="373"/>
      <c r="I491" s="373"/>
      <c r="J491" s="373"/>
      <c r="K491" s="373"/>
      <c r="L491" s="373"/>
      <c r="M491" s="373"/>
      <c r="N491" s="373"/>
      <c r="O491" s="373"/>
      <c r="P491" s="373"/>
      <c r="Q491" s="373"/>
      <c r="R491" s="373"/>
      <c r="S491" s="373"/>
      <c r="T491" s="373"/>
      <c r="U491" s="373"/>
      <c r="V491" s="373"/>
      <c r="W491" s="373"/>
      <c r="X491" s="373"/>
      <c r="Y491" s="64"/>
      <c r="Z491" s="64"/>
    </row>
    <row r="492" spans="1:53" ht="27" customHeight="1" x14ac:dyDescent="0.25">
      <c r="A492" s="61" t="s">
        <v>651</v>
      </c>
      <c r="B492" s="61" t="s">
        <v>652</v>
      </c>
      <c r="C492" s="35">
        <v>4301011763</v>
      </c>
      <c r="D492" s="360">
        <v>4640242181011</v>
      </c>
      <c r="E492" s="360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389" t="s">
        <v>653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customHeight="1" x14ac:dyDescent="0.25">
      <c r="A493" s="61" t="s">
        <v>654</v>
      </c>
      <c r="B493" s="61" t="s">
        <v>655</v>
      </c>
      <c r="C493" s="35">
        <v>4301011585</v>
      </c>
      <c r="D493" s="360">
        <v>4640242180441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90" t="s">
        <v>656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customHeight="1" x14ac:dyDescent="0.25">
      <c r="A494" s="61" t="s">
        <v>657</v>
      </c>
      <c r="B494" s="61" t="s">
        <v>658</v>
      </c>
      <c r="C494" s="35">
        <v>4301011584</v>
      </c>
      <c r="D494" s="360">
        <v>4640242180564</v>
      </c>
      <c r="E494" s="360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391" t="s">
        <v>659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120</v>
      </c>
      <c r="W494" s="54">
        <f>IFERROR(IF(V494="",0,CEILING((V494/$H494),1)*$H494),"")</f>
        <v>120</v>
      </c>
      <c r="X494" s="40">
        <f>IFERROR(IF(W494=0,"",ROUNDUP(W494/H494,0)*0.02175),"")</f>
        <v>0.21749999999999997</v>
      </c>
      <c r="Y494" s="66" t="s">
        <v>48</v>
      </c>
      <c r="Z494" s="67" t="s">
        <v>48</v>
      </c>
      <c r="AD494" s="68"/>
      <c r="BA494" s="341" t="s">
        <v>66</v>
      </c>
    </row>
    <row r="495" spans="1:53" ht="27" customHeight="1" x14ac:dyDescent="0.25">
      <c r="A495" s="61" t="s">
        <v>660</v>
      </c>
      <c r="B495" s="61" t="s">
        <v>661</v>
      </c>
      <c r="C495" s="35">
        <v>4301011762</v>
      </c>
      <c r="D495" s="360">
        <v>4640242180922</v>
      </c>
      <c r="E495" s="360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384" t="s">
        <v>662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customHeight="1" x14ac:dyDescent="0.25">
      <c r="A496" s="61" t="s">
        <v>663</v>
      </c>
      <c r="B496" s="61" t="s">
        <v>664</v>
      </c>
      <c r="C496" s="35">
        <v>4301011551</v>
      </c>
      <c r="D496" s="360">
        <v>4640242180038</v>
      </c>
      <c r="E496" s="360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385" t="s">
        <v>665</v>
      </c>
      <c r="O496" s="362"/>
      <c r="P496" s="362"/>
      <c r="Q496" s="362"/>
      <c r="R496" s="363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x14ac:dyDescent="0.2">
      <c r="A497" s="367"/>
      <c r="B497" s="367"/>
      <c r="C497" s="367"/>
      <c r="D497" s="367"/>
      <c r="E497" s="367"/>
      <c r="F497" s="367"/>
      <c r="G497" s="367"/>
      <c r="H497" s="367"/>
      <c r="I497" s="367"/>
      <c r="J497" s="367"/>
      <c r="K497" s="367"/>
      <c r="L497" s="367"/>
      <c r="M497" s="368"/>
      <c r="N497" s="364" t="s">
        <v>43</v>
      </c>
      <c r="O497" s="365"/>
      <c r="P497" s="365"/>
      <c r="Q497" s="365"/>
      <c r="R497" s="365"/>
      <c r="S497" s="365"/>
      <c r="T497" s="366"/>
      <c r="U497" s="41" t="s">
        <v>42</v>
      </c>
      <c r="V497" s="42">
        <f>IFERROR(V492/H492,"0")+IFERROR(V493/H493,"0")+IFERROR(V494/H494,"0")+IFERROR(V495/H495,"0")+IFERROR(V496/H496,"0")</f>
        <v>10</v>
      </c>
      <c r="W497" s="42">
        <f>IFERROR(W492/H492,"0")+IFERROR(W493/H493,"0")+IFERROR(W494/H494,"0")+IFERROR(W495/H495,"0")+IFERROR(W496/H496,"0")</f>
        <v>10</v>
      </c>
      <c r="X497" s="42">
        <f>IFERROR(IF(X492="",0,X492),"0")+IFERROR(IF(X493="",0,X493),"0")+IFERROR(IF(X494="",0,X494),"0")+IFERROR(IF(X495="",0,X495),"0")+IFERROR(IF(X496="",0,X496),"0")</f>
        <v>0.21749999999999997</v>
      </c>
      <c r="Y497" s="65"/>
      <c r="Z497" s="65"/>
    </row>
    <row r="498" spans="1:53" x14ac:dyDescent="0.2">
      <c r="A498" s="367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8"/>
      <c r="N498" s="364" t="s">
        <v>43</v>
      </c>
      <c r="O498" s="365"/>
      <c r="P498" s="365"/>
      <c r="Q498" s="365"/>
      <c r="R498" s="365"/>
      <c r="S498" s="365"/>
      <c r="T498" s="366"/>
      <c r="U498" s="41" t="s">
        <v>0</v>
      </c>
      <c r="V498" s="42">
        <f>IFERROR(SUM(V492:V496),"0")</f>
        <v>120</v>
      </c>
      <c r="W498" s="42">
        <f>IFERROR(SUM(W492:W496),"0")</f>
        <v>120</v>
      </c>
      <c r="X498" s="41"/>
      <c r="Y498" s="65"/>
      <c r="Z498" s="65"/>
    </row>
    <row r="499" spans="1:53" ht="14.25" customHeight="1" x14ac:dyDescent="0.25">
      <c r="A499" s="373" t="s">
        <v>110</v>
      </c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3"/>
      <c r="N499" s="373"/>
      <c r="O499" s="373"/>
      <c r="P499" s="373"/>
      <c r="Q499" s="373"/>
      <c r="R499" s="373"/>
      <c r="S499" s="373"/>
      <c r="T499" s="373"/>
      <c r="U499" s="373"/>
      <c r="V499" s="373"/>
      <c r="W499" s="373"/>
      <c r="X499" s="373"/>
      <c r="Y499" s="64"/>
      <c r="Z499" s="64"/>
    </row>
    <row r="500" spans="1:53" ht="27" customHeight="1" x14ac:dyDescent="0.25">
      <c r="A500" s="61" t="s">
        <v>666</v>
      </c>
      <c r="B500" s="61" t="s">
        <v>667</v>
      </c>
      <c r="C500" s="35">
        <v>4301020260</v>
      </c>
      <c r="D500" s="360">
        <v>4640242180526</v>
      </c>
      <c r="E500" s="360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386" t="s">
        <v>668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customHeight="1" x14ac:dyDescent="0.25">
      <c r="A501" s="61" t="s">
        <v>669</v>
      </c>
      <c r="B501" s="61" t="s">
        <v>670</v>
      </c>
      <c r="C501" s="35">
        <v>4301020269</v>
      </c>
      <c r="D501" s="360">
        <v>4640242180519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381" t="s">
        <v>671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customHeight="1" x14ac:dyDescent="0.25">
      <c r="A502" s="61" t="s">
        <v>672</v>
      </c>
      <c r="B502" s="61" t="s">
        <v>673</v>
      </c>
      <c r="C502" s="35">
        <v>4301020309</v>
      </c>
      <c r="D502" s="360">
        <v>4640242180090</v>
      </c>
      <c r="E502" s="360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382" t="s">
        <v>674</v>
      </c>
      <c r="O502" s="362"/>
      <c r="P502" s="362"/>
      <c r="Q502" s="362"/>
      <c r="R502" s="363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x14ac:dyDescent="0.2">
      <c r="A503" s="367"/>
      <c r="B503" s="367"/>
      <c r="C503" s="367"/>
      <c r="D503" s="367"/>
      <c r="E503" s="367"/>
      <c r="F503" s="367"/>
      <c r="G503" s="367"/>
      <c r="H503" s="367"/>
      <c r="I503" s="367"/>
      <c r="J503" s="367"/>
      <c r="K503" s="367"/>
      <c r="L503" s="367"/>
      <c r="M503" s="368"/>
      <c r="N503" s="364" t="s">
        <v>43</v>
      </c>
      <c r="O503" s="365"/>
      <c r="P503" s="365"/>
      <c r="Q503" s="365"/>
      <c r="R503" s="365"/>
      <c r="S503" s="365"/>
      <c r="T503" s="366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x14ac:dyDescent="0.2">
      <c r="A504" s="367"/>
      <c r="B504" s="367"/>
      <c r="C504" s="367"/>
      <c r="D504" s="367"/>
      <c r="E504" s="367"/>
      <c r="F504" s="367"/>
      <c r="G504" s="367"/>
      <c r="H504" s="367"/>
      <c r="I504" s="367"/>
      <c r="J504" s="367"/>
      <c r="K504" s="367"/>
      <c r="L504" s="367"/>
      <c r="M504" s="368"/>
      <c r="N504" s="364" t="s">
        <v>43</v>
      </c>
      <c r="O504" s="365"/>
      <c r="P504" s="365"/>
      <c r="Q504" s="365"/>
      <c r="R504" s="365"/>
      <c r="S504" s="365"/>
      <c r="T504" s="366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customHeight="1" x14ac:dyDescent="0.25">
      <c r="A505" s="373" t="s">
        <v>76</v>
      </c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3"/>
      <c r="N505" s="373"/>
      <c r="O505" s="373"/>
      <c r="P505" s="373"/>
      <c r="Q505" s="373"/>
      <c r="R505" s="373"/>
      <c r="S505" s="373"/>
      <c r="T505" s="373"/>
      <c r="U505" s="373"/>
      <c r="V505" s="373"/>
      <c r="W505" s="373"/>
      <c r="X505" s="373"/>
      <c r="Y505" s="64"/>
      <c r="Z505" s="64"/>
    </row>
    <row r="506" spans="1:53" ht="27" customHeight="1" x14ac:dyDescent="0.25">
      <c r="A506" s="61" t="s">
        <v>675</v>
      </c>
      <c r="B506" s="61" t="s">
        <v>676</v>
      </c>
      <c r="C506" s="35">
        <v>4301031280</v>
      </c>
      <c r="D506" s="360">
        <v>4640242180816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83" t="s">
        <v>677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42</v>
      </c>
      <c r="W506" s="54">
        <f>IFERROR(IF(V506="",0,CEILING((V506/$H506),1)*$H506),"")</f>
        <v>42</v>
      </c>
      <c r="X506" s="40">
        <f>IFERROR(IF(W506=0,"",ROUNDUP(W506/H506,0)*0.00753),"")</f>
        <v>7.5300000000000006E-2</v>
      </c>
      <c r="Y506" s="66" t="s">
        <v>48</v>
      </c>
      <c r="Z506" s="67" t="s">
        <v>48</v>
      </c>
      <c r="AD506" s="68"/>
      <c r="BA506" s="347" t="s">
        <v>66</v>
      </c>
    </row>
    <row r="507" spans="1:53" ht="27" customHeight="1" x14ac:dyDescent="0.25">
      <c r="A507" s="61" t="s">
        <v>678</v>
      </c>
      <c r="B507" s="61" t="s">
        <v>679</v>
      </c>
      <c r="C507" s="35">
        <v>4301031244</v>
      </c>
      <c r="D507" s="360">
        <v>4640242180595</v>
      </c>
      <c r="E507" s="360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378" t="s">
        <v>680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800</v>
      </c>
      <c r="W507" s="54">
        <f>IFERROR(IF(V507="",0,CEILING((V507/$H507),1)*$H507),"")</f>
        <v>802.2</v>
      </c>
      <c r="X507" s="40">
        <f>IFERROR(IF(W507=0,"",ROUNDUP(W507/H507,0)*0.00753),"")</f>
        <v>1.4382300000000001</v>
      </c>
      <c r="Y507" s="66" t="s">
        <v>48</v>
      </c>
      <c r="Z507" s="67" t="s">
        <v>48</v>
      </c>
      <c r="AD507" s="68"/>
      <c r="BA507" s="348" t="s">
        <v>66</v>
      </c>
    </row>
    <row r="508" spans="1:53" ht="27" customHeight="1" x14ac:dyDescent="0.25">
      <c r="A508" s="61" t="s">
        <v>681</v>
      </c>
      <c r="B508" s="61" t="s">
        <v>682</v>
      </c>
      <c r="C508" s="35">
        <v>4301031203</v>
      </c>
      <c r="D508" s="360">
        <v>4640242180908</v>
      </c>
      <c r="E508" s="360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379" t="s">
        <v>683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customHeight="1" x14ac:dyDescent="0.25">
      <c r="A509" s="61" t="s">
        <v>684</v>
      </c>
      <c r="B509" s="61" t="s">
        <v>685</v>
      </c>
      <c r="C509" s="35">
        <v>4301031200</v>
      </c>
      <c r="D509" s="360">
        <v>4640242180489</v>
      </c>
      <c r="E509" s="360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380" t="s">
        <v>686</v>
      </c>
      <c r="O509" s="362"/>
      <c r="P509" s="362"/>
      <c r="Q509" s="362"/>
      <c r="R509" s="363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x14ac:dyDescent="0.2">
      <c r="A510" s="367"/>
      <c r="B510" s="367"/>
      <c r="C510" s="367"/>
      <c r="D510" s="367"/>
      <c r="E510" s="367"/>
      <c r="F510" s="367"/>
      <c r="G510" s="367"/>
      <c r="H510" s="367"/>
      <c r="I510" s="367"/>
      <c r="J510" s="367"/>
      <c r="K510" s="367"/>
      <c r="L510" s="367"/>
      <c r="M510" s="368"/>
      <c r="N510" s="364" t="s">
        <v>43</v>
      </c>
      <c r="O510" s="365"/>
      <c r="P510" s="365"/>
      <c r="Q510" s="365"/>
      <c r="R510" s="365"/>
      <c r="S510" s="365"/>
      <c r="T510" s="366"/>
      <c r="U510" s="41" t="s">
        <v>42</v>
      </c>
      <c r="V510" s="42">
        <f>IFERROR(V506/H506,"0")+IFERROR(V507/H507,"0")+IFERROR(V508/H508,"0")+IFERROR(V509/H509,"0")</f>
        <v>200.47619047619048</v>
      </c>
      <c r="W510" s="42">
        <f>IFERROR(W506/H506,"0")+IFERROR(W507/H507,"0")+IFERROR(W508/H508,"0")+IFERROR(W509/H509,"0")</f>
        <v>201</v>
      </c>
      <c r="X510" s="42">
        <f>IFERROR(IF(X506="",0,X506),"0")+IFERROR(IF(X507="",0,X507),"0")+IFERROR(IF(X508="",0,X508),"0")+IFERROR(IF(X509="",0,X509),"0")</f>
        <v>1.51353</v>
      </c>
      <c r="Y510" s="65"/>
      <c r="Z510" s="65"/>
    </row>
    <row r="511" spans="1:53" x14ac:dyDescent="0.2">
      <c r="A511" s="367"/>
      <c r="B511" s="367"/>
      <c r="C511" s="367"/>
      <c r="D511" s="367"/>
      <c r="E511" s="367"/>
      <c r="F511" s="367"/>
      <c r="G511" s="367"/>
      <c r="H511" s="367"/>
      <c r="I511" s="367"/>
      <c r="J511" s="367"/>
      <c r="K511" s="367"/>
      <c r="L511" s="367"/>
      <c r="M511" s="368"/>
      <c r="N511" s="364" t="s">
        <v>43</v>
      </c>
      <c r="O511" s="365"/>
      <c r="P511" s="365"/>
      <c r="Q511" s="365"/>
      <c r="R511" s="365"/>
      <c r="S511" s="365"/>
      <c r="T511" s="366"/>
      <c r="U511" s="41" t="s">
        <v>0</v>
      </c>
      <c r="V511" s="42">
        <f>IFERROR(SUM(V506:V509),"0")</f>
        <v>842</v>
      </c>
      <c r="W511" s="42">
        <f>IFERROR(SUM(W506:W509),"0")</f>
        <v>844.2</v>
      </c>
      <c r="X511" s="41"/>
      <c r="Y511" s="65"/>
      <c r="Z511" s="65"/>
    </row>
    <row r="512" spans="1:53" ht="14.25" customHeight="1" x14ac:dyDescent="0.25">
      <c r="A512" s="373" t="s">
        <v>81</v>
      </c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3"/>
      <c r="N512" s="373"/>
      <c r="O512" s="373"/>
      <c r="P512" s="373"/>
      <c r="Q512" s="373"/>
      <c r="R512" s="373"/>
      <c r="S512" s="373"/>
      <c r="T512" s="373"/>
      <c r="U512" s="373"/>
      <c r="V512" s="373"/>
      <c r="W512" s="373"/>
      <c r="X512" s="373"/>
      <c r="Y512" s="64"/>
      <c r="Z512" s="64"/>
    </row>
    <row r="513" spans="1:53" ht="27" customHeight="1" x14ac:dyDescent="0.25">
      <c r="A513" s="61" t="s">
        <v>687</v>
      </c>
      <c r="B513" s="61" t="s">
        <v>688</v>
      </c>
      <c r="C513" s="35">
        <v>4301051310</v>
      </c>
      <c r="D513" s="360">
        <v>4680115880870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37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customHeight="1" x14ac:dyDescent="0.25">
      <c r="A514" s="61" t="s">
        <v>689</v>
      </c>
      <c r="B514" s="61" t="s">
        <v>690</v>
      </c>
      <c r="C514" s="35">
        <v>4301051510</v>
      </c>
      <c r="D514" s="360">
        <v>4640242180540</v>
      </c>
      <c r="E514" s="360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375" t="s">
        <v>691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customHeight="1" x14ac:dyDescent="0.25">
      <c r="A515" s="61" t="s">
        <v>692</v>
      </c>
      <c r="B515" s="61" t="s">
        <v>693</v>
      </c>
      <c r="C515" s="35">
        <v>4301051390</v>
      </c>
      <c r="D515" s="360">
        <v>4640242181233</v>
      </c>
      <c r="E515" s="360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376" t="s">
        <v>694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customHeight="1" x14ac:dyDescent="0.25">
      <c r="A516" s="61" t="s">
        <v>695</v>
      </c>
      <c r="B516" s="61" t="s">
        <v>696</v>
      </c>
      <c r="C516" s="35">
        <v>4301051508</v>
      </c>
      <c r="D516" s="360">
        <v>4640242180557</v>
      </c>
      <c r="E516" s="360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377" t="s">
        <v>697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customHeight="1" x14ac:dyDescent="0.25">
      <c r="A517" s="61" t="s">
        <v>698</v>
      </c>
      <c r="B517" s="61" t="s">
        <v>699</v>
      </c>
      <c r="C517" s="35">
        <v>4301051448</v>
      </c>
      <c r="D517" s="360">
        <v>4640242181226</v>
      </c>
      <c r="E517" s="360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361" t="s">
        <v>700</v>
      </c>
      <c r="O517" s="362"/>
      <c r="P517" s="362"/>
      <c r="Q517" s="362"/>
      <c r="R517" s="363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68"/>
      <c r="N518" s="364" t="s">
        <v>43</v>
      </c>
      <c r="O518" s="365"/>
      <c r="P518" s="365"/>
      <c r="Q518" s="365"/>
      <c r="R518" s="365"/>
      <c r="S518" s="365"/>
      <c r="T518" s="366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68"/>
      <c r="N519" s="364" t="s">
        <v>43</v>
      </c>
      <c r="O519" s="365"/>
      <c r="P519" s="365"/>
      <c r="Q519" s="365"/>
      <c r="R519" s="365"/>
      <c r="S519" s="365"/>
      <c r="T519" s="366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72"/>
      <c r="N520" s="369" t="s">
        <v>36</v>
      </c>
      <c r="O520" s="370"/>
      <c r="P520" s="370"/>
      <c r="Q520" s="370"/>
      <c r="R520" s="370"/>
      <c r="S520" s="370"/>
      <c r="T520" s="371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18041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18148.62</v>
      </c>
      <c r="X520" s="41"/>
      <c r="Y520" s="65"/>
      <c r="Z520" s="65"/>
    </row>
    <row r="521" spans="1:53" x14ac:dyDescent="0.2">
      <c r="A521" s="367"/>
      <c r="B521" s="367"/>
      <c r="C521" s="367"/>
      <c r="D521" s="367"/>
      <c r="E521" s="367"/>
      <c r="F521" s="367"/>
      <c r="G521" s="367"/>
      <c r="H521" s="367"/>
      <c r="I521" s="367"/>
      <c r="J521" s="367"/>
      <c r="K521" s="367"/>
      <c r="L521" s="367"/>
      <c r="M521" s="372"/>
      <c r="N521" s="369" t="s">
        <v>37</v>
      </c>
      <c r="O521" s="370"/>
      <c r="P521" s="370"/>
      <c r="Q521" s="370"/>
      <c r="R521" s="370"/>
      <c r="S521" s="370"/>
      <c r="T521" s="371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18908.665079365077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19022.401999999998</v>
      </c>
      <c r="X521" s="41"/>
      <c r="Y521" s="65"/>
      <c r="Z521" s="65"/>
    </row>
    <row r="522" spans="1:53" x14ac:dyDescent="0.2">
      <c r="A522" s="367"/>
      <c r="B522" s="367"/>
      <c r="C522" s="367"/>
      <c r="D522" s="367"/>
      <c r="E522" s="367"/>
      <c r="F522" s="367"/>
      <c r="G522" s="367"/>
      <c r="H522" s="367"/>
      <c r="I522" s="367"/>
      <c r="J522" s="367"/>
      <c r="K522" s="367"/>
      <c r="L522" s="367"/>
      <c r="M522" s="372"/>
      <c r="N522" s="369" t="s">
        <v>38</v>
      </c>
      <c r="O522" s="370"/>
      <c r="P522" s="370"/>
      <c r="Q522" s="370"/>
      <c r="R522" s="370"/>
      <c r="S522" s="370"/>
      <c r="T522" s="371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30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30</v>
      </c>
      <c r="X522" s="41"/>
      <c r="Y522" s="65"/>
      <c r="Z522" s="65"/>
    </row>
    <row r="523" spans="1:53" x14ac:dyDescent="0.2">
      <c r="A523" s="367"/>
      <c r="B523" s="367"/>
      <c r="C523" s="367"/>
      <c r="D523" s="367"/>
      <c r="E523" s="367"/>
      <c r="F523" s="367"/>
      <c r="G523" s="367"/>
      <c r="H523" s="367"/>
      <c r="I523" s="367"/>
      <c r="J523" s="367"/>
      <c r="K523" s="367"/>
      <c r="L523" s="367"/>
      <c r="M523" s="372"/>
      <c r="N523" s="369" t="s">
        <v>39</v>
      </c>
      <c r="O523" s="370"/>
      <c r="P523" s="370"/>
      <c r="Q523" s="370"/>
      <c r="R523" s="370"/>
      <c r="S523" s="370"/>
      <c r="T523" s="371"/>
      <c r="U523" s="41" t="s">
        <v>0</v>
      </c>
      <c r="V523" s="42">
        <f>GrossWeightTotal+PalletQtyTotal*25</f>
        <v>19658.665079365077</v>
      </c>
      <c r="W523" s="42">
        <f>GrossWeightTotalR+PalletQtyTotalR*25</f>
        <v>19772.401999999998</v>
      </c>
      <c r="X523" s="41"/>
      <c r="Y523" s="65"/>
      <c r="Z523" s="65"/>
    </row>
    <row r="524" spans="1:53" x14ac:dyDescent="0.2">
      <c r="A524" s="367"/>
      <c r="B524" s="367"/>
      <c r="C524" s="367"/>
      <c r="D524" s="367"/>
      <c r="E524" s="367"/>
      <c r="F524" s="367"/>
      <c r="G524" s="367"/>
      <c r="H524" s="367"/>
      <c r="I524" s="367"/>
      <c r="J524" s="367"/>
      <c r="K524" s="367"/>
      <c r="L524" s="367"/>
      <c r="M524" s="372"/>
      <c r="N524" s="369" t="s">
        <v>40</v>
      </c>
      <c r="O524" s="370"/>
      <c r="P524" s="370"/>
      <c r="Q524" s="370"/>
      <c r="R524" s="370"/>
      <c r="S524" s="370"/>
      <c r="T524" s="371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2371.7151675485002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2386</v>
      </c>
      <c r="X524" s="41"/>
      <c r="Y524" s="65"/>
      <c r="Z524" s="65"/>
    </row>
    <row r="525" spans="1:53" ht="14.25" x14ac:dyDescent="0.2">
      <c r="A525" s="367"/>
      <c r="B525" s="367"/>
      <c r="C525" s="367"/>
      <c r="D525" s="367"/>
      <c r="E525" s="367"/>
      <c r="F525" s="367"/>
      <c r="G525" s="367"/>
      <c r="H525" s="367"/>
      <c r="I525" s="367"/>
      <c r="J525" s="367"/>
      <c r="K525" s="367"/>
      <c r="L525" s="367"/>
      <c r="M525" s="372"/>
      <c r="N525" s="369" t="s">
        <v>41</v>
      </c>
      <c r="O525" s="370"/>
      <c r="P525" s="370"/>
      <c r="Q525" s="370"/>
      <c r="R525" s="370"/>
      <c r="S525" s="370"/>
      <c r="T525" s="371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32.755050000000004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356" t="s">
        <v>108</v>
      </c>
      <c r="D527" s="356" t="s">
        <v>108</v>
      </c>
      <c r="E527" s="356" t="s">
        <v>108</v>
      </c>
      <c r="F527" s="356" t="s">
        <v>108</v>
      </c>
      <c r="G527" s="356" t="s">
        <v>243</v>
      </c>
      <c r="H527" s="356" t="s">
        <v>243</v>
      </c>
      <c r="I527" s="356" t="s">
        <v>243</v>
      </c>
      <c r="J527" s="356" t="s">
        <v>243</v>
      </c>
      <c r="K527" s="357"/>
      <c r="L527" s="356" t="s">
        <v>243</v>
      </c>
      <c r="M527" s="356" t="s">
        <v>243</v>
      </c>
      <c r="N527" s="356" t="s">
        <v>243</v>
      </c>
      <c r="O527" s="356" t="s">
        <v>243</v>
      </c>
      <c r="P527" s="356" t="s">
        <v>473</v>
      </c>
      <c r="Q527" s="356" t="s">
        <v>473</v>
      </c>
      <c r="R527" s="356" t="s">
        <v>525</v>
      </c>
      <c r="S527" s="356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358" t="s">
        <v>10</v>
      </c>
      <c r="B528" s="356" t="s">
        <v>75</v>
      </c>
      <c r="C528" s="356" t="s">
        <v>109</v>
      </c>
      <c r="D528" s="356" t="s">
        <v>117</v>
      </c>
      <c r="E528" s="356" t="s">
        <v>108</v>
      </c>
      <c r="F528" s="356" t="s">
        <v>232</v>
      </c>
      <c r="G528" s="356" t="s">
        <v>244</v>
      </c>
      <c r="H528" s="356" t="s">
        <v>251</v>
      </c>
      <c r="I528" s="356" t="s">
        <v>270</v>
      </c>
      <c r="J528" s="356" t="s">
        <v>329</v>
      </c>
      <c r="K528" s="1"/>
      <c r="L528" s="356" t="s">
        <v>346</v>
      </c>
      <c r="M528" s="356" t="s">
        <v>359</v>
      </c>
      <c r="N528" s="356" t="s">
        <v>442</v>
      </c>
      <c r="O528" s="356" t="s">
        <v>460</v>
      </c>
      <c r="P528" s="356" t="s">
        <v>474</v>
      </c>
      <c r="Q528" s="356" t="s">
        <v>500</v>
      </c>
      <c r="R528" s="356" t="s">
        <v>526</v>
      </c>
      <c r="S528" s="356" t="s">
        <v>573</v>
      </c>
      <c r="T528" s="356" t="s">
        <v>601</v>
      </c>
      <c r="U528" s="356" t="s">
        <v>650</v>
      </c>
      <c r="Z528" s="9"/>
      <c r="AC528" s="1"/>
    </row>
    <row r="529" spans="1:29" ht="13.5" thickBot="1" x14ac:dyDescent="0.25">
      <c r="A529" s="359"/>
      <c r="B529" s="356"/>
      <c r="C529" s="356"/>
      <c r="D529" s="356"/>
      <c r="E529" s="356"/>
      <c r="F529" s="356"/>
      <c r="G529" s="356"/>
      <c r="H529" s="356"/>
      <c r="I529" s="356"/>
      <c r="J529" s="356"/>
      <c r="K529" s="1"/>
      <c r="L529" s="356"/>
      <c r="M529" s="356"/>
      <c r="N529" s="356"/>
      <c r="O529" s="356"/>
      <c r="P529" s="356"/>
      <c r="Q529" s="356"/>
      <c r="R529" s="356"/>
      <c r="S529" s="356"/>
      <c r="T529" s="356"/>
      <c r="U529" s="356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0</v>
      </c>
      <c r="D530" s="51">
        <f>IFERROR(W56*1,"0")+IFERROR(W57*1,"0")+IFERROR(W58*1,"0")+IFERROR(W59*1,"0")</f>
        <v>1080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898.4</v>
      </c>
      <c r="F530" s="51">
        <f>IFERROR(W133*1,"0")+IFERROR(W134*1,"0")+IFERROR(W135*1,"0")+IFERROR(W136*1,"0")+IFERROR(W137*1,"0")</f>
        <v>202.5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100.80000000000001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507.6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3500.2000000000003</v>
      </c>
      <c r="N530" s="51">
        <f>IFERROR(W294*1,"0")+IFERROR(W295*1,"0")+IFERROR(W296*1,"0")+IFERROR(W297*1,"0")+IFERROR(W298*1,"0")+IFERROR(W299*1,"0")+IFERROR(W300*1,"0")+IFERROR(W301*1,"0")+IFERROR(W305*1,"0")+IFERROR(W306*1,"0")</f>
        <v>200</v>
      </c>
      <c r="O530" s="51">
        <f>IFERROR(W311*1,"0")+IFERROR(W315*1,"0")+IFERROR(W316*1,"0")+IFERROR(W317*1,"0")+IFERROR(W321*1,"0")+IFERROR(W325*1,"0")</f>
        <v>307.8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8135.8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39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2212.3200000000002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964.2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1196</vt:i4>
      </vt:variant>
    </vt:vector>
  </HeadingPairs>
  <TitlesOfParts>
    <vt:vector size="11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2024-04-16T08:23:09Z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