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6667288-D73D-4594-873A-1B77725C59FB}" xr6:coauthVersionLast="47" xr6:coauthVersionMax="47" xr10:uidLastSave="{00000000-0000-0000-0000-000000000000}"/>
  <bookViews>
    <workbookView xWindow="2805" yWindow="91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V522" i="2" l="1"/>
  <c r="V521" i="2"/>
  <c r="V519" i="2"/>
  <c r="V518" i="2"/>
  <c r="W517" i="2"/>
  <c r="X517" i="2" s="1"/>
  <c r="W516" i="2"/>
  <c r="X516" i="2" s="1"/>
  <c r="W515" i="2"/>
  <c r="X515" i="2" s="1"/>
  <c r="W514" i="2"/>
  <c r="X514" i="2" s="1"/>
  <c r="W513" i="2"/>
  <c r="N513" i="2"/>
  <c r="V511" i="2"/>
  <c r="V510" i="2"/>
  <c r="W509" i="2"/>
  <c r="X509" i="2" s="1"/>
  <c r="W508" i="2"/>
  <c r="X508" i="2" s="1"/>
  <c r="W507" i="2"/>
  <c r="X507" i="2" s="1"/>
  <c r="W506" i="2"/>
  <c r="X506" i="2" s="1"/>
  <c r="V504" i="2"/>
  <c r="V503" i="2"/>
  <c r="W502" i="2"/>
  <c r="X502" i="2" s="1"/>
  <c r="X501" i="2"/>
  <c r="W501" i="2"/>
  <c r="W500" i="2"/>
  <c r="X500" i="2" s="1"/>
  <c r="V498" i="2"/>
  <c r="W497" i="2"/>
  <c r="V497" i="2"/>
  <c r="W496" i="2"/>
  <c r="X496" i="2" s="1"/>
  <c r="W495" i="2"/>
  <c r="X495" i="2" s="1"/>
  <c r="W494" i="2"/>
  <c r="X494" i="2" s="1"/>
  <c r="W493" i="2"/>
  <c r="X493" i="2" s="1"/>
  <c r="W492" i="2"/>
  <c r="W488" i="2"/>
  <c r="V488" i="2"/>
  <c r="W487" i="2"/>
  <c r="V487" i="2"/>
  <c r="W486" i="2"/>
  <c r="X486" i="2" s="1"/>
  <c r="X487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X477" i="2" s="1"/>
  <c r="N471" i="2"/>
  <c r="V469" i="2"/>
  <c r="V468" i="2"/>
  <c r="W467" i="2"/>
  <c r="X467" i="2" s="1"/>
  <c r="N467" i="2"/>
  <c r="W466" i="2"/>
  <c r="N466" i="2"/>
  <c r="V464" i="2"/>
  <c r="V463" i="2"/>
  <c r="W462" i="2"/>
  <c r="X462" i="2" s="1"/>
  <c r="N462" i="2"/>
  <c r="X461" i="2"/>
  <c r="W461" i="2"/>
  <c r="N461" i="2"/>
  <c r="W460" i="2"/>
  <c r="X460" i="2" s="1"/>
  <c r="N460" i="2"/>
  <c r="W459" i="2"/>
  <c r="X459" i="2" s="1"/>
  <c r="N459" i="2"/>
  <c r="X458" i="2"/>
  <c r="W458" i="2"/>
  <c r="N458" i="2"/>
  <c r="W457" i="2"/>
  <c r="X457" i="2" s="1"/>
  <c r="N457" i="2"/>
  <c r="W456" i="2"/>
  <c r="X456" i="2" s="1"/>
  <c r="N456" i="2"/>
  <c r="X455" i="2"/>
  <c r="W455" i="2"/>
  <c r="N455" i="2"/>
  <c r="W454" i="2"/>
  <c r="X454" i="2" s="1"/>
  <c r="N454" i="2"/>
  <c r="W453" i="2"/>
  <c r="X453" i="2" s="1"/>
  <c r="N453" i="2"/>
  <c r="W452" i="2"/>
  <c r="N452" i="2"/>
  <c r="V448" i="2"/>
  <c r="V447" i="2"/>
  <c r="W446" i="2"/>
  <c r="W447" i="2" s="1"/>
  <c r="N446" i="2"/>
  <c r="V444" i="2"/>
  <c r="V443" i="2"/>
  <c r="W442" i="2"/>
  <c r="X442" i="2" s="1"/>
  <c r="X443" i="2" s="1"/>
  <c r="N442" i="2"/>
  <c r="V440" i="2"/>
  <c r="V439" i="2"/>
  <c r="W438" i="2"/>
  <c r="X438" i="2" s="1"/>
  <c r="N438" i="2"/>
  <c r="W437" i="2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X429" i="2"/>
  <c r="W429" i="2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N422" i="2"/>
  <c r="V419" i="2"/>
  <c r="V418" i="2"/>
  <c r="W417" i="2"/>
  <c r="X417" i="2" s="1"/>
  <c r="N417" i="2"/>
  <c r="W416" i="2"/>
  <c r="X416" i="2" s="1"/>
  <c r="N416" i="2"/>
  <c r="W415" i="2"/>
  <c r="N415" i="2"/>
  <c r="V413" i="2"/>
  <c r="V412" i="2"/>
  <c r="W411" i="2"/>
  <c r="N411" i="2"/>
  <c r="V409" i="2"/>
  <c r="V408" i="2"/>
  <c r="W407" i="2"/>
  <c r="X407" i="2" s="1"/>
  <c r="N407" i="2"/>
  <c r="W406" i="2"/>
  <c r="X406" i="2" s="1"/>
  <c r="N406" i="2"/>
  <c r="W405" i="2"/>
  <c r="N405" i="2"/>
  <c r="V403" i="2"/>
  <c r="V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X391" i="2"/>
  <c r="W391" i="2"/>
  <c r="N391" i="2"/>
  <c r="W390" i="2"/>
  <c r="X390" i="2" s="1"/>
  <c r="N390" i="2"/>
  <c r="W389" i="2"/>
  <c r="N389" i="2"/>
  <c r="V387" i="2"/>
  <c r="V386" i="2"/>
  <c r="W385" i="2"/>
  <c r="W386" i="2" s="1"/>
  <c r="N385" i="2"/>
  <c r="X384" i="2"/>
  <c r="W384" i="2"/>
  <c r="N384" i="2"/>
  <c r="V380" i="2"/>
  <c r="V379" i="2"/>
  <c r="W378" i="2"/>
  <c r="W379" i="2" s="1"/>
  <c r="N378" i="2"/>
  <c r="V376" i="2"/>
  <c r="V375" i="2"/>
  <c r="W374" i="2"/>
  <c r="X374" i="2" s="1"/>
  <c r="N374" i="2"/>
  <c r="X373" i="2"/>
  <c r="W373" i="2"/>
  <c r="N373" i="2"/>
  <c r="W372" i="2"/>
  <c r="X372" i="2" s="1"/>
  <c r="N372" i="2"/>
  <c r="W371" i="2"/>
  <c r="N371" i="2"/>
  <c r="V369" i="2"/>
  <c r="V368" i="2"/>
  <c r="W367" i="2"/>
  <c r="W368" i="2" s="1"/>
  <c r="N367" i="2"/>
  <c r="X366" i="2"/>
  <c r="W366" i="2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V355" i="2"/>
  <c r="V354" i="2"/>
  <c r="W353" i="2"/>
  <c r="N353" i="2"/>
  <c r="V351" i="2"/>
  <c r="W350" i="2"/>
  <c r="V350" i="2"/>
  <c r="W349" i="2"/>
  <c r="W351" i="2" s="1"/>
  <c r="N349" i="2"/>
  <c r="W348" i="2"/>
  <c r="X348" i="2" s="1"/>
  <c r="N348" i="2"/>
  <c r="V346" i="2"/>
  <c r="V345" i="2"/>
  <c r="W344" i="2"/>
  <c r="X344" i="2" s="1"/>
  <c r="N344" i="2"/>
  <c r="W343" i="2"/>
  <c r="X343" i="2" s="1"/>
  <c r="N343" i="2"/>
  <c r="W342" i="2"/>
  <c r="N342" i="2"/>
  <c r="V340" i="2"/>
  <c r="V339" i="2"/>
  <c r="W338" i="2"/>
  <c r="X338" i="2" s="1"/>
  <c r="N338" i="2"/>
  <c r="X337" i="2"/>
  <c r="W337" i="2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W331" i="2"/>
  <c r="N331" i="2"/>
  <c r="V327" i="2"/>
  <c r="V326" i="2"/>
  <c r="W325" i="2"/>
  <c r="X325" i="2" s="1"/>
  <c r="X326" i="2" s="1"/>
  <c r="N325" i="2"/>
  <c r="W323" i="2"/>
  <c r="V323" i="2"/>
  <c r="V322" i="2"/>
  <c r="W321" i="2"/>
  <c r="N321" i="2"/>
  <c r="V319" i="2"/>
  <c r="V318" i="2"/>
  <c r="W317" i="2"/>
  <c r="X317" i="2" s="1"/>
  <c r="N317" i="2"/>
  <c r="W316" i="2"/>
  <c r="X316" i="2" s="1"/>
  <c r="X318" i="2" s="1"/>
  <c r="N316" i="2"/>
  <c r="W315" i="2"/>
  <c r="X315" i="2" s="1"/>
  <c r="N315" i="2"/>
  <c r="V313" i="2"/>
  <c r="W312" i="2"/>
  <c r="V312" i="2"/>
  <c r="W311" i="2"/>
  <c r="N311" i="2"/>
  <c r="V308" i="2"/>
  <c r="V307" i="2"/>
  <c r="W306" i="2"/>
  <c r="X306" i="2" s="1"/>
  <c r="N306" i="2"/>
  <c r="W305" i="2"/>
  <c r="N305" i="2"/>
  <c r="V303" i="2"/>
  <c r="V302" i="2"/>
  <c r="W301" i="2"/>
  <c r="X301" i="2" s="1"/>
  <c r="N301" i="2"/>
  <c r="X300" i="2"/>
  <c r="W300" i="2"/>
  <c r="N300" i="2"/>
  <c r="W299" i="2"/>
  <c r="X299" i="2" s="1"/>
  <c r="N299" i="2"/>
  <c r="W298" i="2"/>
  <c r="X298" i="2" s="1"/>
  <c r="N298" i="2"/>
  <c r="X297" i="2"/>
  <c r="W297" i="2"/>
  <c r="N297" i="2"/>
  <c r="W296" i="2"/>
  <c r="X296" i="2" s="1"/>
  <c r="N296" i="2"/>
  <c r="W295" i="2"/>
  <c r="X295" i="2" s="1"/>
  <c r="N295" i="2"/>
  <c r="W294" i="2"/>
  <c r="X294" i="2" s="1"/>
  <c r="N294" i="2"/>
  <c r="V291" i="2"/>
  <c r="W290" i="2"/>
  <c r="V290" i="2"/>
  <c r="W289" i="2"/>
  <c r="X289" i="2" s="1"/>
  <c r="N289" i="2"/>
  <c r="W288" i="2"/>
  <c r="X288" i="2" s="1"/>
  <c r="N288" i="2"/>
  <c r="W287" i="2"/>
  <c r="X287" i="2" s="1"/>
  <c r="N287" i="2"/>
  <c r="V285" i="2"/>
  <c r="V284" i="2"/>
  <c r="W283" i="2"/>
  <c r="X283" i="2" s="1"/>
  <c r="N283" i="2"/>
  <c r="W282" i="2"/>
  <c r="X282" i="2" s="1"/>
  <c r="X281" i="2"/>
  <c r="W281" i="2"/>
  <c r="W285" i="2" s="1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X271" i="2"/>
  <c r="W271" i="2"/>
  <c r="N271" i="2"/>
  <c r="W270" i="2"/>
  <c r="X270" i="2" s="1"/>
  <c r="N270" i="2"/>
  <c r="W269" i="2"/>
  <c r="X269" i="2" s="1"/>
  <c r="N269" i="2"/>
  <c r="W268" i="2"/>
  <c r="X268" i="2" s="1"/>
  <c r="N268" i="2"/>
  <c r="X267" i="2"/>
  <c r="W267" i="2"/>
  <c r="N267" i="2"/>
  <c r="W266" i="2"/>
  <c r="X266" i="2" s="1"/>
  <c r="W265" i="2"/>
  <c r="X265" i="2" s="1"/>
  <c r="N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W261" i="2" s="1"/>
  <c r="N256" i="2"/>
  <c r="V254" i="2"/>
  <c r="W253" i="2"/>
  <c r="V253" i="2"/>
  <c r="W252" i="2"/>
  <c r="W254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W218" i="2"/>
  <c r="X218" i="2" s="1"/>
  <c r="N218" i="2"/>
  <c r="W217" i="2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W196" i="2"/>
  <c r="X196" i="2" s="1"/>
  <c r="N196" i="2"/>
  <c r="X195" i="2"/>
  <c r="W195" i="2"/>
  <c r="N195" i="2"/>
  <c r="W194" i="2"/>
  <c r="X194" i="2" s="1"/>
  <c r="N194" i="2"/>
  <c r="W193" i="2"/>
  <c r="X193" i="2" s="1"/>
  <c r="N193" i="2"/>
  <c r="X192" i="2"/>
  <c r="W192" i="2"/>
  <c r="N192" i="2"/>
  <c r="X191" i="2"/>
  <c r="W191" i="2"/>
  <c r="N191" i="2"/>
  <c r="W190" i="2"/>
  <c r="X190" i="2" s="1"/>
  <c r="N190" i="2"/>
  <c r="X189" i="2"/>
  <c r="W189" i="2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X173" i="2"/>
  <c r="W173" i="2"/>
  <c r="N173" i="2"/>
  <c r="V171" i="2"/>
  <c r="V170" i="2"/>
  <c r="W169" i="2"/>
  <c r="X169" i="2" s="1"/>
  <c r="N169" i="2"/>
  <c r="W168" i="2"/>
  <c r="W170" i="2" s="1"/>
  <c r="N168" i="2"/>
  <c r="V166" i="2"/>
  <c r="V165" i="2"/>
  <c r="W164" i="2"/>
  <c r="W166" i="2" s="1"/>
  <c r="N164" i="2"/>
  <c r="W163" i="2"/>
  <c r="N163" i="2"/>
  <c r="V160" i="2"/>
  <c r="V159" i="2"/>
  <c r="W158" i="2"/>
  <c r="X158" i="2" s="1"/>
  <c r="N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W150" i="2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X136" i="2"/>
  <c r="W136" i="2"/>
  <c r="N136" i="2"/>
  <c r="W135" i="2"/>
  <c r="X135" i="2" s="1"/>
  <c r="N135" i="2"/>
  <c r="W134" i="2"/>
  <c r="X134" i="2" s="1"/>
  <c r="N134" i="2"/>
  <c r="X133" i="2"/>
  <c r="W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W130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N110" i="2"/>
  <c r="X109" i="2"/>
  <c r="W109" i="2"/>
  <c r="N109" i="2"/>
  <c r="W108" i="2"/>
  <c r="N108" i="2"/>
  <c r="W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X92" i="2"/>
  <c r="W92" i="2"/>
  <c r="N92" i="2"/>
  <c r="W91" i="2"/>
  <c r="X91" i="2" s="1"/>
  <c r="N91" i="2"/>
  <c r="W90" i="2"/>
  <c r="X90" i="2" s="1"/>
  <c r="N90" i="2"/>
  <c r="X89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W45" i="2"/>
  <c r="V45" i="2"/>
  <c r="X44" i="2"/>
  <c r="X45" i="2" s="1"/>
  <c r="W44" i="2"/>
  <c r="W46" i="2" s="1"/>
  <c r="N44" i="2"/>
  <c r="W42" i="2"/>
  <c r="V42" i="2"/>
  <c r="W41" i="2"/>
  <c r="V41" i="2"/>
  <c r="X40" i="2"/>
  <c r="X41" i="2" s="1"/>
  <c r="W40" i="2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X31" i="2"/>
  <c r="W31" i="2"/>
  <c r="N31" i="2"/>
  <c r="W30" i="2"/>
  <c r="X30" i="2" s="1"/>
  <c r="N30" i="2"/>
  <c r="W29" i="2"/>
  <c r="X29" i="2" s="1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J9" i="2" s="1"/>
  <c r="D7" i="2"/>
  <c r="O6" i="2"/>
  <c r="N2" i="2"/>
  <c r="W120" i="2" l="1"/>
  <c r="X164" i="2"/>
  <c r="W345" i="2"/>
  <c r="W522" i="2"/>
  <c r="W24" i="2"/>
  <c r="X108" i="2"/>
  <c r="X208" i="2"/>
  <c r="W215" i="2"/>
  <c r="W412" i="2"/>
  <c r="W413" i="2"/>
  <c r="W220" i="2"/>
  <c r="X217" i="2"/>
  <c r="X219" i="2" s="1"/>
  <c r="W34" i="2"/>
  <c r="I530" i="2"/>
  <c r="X163" i="2"/>
  <c r="X165" i="2" s="1"/>
  <c r="V524" i="2"/>
  <c r="E530" i="2"/>
  <c r="X93" i="2"/>
  <c r="W119" i="2"/>
  <c r="X107" i="2"/>
  <c r="X119" i="2" s="1"/>
  <c r="W284" i="2"/>
  <c r="X321" i="2"/>
  <c r="X322" i="2" s="1"/>
  <c r="W322" i="2"/>
  <c r="W354" i="2"/>
  <c r="X353" i="2"/>
  <c r="X354" i="2" s="1"/>
  <c r="W355" i="2"/>
  <c r="X439" i="2"/>
  <c r="W340" i="2"/>
  <c r="W419" i="2"/>
  <c r="W439" i="2"/>
  <c r="W444" i="2"/>
  <c r="U530" i="2"/>
  <c r="X510" i="2"/>
  <c r="W198" i="2"/>
  <c r="P530" i="2"/>
  <c r="X332" i="2"/>
  <c r="X349" i="2"/>
  <c r="W376" i="2"/>
  <c r="W402" i="2"/>
  <c r="X415" i="2"/>
  <c r="X437" i="2"/>
  <c r="X483" i="2"/>
  <c r="W519" i="2"/>
  <c r="O530" i="2"/>
  <c r="W319" i="2"/>
  <c r="W318" i="2"/>
  <c r="W408" i="2"/>
  <c r="W425" i="2"/>
  <c r="V520" i="2"/>
  <c r="X311" i="2"/>
  <c r="X312" i="2" s="1"/>
  <c r="W346" i="2"/>
  <c r="W61" i="2"/>
  <c r="W93" i="2"/>
  <c r="F530" i="2"/>
  <c r="G530" i="2"/>
  <c r="H530" i="2"/>
  <c r="W177" i="2"/>
  <c r="X180" i="2"/>
  <c r="W250" i="2"/>
  <c r="W249" i="2"/>
  <c r="X252" i="2"/>
  <c r="X253" i="2" s="1"/>
  <c r="W273" i="2"/>
  <c r="N530" i="2"/>
  <c r="W307" i="2"/>
  <c r="W313" i="2"/>
  <c r="X331" i="2"/>
  <c r="X350" i="2"/>
  <c r="W363" i="2"/>
  <c r="R530" i="2"/>
  <c r="W403" i="2"/>
  <c r="W409" i="2"/>
  <c r="X418" i="2"/>
  <c r="S530" i="2"/>
  <c r="W424" i="2"/>
  <c r="X434" i="2"/>
  <c r="W440" i="2"/>
  <c r="W443" i="2"/>
  <c r="T530" i="2"/>
  <c r="W468" i="2"/>
  <c r="W503" i="2"/>
  <c r="W510" i="2"/>
  <c r="V523" i="2"/>
  <c r="F10" i="2"/>
  <c r="H9" i="2"/>
  <c r="A10" i="2"/>
  <c r="X52" i="2"/>
  <c r="X290" i="2"/>
  <c r="X104" i="2"/>
  <c r="X284" i="2"/>
  <c r="X278" i="2"/>
  <c r="X214" i="2"/>
  <c r="X229" i="2"/>
  <c r="X503" i="2"/>
  <c r="X197" i="2"/>
  <c r="X339" i="2"/>
  <c r="X204" i="2"/>
  <c r="X138" i="2"/>
  <c r="X177" i="2"/>
  <c r="X302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X56" i="2"/>
  <c r="X60" i="2" s="1"/>
  <c r="W23" i="2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02" i="2" s="1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386" i="2" s="1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X150" i="2"/>
  <c r="X159" i="2" s="1"/>
  <c r="W523" i="2" l="1"/>
  <c r="W524" i="2"/>
  <c r="W520" i="2"/>
  <c r="X525" i="2"/>
</calcChain>
</file>

<file path=xl/sharedStrings.xml><?xml version="1.0" encoding="utf-8"?>
<sst xmlns="http://schemas.openxmlformats.org/spreadsheetml/2006/main" count="3445" uniqueCount="739">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</sst>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F506" zoomScaleNormal="100" zoomScaleSheetLayoutView="100" workbookViewId="0">
      <selection activeCell="V264" sqref="V26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6" t="s">
        <v>29</v>
      </c>
      <c r="E1" s="356"/>
      <c r="F1" s="356"/>
      <c r="G1" s="14" t="s">
        <v>66</v>
      </c>
      <c r="H1" s="356" t="s">
        <v>49</v>
      </c>
      <c r="I1" s="356"/>
      <c r="J1" s="356"/>
      <c r="K1" s="356"/>
      <c r="L1" s="356"/>
      <c r="M1" s="356"/>
      <c r="N1" s="356"/>
      <c r="O1" s="356"/>
      <c r="P1" s="357" t="s">
        <v>67</v>
      </c>
      <c r="Q1" s="358"/>
      <c r="R1" s="358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9"/>
      <c r="O3" s="359"/>
      <c r="P3" s="359"/>
      <c r="Q3" s="359"/>
      <c r="R3" s="359"/>
      <c r="S3" s="359"/>
      <c r="T3" s="359"/>
      <c r="U3" s="359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0" t="s">
        <v>8</v>
      </c>
      <c r="B5" s="360"/>
      <c r="C5" s="360"/>
      <c r="D5" s="361"/>
      <c r="E5" s="361"/>
      <c r="F5" s="362" t="s">
        <v>14</v>
      </c>
      <c r="G5" s="362"/>
      <c r="H5" s="361"/>
      <c r="I5" s="361"/>
      <c r="J5" s="361"/>
      <c r="K5" s="361"/>
      <c r="L5" s="361"/>
      <c r="N5" s="26" t="s">
        <v>4</v>
      </c>
      <c r="O5" s="363">
        <v>45396</v>
      </c>
      <c r="P5" s="363"/>
      <c r="R5" s="364" t="s">
        <v>3</v>
      </c>
      <c r="S5" s="365"/>
      <c r="T5" s="366" t="s">
        <v>703</v>
      </c>
      <c r="U5" s="367"/>
      <c r="Z5" s="58"/>
      <c r="AA5" s="58"/>
      <c r="AB5" s="58"/>
    </row>
    <row r="6" spans="1:29" s="17" customFormat="1" ht="24" customHeight="1" x14ac:dyDescent="0.2">
      <c r="A6" s="360" t="s">
        <v>1</v>
      </c>
      <c r="B6" s="360"/>
      <c r="C6" s="360"/>
      <c r="D6" s="368" t="s">
        <v>716</v>
      </c>
      <c r="E6" s="368"/>
      <c r="F6" s="368"/>
      <c r="G6" s="368"/>
      <c r="H6" s="368"/>
      <c r="I6" s="368"/>
      <c r="J6" s="368"/>
      <c r="K6" s="368"/>
      <c r="L6" s="368"/>
      <c r="N6" s="26" t="s">
        <v>30</v>
      </c>
      <c r="O6" s="369" t="str">
        <f>IF(O5=0," ",CHOOSE(WEEKDAY(O5,2),"Понедельник","Вторник","Среда","Четверг","Пятница","Суббота","Воскресенье"))</f>
        <v>Воскресенье</v>
      </c>
      <c r="P6" s="369"/>
      <c r="R6" s="370" t="s">
        <v>5</v>
      </c>
      <c r="S6" s="371"/>
      <c r="T6" s="372" t="s">
        <v>69</v>
      </c>
      <c r="U6" s="373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8" t="str">
        <f>IFERROR(VLOOKUP(DeliveryAddress,Table,3,0),1)</f>
        <v>5</v>
      </c>
      <c r="E7" s="379"/>
      <c r="F7" s="379"/>
      <c r="G7" s="379"/>
      <c r="H7" s="379"/>
      <c r="I7" s="379"/>
      <c r="J7" s="379"/>
      <c r="K7" s="379"/>
      <c r="L7" s="380"/>
      <c r="N7" s="26"/>
      <c r="O7" s="47"/>
      <c r="P7" s="47"/>
      <c r="R7" s="370"/>
      <c r="S7" s="371"/>
      <c r="T7" s="374"/>
      <c r="U7" s="375"/>
      <c r="Z7" s="58"/>
      <c r="AA7" s="58"/>
      <c r="AB7" s="58"/>
    </row>
    <row r="8" spans="1:29" s="17" customFormat="1" ht="25.5" customHeight="1" x14ac:dyDescent="0.2">
      <c r="A8" s="381" t="s">
        <v>60</v>
      </c>
      <c r="B8" s="381"/>
      <c r="C8" s="381"/>
      <c r="D8" s="382"/>
      <c r="E8" s="382"/>
      <c r="F8" s="382"/>
      <c r="G8" s="382"/>
      <c r="H8" s="382"/>
      <c r="I8" s="382"/>
      <c r="J8" s="382"/>
      <c r="K8" s="382"/>
      <c r="L8" s="382"/>
      <c r="N8" s="26" t="s">
        <v>11</v>
      </c>
      <c r="O8" s="383">
        <v>0.33333333333333331</v>
      </c>
      <c r="P8" s="383"/>
      <c r="R8" s="370"/>
      <c r="S8" s="371"/>
      <c r="T8" s="374"/>
      <c r="U8" s="375"/>
      <c r="Z8" s="58"/>
      <c r="AA8" s="58"/>
      <c r="AB8" s="58"/>
    </row>
    <row r="9" spans="1:29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48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9" t="s">
        <v>15</v>
      </c>
      <c r="O9" s="363"/>
      <c r="P9" s="363"/>
      <c r="R9" s="370"/>
      <c r="S9" s="371"/>
      <c r="T9" s="376"/>
      <c r="U9" s="377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8" t="str">
        <f>IFERROR(VLOOKUP($D$10,Proxy,2,FALSE),"")</f>
        <v/>
      </c>
      <c r="I10" s="388"/>
      <c r="J10" s="388"/>
      <c r="K10" s="388"/>
      <c r="L10" s="388"/>
      <c r="N10" s="29" t="s">
        <v>35</v>
      </c>
      <c r="O10" s="383"/>
      <c r="P10" s="383"/>
      <c r="S10" s="26" t="s">
        <v>12</v>
      </c>
      <c r="T10" s="389" t="s">
        <v>70</v>
      </c>
      <c r="U10" s="39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3"/>
      <c r="P11" s="383"/>
      <c r="S11" s="26" t="s">
        <v>31</v>
      </c>
      <c r="T11" s="391" t="s">
        <v>57</v>
      </c>
      <c r="U11" s="391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2" t="s">
        <v>71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N12" s="26" t="s">
        <v>33</v>
      </c>
      <c r="O12" s="393"/>
      <c r="P12" s="393"/>
      <c r="Q12" s="27"/>
      <c r="R12"/>
      <c r="S12" s="26" t="s">
        <v>48</v>
      </c>
      <c r="T12" s="394"/>
      <c r="U12" s="394"/>
      <c r="V12"/>
      <c r="Z12" s="58"/>
      <c r="AA12" s="58"/>
      <c r="AB12" s="58"/>
    </row>
    <row r="13" spans="1:29" s="17" customFormat="1" ht="23.25" customHeight="1" x14ac:dyDescent="0.2">
      <c r="A13" s="392" t="s">
        <v>72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29"/>
      <c r="N13" s="29" t="s">
        <v>34</v>
      </c>
      <c r="O13" s="391"/>
      <c r="P13" s="391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2" t="s">
        <v>73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5" t="s">
        <v>74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/>
      <c r="N15" s="396" t="s">
        <v>63</v>
      </c>
      <c r="O15" s="396"/>
      <c r="P15" s="396"/>
      <c r="Q15" s="396"/>
      <c r="R15" s="39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7"/>
      <c r="O16" s="397"/>
      <c r="P16" s="397"/>
      <c r="Q16" s="397"/>
      <c r="R16" s="39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9" t="s">
        <v>61</v>
      </c>
      <c r="B17" s="399" t="s">
        <v>51</v>
      </c>
      <c r="C17" s="400" t="s">
        <v>50</v>
      </c>
      <c r="D17" s="399" t="s">
        <v>52</v>
      </c>
      <c r="E17" s="399"/>
      <c r="F17" s="399" t="s">
        <v>24</v>
      </c>
      <c r="G17" s="399" t="s">
        <v>27</v>
      </c>
      <c r="H17" s="399" t="s">
        <v>25</v>
      </c>
      <c r="I17" s="399" t="s">
        <v>26</v>
      </c>
      <c r="J17" s="401" t="s">
        <v>16</v>
      </c>
      <c r="K17" s="401" t="s">
        <v>65</v>
      </c>
      <c r="L17" s="401" t="s">
        <v>2</v>
      </c>
      <c r="M17" s="399" t="s">
        <v>28</v>
      </c>
      <c r="N17" s="399" t="s">
        <v>17</v>
      </c>
      <c r="O17" s="399"/>
      <c r="P17" s="399"/>
      <c r="Q17" s="399"/>
      <c r="R17" s="399"/>
      <c r="S17" s="398" t="s">
        <v>58</v>
      </c>
      <c r="T17" s="399"/>
      <c r="U17" s="399" t="s">
        <v>6</v>
      </c>
      <c r="V17" s="399" t="s">
        <v>44</v>
      </c>
      <c r="W17" s="403" t="s">
        <v>56</v>
      </c>
      <c r="X17" s="399" t="s">
        <v>18</v>
      </c>
      <c r="Y17" s="405" t="s">
        <v>62</v>
      </c>
      <c r="Z17" s="405" t="s">
        <v>19</v>
      </c>
      <c r="AA17" s="406" t="s">
        <v>59</v>
      </c>
      <c r="AB17" s="407"/>
      <c r="AC17" s="408"/>
      <c r="AD17" s="412"/>
      <c r="BA17" s="413" t="s">
        <v>64</v>
      </c>
    </row>
    <row r="18" spans="1:53" ht="14.25" customHeight="1" x14ac:dyDescent="0.2">
      <c r="A18" s="399"/>
      <c r="B18" s="399"/>
      <c r="C18" s="400"/>
      <c r="D18" s="399"/>
      <c r="E18" s="399"/>
      <c r="F18" s="399" t="s">
        <v>20</v>
      </c>
      <c r="G18" s="399" t="s">
        <v>21</v>
      </c>
      <c r="H18" s="399" t="s">
        <v>22</v>
      </c>
      <c r="I18" s="399" t="s">
        <v>22</v>
      </c>
      <c r="J18" s="402"/>
      <c r="K18" s="402"/>
      <c r="L18" s="402"/>
      <c r="M18" s="399"/>
      <c r="N18" s="399"/>
      <c r="O18" s="399"/>
      <c r="P18" s="399"/>
      <c r="Q18" s="399"/>
      <c r="R18" s="399"/>
      <c r="S18" s="34" t="s">
        <v>47</v>
      </c>
      <c r="T18" s="34" t="s">
        <v>46</v>
      </c>
      <c r="U18" s="399"/>
      <c r="V18" s="399"/>
      <c r="W18" s="404"/>
      <c r="X18" s="399"/>
      <c r="Y18" s="405"/>
      <c r="Z18" s="405"/>
      <c r="AA18" s="409"/>
      <c r="AB18" s="410"/>
      <c r="AC18" s="411"/>
      <c r="AD18" s="412"/>
      <c r="BA18" s="413"/>
    </row>
    <row r="19" spans="1:53" ht="27.75" customHeight="1" x14ac:dyDescent="0.2">
      <c r="A19" s="414" t="s">
        <v>75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53"/>
      <c r="Z19" s="53"/>
    </row>
    <row r="20" spans="1:53" ht="16.5" customHeight="1" x14ac:dyDescent="0.25">
      <c r="A20" s="415" t="s">
        <v>75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63"/>
      <c r="Z20" s="63"/>
    </row>
    <row r="21" spans="1:53" ht="14.25" customHeight="1" x14ac:dyDescent="0.25">
      <c r="A21" s="416" t="s">
        <v>76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7">
        <v>4607091389258</v>
      </c>
      <c r="E22" s="41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9"/>
      <c r="P22" s="419"/>
      <c r="Q22" s="419"/>
      <c r="R22" s="420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5"/>
      <c r="N23" s="421" t="s">
        <v>43</v>
      </c>
      <c r="O23" s="422"/>
      <c r="P23" s="422"/>
      <c r="Q23" s="422"/>
      <c r="R23" s="422"/>
      <c r="S23" s="422"/>
      <c r="T23" s="42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5"/>
      <c r="N24" s="421" t="s">
        <v>43</v>
      </c>
      <c r="O24" s="422"/>
      <c r="P24" s="422"/>
      <c r="Q24" s="422"/>
      <c r="R24" s="422"/>
      <c r="S24" s="422"/>
      <c r="T24" s="42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6" t="s">
        <v>81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4301051551</v>
      </c>
      <c r="D26" s="417">
        <v>4607091383881</v>
      </c>
      <c r="E26" s="417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9"/>
      <c r="P26" s="419"/>
      <c r="Q26" s="419"/>
      <c r="R26" s="420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7">
        <v>4607091388237</v>
      </c>
      <c r="E27" s="417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9"/>
      <c r="P27" s="419"/>
      <c r="Q27" s="419"/>
      <c r="R27" s="420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7">
        <v>4607091383935</v>
      </c>
      <c r="E28" s="417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9"/>
      <c r="P28" s="419"/>
      <c r="Q28" s="419"/>
      <c r="R28" s="420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86</v>
      </c>
      <c r="B29" s="61" t="s">
        <v>88</v>
      </c>
      <c r="C29" s="35">
        <v>4301051692</v>
      </c>
      <c r="D29" s="417">
        <v>4607091383935</v>
      </c>
      <c r="E29" s="41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35</v>
      </c>
      <c r="N29" s="429" t="s">
        <v>89</v>
      </c>
      <c r="O29" s="419"/>
      <c r="P29" s="419"/>
      <c r="Q29" s="419"/>
      <c r="R29" s="420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4301051426</v>
      </c>
      <c r="D30" s="417">
        <v>4680115881853</v>
      </c>
      <c r="E30" s="41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9"/>
      <c r="P30" s="419"/>
      <c r="Q30" s="419"/>
      <c r="R30" s="420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92</v>
      </c>
      <c r="B31" s="61" t="s">
        <v>93</v>
      </c>
      <c r="C31" s="35">
        <v>4301051593</v>
      </c>
      <c r="D31" s="417">
        <v>4607091383911</v>
      </c>
      <c r="E31" s="41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3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419"/>
      <c r="P31" s="419"/>
      <c r="Q31" s="419"/>
      <c r="R31" s="420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7">
        <v>4607091388244</v>
      </c>
      <c r="E32" s="417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9"/>
      <c r="P32" s="419"/>
      <c r="Q32" s="419"/>
      <c r="R32" s="420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5"/>
      <c r="N33" s="421" t="s">
        <v>43</v>
      </c>
      <c r="O33" s="422"/>
      <c r="P33" s="422"/>
      <c r="Q33" s="422"/>
      <c r="R33" s="422"/>
      <c r="S33" s="422"/>
      <c r="T33" s="423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1" t="s">
        <v>43</v>
      </c>
      <c r="O34" s="422"/>
      <c r="P34" s="422"/>
      <c r="Q34" s="422"/>
      <c r="R34" s="422"/>
      <c r="S34" s="422"/>
      <c r="T34" s="423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6" t="s">
        <v>96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7">
        <v>4607091388503</v>
      </c>
      <c r="E36" s="417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9"/>
      <c r="P36" s="419"/>
      <c r="Q36" s="419"/>
      <c r="R36" s="420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24"/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421" t="s">
        <v>43</v>
      </c>
      <c r="O37" s="422"/>
      <c r="P37" s="422"/>
      <c r="Q37" s="422"/>
      <c r="R37" s="422"/>
      <c r="S37" s="422"/>
      <c r="T37" s="423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5"/>
      <c r="N38" s="421" t="s">
        <v>43</v>
      </c>
      <c r="O38" s="422"/>
      <c r="P38" s="422"/>
      <c r="Q38" s="422"/>
      <c r="R38" s="422"/>
      <c r="S38" s="422"/>
      <c r="T38" s="423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6" t="s">
        <v>101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7">
        <v>4607091388282</v>
      </c>
      <c r="E40" s="417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9"/>
      <c r="P40" s="419"/>
      <c r="Q40" s="419"/>
      <c r="R40" s="420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24"/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421" t="s">
        <v>43</v>
      </c>
      <c r="O41" s="422"/>
      <c r="P41" s="422"/>
      <c r="Q41" s="422"/>
      <c r="R41" s="422"/>
      <c r="S41" s="422"/>
      <c r="T41" s="423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421" t="s">
        <v>43</v>
      </c>
      <c r="O42" s="422"/>
      <c r="P42" s="422"/>
      <c r="Q42" s="422"/>
      <c r="R42" s="422"/>
      <c r="S42" s="422"/>
      <c r="T42" s="423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6" t="s">
        <v>105</v>
      </c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7">
        <v>4607091389111</v>
      </c>
      <c r="E44" s="417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9"/>
      <c r="P44" s="419"/>
      <c r="Q44" s="419"/>
      <c r="R44" s="420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5"/>
      <c r="N45" s="421" t="s">
        <v>43</v>
      </c>
      <c r="O45" s="422"/>
      <c r="P45" s="422"/>
      <c r="Q45" s="422"/>
      <c r="R45" s="422"/>
      <c r="S45" s="422"/>
      <c r="T45" s="423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5"/>
      <c r="N46" s="421" t="s">
        <v>43</v>
      </c>
      <c r="O46" s="422"/>
      <c r="P46" s="422"/>
      <c r="Q46" s="422"/>
      <c r="R46" s="422"/>
      <c r="S46" s="422"/>
      <c r="T46" s="423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53"/>
      <c r="Z47" s="53"/>
    </row>
    <row r="48" spans="1:53" ht="16.5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3"/>
      <c r="Z48" s="63"/>
    </row>
    <row r="49" spans="1:53" ht="14.25" customHeight="1" x14ac:dyDescent="0.25">
      <c r="A49" s="416" t="s">
        <v>110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7">
        <v>4680115881440</v>
      </c>
      <c r="E50" s="417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9"/>
      <c r="P50" s="419"/>
      <c r="Q50" s="419"/>
      <c r="R50" s="420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7">
        <v>4680115881433</v>
      </c>
      <c r="E51" s="417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9"/>
      <c r="P51" s="419"/>
      <c r="Q51" s="419"/>
      <c r="R51" s="420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N52" s="421" t="s">
        <v>43</v>
      </c>
      <c r="O52" s="422"/>
      <c r="P52" s="422"/>
      <c r="Q52" s="422"/>
      <c r="R52" s="422"/>
      <c r="S52" s="422"/>
      <c r="T52" s="423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5"/>
      <c r="N53" s="421" t="s">
        <v>43</v>
      </c>
      <c r="O53" s="422"/>
      <c r="P53" s="422"/>
      <c r="Q53" s="422"/>
      <c r="R53" s="422"/>
      <c r="S53" s="422"/>
      <c r="T53" s="423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3"/>
      <c r="Z54" s="63"/>
    </row>
    <row r="55" spans="1:53" ht="14.25" customHeight="1" x14ac:dyDescent="0.25">
      <c r="A55" s="416" t="s">
        <v>118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417">
        <v>4680115881426</v>
      </c>
      <c r="E56" s="417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9"/>
      <c r="P56" s="419"/>
      <c r="Q56" s="419"/>
      <c r="R56" s="420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417">
        <v>4680115881426</v>
      </c>
      <c r="E57" s="417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9"/>
      <c r="P57" s="419"/>
      <c r="Q57" s="419"/>
      <c r="R57" s="420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7">
        <v>4680115881419</v>
      </c>
      <c r="E58" s="417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9"/>
      <c r="P58" s="419"/>
      <c r="Q58" s="419"/>
      <c r="R58" s="420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7">
        <v>4680115881525</v>
      </c>
      <c r="E59" s="417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1" t="s">
        <v>127</v>
      </c>
      <c r="O59" s="419"/>
      <c r="P59" s="419"/>
      <c r="Q59" s="419"/>
      <c r="R59" s="420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5"/>
      <c r="N60" s="421" t="s">
        <v>43</v>
      </c>
      <c r="O60" s="422"/>
      <c r="P60" s="422"/>
      <c r="Q60" s="422"/>
      <c r="R60" s="422"/>
      <c r="S60" s="422"/>
      <c r="T60" s="423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5"/>
      <c r="N61" s="421" t="s">
        <v>43</v>
      </c>
      <c r="O61" s="422"/>
      <c r="P61" s="422"/>
      <c r="Q61" s="422"/>
      <c r="R61" s="422"/>
      <c r="S61" s="422"/>
      <c r="T61" s="423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415" t="s">
        <v>108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3"/>
      <c r="Z62" s="63"/>
    </row>
    <row r="63" spans="1:53" ht="14.25" customHeight="1" x14ac:dyDescent="0.25">
      <c r="A63" s="416" t="s">
        <v>118</v>
      </c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7">
        <v>4607091382945</v>
      </c>
      <c r="E64" s="41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9"/>
      <c r="P64" s="419"/>
      <c r="Q64" s="419"/>
      <c r="R64" s="420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5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417">
        <v>4607091385670</v>
      </c>
      <c r="E65" s="41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9"/>
      <c r="P65" s="419"/>
      <c r="Q65" s="419"/>
      <c r="R65" s="420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417">
        <v>4607091385670</v>
      </c>
      <c r="E66" s="41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9"/>
      <c r="P66" s="419"/>
      <c r="Q66" s="419"/>
      <c r="R66" s="420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7">
        <v>4680115883956</v>
      </c>
      <c r="E67" s="41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9"/>
      <c r="P67" s="419"/>
      <c r="Q67" s="419"/>
      <c r="R67" s="420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7">
        <v>4680115881327</v>
      </c>
      <c r="E68" s="417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9"/>
      <c r="P68" s="419"/>
      <c r="Q68" s="419"/>
      <c r="R68" s="420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7">
        <v>4680115882133</v>
      </c>
      <c r="E69" s="41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9"/>
      <c r="P69" s="419"/>
      <c r="Q69" s="419"/>
      <c r="R69" s="420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7">
        <v>4680115882133</v>
      </c>
      <c r="E70" s="41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9"/>
      <c r="P70" s="419"/>
      <c r="Q70" s="419"/>
      <c r="R70" s="420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7">
        <v>4607091382952</v>
      </c>
      <c r="E71" s="417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9"/>
      <c r="P71" s="419"/>
      <c r="Q71" s="419"/>
      <c r="R71" s="420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417">
        <v>4680115882539</v>
      </c>
      <c r="E72" s="417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9"/>
      <c r="P72" s="419"/>
      <c r="Q72" s="419"/>
      <c r="R72" s="420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9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417">
        <v>4607091385687</v>
      </c>
      <c r="E73" s="41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9"/>
      <c r="P73" s="419"/>
      <c r="Q73" s="419"/>
      <c r="R73" s="420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7">
        <v>4607091384604</v>
      </c>
      <c r="E74" s="41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9"/>
      <c r="P74" s="419"/>
      <c r="Q74" s="419"/>
      <c r="R74" s="420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148</v>
      </c>
      <c r="B75" s="61" t="s">
        <v>150</v>
      </c>
      <c r="C75" s="35">
        <v>4301011705</v>
      </c>
      <c r="D75" s="417">
        <v>4607091384604</v>
      </c>
      <c r="E75" s="41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113</v>
      </c>
      <c r="M75" s="36">
        <v>50</v>
      </c>
      <c r="N75" s="453" t="s">
        <v>151</v>
      </c>
      <c r="O75" s="419"/>
      <c r="P75" s="419"/>
      <c r="Q75" s="419"/>
      <c r="R75" s="420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4301011386</v>
      </c>
      <c r="D76" s="417">
        <v>4680115880283</v>
      </c>
      <c r="E76" s="41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113</v>
      </c>
      <c r="M76" s="36">
        <v>45</v>
      </c>
      <c r="N76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9"/>
      <c r="P76" s="419"/>
      <c r="Q76" s="419"/>
      <c r="R76" s="420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154</v>
      </c>
      <c r="B77" s="61" t="s">
        <v>155</v>
      </c>
      <c r="C77" s="35">
        <v>4301011624</v>
      </c>
      <c r="D77" s="417">
        <v>4680115883949</v>
      </c>
      <c r="E77" s="41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113</v>
      </c>
      <c r="M77" s="36">
        <v>50</v>
      </c>
      <c r="N77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9"/>
      <c r="P77" s="419"/>
      <c r="Q77" s="419"/>
      <c r="R77" s="420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156</v>
      </c>
      <c r="B78" s="61" t="s">
        <v>157</v>
      </c>
      <c r="C78" s="35">
        <v>4301011476</v>
      </c>
      <c r="D78" s="417">
        <v>4680115881518</v>
      </c>
      <c r="E78" s="41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6">
        <v>50</v>
      </c>
      <c r="N78" s="4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9"/>
      <c r="P78" s="419"/>
      <c r="Q78" s="419"/>
      <c r="R78" s="420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4301011443</v>
      </c>
      <c r="D79" s="417">
        <v>4680115881303</v>
      </c>
      <c r="E79" s="41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138</v>
      </c>
      <c r="M79" s="36">
        <v>50</v>
      </c>
      <c r="N79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9"/>
      <c r="P79" s="419"/>
      <c r="Q79" s="419"/>
      <c r="R79" s="420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4301011562</v>
      </c>
      <c r="D80" s="417">
        <v>4680115882577</v>
      </c>
      <c r="E80" s="41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9"/>
      <c r="P80" s="419"/>
      <c r="Q80" s="419"/>
      <c r="R80" s="420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160</v>
      </c>
      <c r="B81" s="61" t="s">
        <v>162</v>
      </c>
      <c r="C81" s="35">
        <v>4301011564</v>
      </c>
      <c r="D81" s="417">
        <v>4680115882577</v>
      </c>
      <c r="E81" s="41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100</v>
      </c>
      <c r="M81" s="36">
        <v>90</v>
      </c>
      <c r="N81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9"/>
      <c r="P81" s="419"/>
      <c r="Q81" s="419"/>
      <c r="R81" s="420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4301011432</v>
      </c>
      <c r="D82" s="417">
        <v>4680115882720</v>
      </c>
      <c r="E82" s="41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113</v>
      </c>
      <c r="M82" s="36">
        <v>90</v>
      </c>
      <c r="N82" s="4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9"/>
      <c r="P82" s="419"/>
      <c r="Q82" s="419"/>
      <c r="R82" s="420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165</v>
      </c>
      <c r="B83" s="61" t="s">
        <v>166</v>
      </c>
      <c r="C83" s="35">
        <v>4301011417</v>
      </c>
      <c r="D83" s="417">
        <v>4680115880269</v>
      </c>
      <c r="E83" s="41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6">
        <v>50</v>
      </c>
      <c r="N83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9"/>
      <c r="P83" s="419"/>
      <c r="Q83" s="419"/>
      <c r="R83" s="420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4301011415</v>
      </c>
      <c r="D84" s="417">
        <v>4680115880429</v>
      </c>
      <c r="E84" s="41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9"/>
      <c r="P84" s="419"/>
      <c r="Q84" s="419"/>
      <c r="R84" s="420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169</v>
      </c>
      <c r="B85" s="61" t="s">
        <v>170</v>
      </c>
      <c r="C85" s="35">
        <v>4301011462</v>
      </c>
      <c r="D85" s="417">
        <v>4680115881457</v>
      </c>
      <c r="E85" s="41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6">
        <v>50</v>
      </c>
      <c r="N85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9"/>
      <c r="P85" s="419"/>
      <c r="Q85" s="419"/>
      <c r="R85" s="420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5"/>
      <c r="N86" s="421" t="s">
        <v>43</v>
      </c>
      <c r="O86" s="422"/>
      <c r="P86" s="422"/>
      <c r="Q86" s="422"/>
      <c r="R86" s="422"/>
      <c r="S86" s="422"/>
      <c r="T86" s="423"/>
      <c r="U86" s="41" t="s">
        <v>42</v>
      </c>
      <c r="V86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5"/>
      <c r="Z86" s="65"/>
    </row>
    <row r="87" spans="1:53" x14ac:dyDescent="0.2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5"/>
      <c r="N87" s="421" t="s">
        <v>43</v>
      </c>
      <c r="O87" s="422"/>
      <c r="P87" s="422"/>
      <c r="Q87" s="422"/>
      <c r="R87" s="422"/>
      <c r="S87" s="422"/>
      <c r="T87" s="423"/>
      <c r="U87" s="41" t="s">
        <v>0</v>
      </c>
      <c r="V87" s="42">
        <f>IFERROR(SUM(V64:V85),"0")</f>
        <v>0</v>
      </c>
      <c r="W87" s="42">
        <f>IFERROR(SUM(W64:W85),"0")</f>
        <v>0</v>
      </c>
      <c r="X87" s="41"/>
      <c r="Y87" s="65"/>
      <c r="Z87" s="65"/>
    </row>
    <row r="88" spans="1:53" ht="14.25" customHeight="1" x14ac:dyDescent="0.25">
      <c r="A88" s="416" t="s">
        <v>110</v>
      </c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  <c r="X88" s="416"/>
      <c r="Y88" s="64"/>
      <c r="Z88" s="64"/>
    </row>
    <row r="89" spans="1:53" ht="16.5" customHeight="1" x14ac:dyDescent="0.25">
      <c r="A89" s="61" t="s">
        <v>171</v>
      </c>
      <c r="B89" s="61" t="s">
        <v>172</v>
      </c>
      <c r="C89" s="35">
        <v>4301020235</v>
      </c>
      <c r="D89" s="417">
        <v>4680115881488</v>
      </c>
      <c r="E89" s="41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114</v>
      </c>
      <c r="L89" s="37" t="s">
        <v>113</v>
      </c>
      <c r="M89" s="36">
        <v>50</v>
      </c>
      <c r="N89" s="4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9"/>
      <c r="P89" s="419"/>
      <c r="Q89" s="419"/>
      <c r="R89" s="420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4301020228</v>
      </c>
      <c r="D90" s="417">
        <v>4680115882751</v>
      </c>
      <c r="E90" s="41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4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9"/>
      <c r="P90" s="419"/>
      <c r="Q90" s="419"/>
      <c r="R90" s="420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175</v>
      </c>
      <c r="B91" s="61" t="s">
        <v>176</v>
      </c>
      <c r="C91" s="35">
        <v>4301020258</v>
      </c>
      <c r="D91" s="417">
        <v>4680115882775</v>
      </c>
      <c r="E91" s="41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177</v>
      </c>
      <c r="L91" s="37" t="s">
        <v>132</v>
      </c>
      <c r="M91" s="36">
        <v>50</v>
      </c>
      <c r="N91" s="4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9"/>
      <c r="P91" s="419"/>
      <c r="Q91" s="419"/>
      <c r="R91" s="420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178</v>
      </c>
      <c r="B92" s="61" t="s">
        <v>179</v>
      </c>
      <c r="C92" s="35">
        <v>4301020217</v>
      </c>
      <c r="D92" s="417">
        <v>4680115880658</v>
      </c>
      <c r="E92" s="41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4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9"/>
      <c r="P92" s="419"/>
      <c r="Q92" s="419"/>
      <c r="R92" s="420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5"/>
      <c r="N93" s="421" t="s">
        <v>43</v>
      </c>
      <c r="O93" s="422"/>
      <c r="P93" s="422"/>
      <c r="Q93" s="422"/>
      <c r="R93" s="422"/>
      <c r="S93" s="422"/>
      <c r="T93" s="423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5"/>
      <c r="N94" s="421" t="s">
        <v>43</v>
      </c>
      <c r="O94" s="422"/>
      <c r="P94" s="422"/>
      <c r="Q94" s="422"/>
      <c r="R94" s="422"/>
      <c r="S94" s="422"/>
      <c r="T94" s="423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416" t="s">
        <v>76</v>
      </c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  <c r="T95" s="416"/>
      <c r="U95" s="416"/>
      <c r="V95" s="416"/>
      <c r="W95" s="416"/>
      <c r="X95" s="416"/>
      <c r="Y95" s="64"/>
      <c r="Z95" s="64"/>
    </row>
    <row r="96" spans="1:53" ht="16.5" customHeight="1" x14ac:dyDescent="0.25">
      <c r="A96" s="61" t="s">
        <v>180</v>
      </c>
      <c r="B96" s="61" t="s">
        <v>181</v>
      </c>
      <c r="C96" s="35">
        <v>4301030895</v>
      </c>
      <c r="D96" s="417">
        <v>4607091387667</v>
      </c>
      <c r="E96" s="41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4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9"/>
      <c r="P96" s="419"/>
      <c r="Q96" s="419"/>
      <c r="R96" s="420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182</v>
      </c>
      <c r="B97" s="61" t="s">
        <v>183</v>
      </c>
      <c r="C97" s="35">
        <v>4301030961</v>
      </c>
      <c r="D97" s="417">
        <v>4607091387636</v>
      </c>
      <c r="E97" s="41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9"/>
      <c r="P97" s="419"/>
      <c r="Q97" s="419"/>
      <c r="R97" s="420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184</v>
      </c>
      <c r="B98" s="61" t="s">
        <v>185</v>
      </c>
      <c r="C98" s="35">
        <v>4301030963</v>
      </c>
      <c r="D98" s="417">
        <v>4607091382426</v>
      </c>
      <c r="E98" s="41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9"/>
      <c r="P98" s="419"/>
      <c r="Q98" s="419"/>
      <c r="R98" s="420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4301030962</v>
      </c>
      <c r="D99" s="417">
        <v>4607091386547</v>
      </c>
      <c r="E99" s="41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177</v>
      </c>
      <c r="L99" s="37" t="s">
        <v>79</v>
      </c>
      <c r="M99" s="36">
        <v>40</v>
      </c>
      <c r="N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9"/>
      <c r="P99" s="419"/>
      <c r="Q99" s="419"/>
      <c r="R99" s="420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4301031079</v>
      </c>
      <c r="D100" s="417">
        <v>4607091384734</v>
      </c>
      <c r="E100" s="417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177</v>
      </c>
      <c r="L100" s="37" t="s">
        <v>79</v>
      </c>
      <c r="M100" s="36">
        <v>45</v>
      </c>
      <c r="N100" s="4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9"/>
      <c r="P100" s="419"/>
      <c r="Q100" s="419"/>
      <c r="R100" s="420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4301030964</v>
      </c>
      <c r="D101" s="417">
        <v>4607091382464</v>
      </c>
      <c r="E101" s="417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177</v>
      </c>
      <c r="L101" s="37" t="s">
        <v>79</v>
      </c>
      <c r="M101" s="36">
        <v>40</v>
      </c>
      <c r="N101" s="4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9"/>
      <c r="P101" s="419"/>
      <c r="Q101" s="419"/>
      <c r="R101" s="420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192</v>
      </c>
      <c r="B102" s="61" t="s">
        <v>193</v>
      </c>
      <c r="C102" s="35">
        <v>4301031235</v>
      </c>
      <c r="D102" s="417">
        <v>4680115883444</v>
      </c>
      <c r="E102" s="41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9"/>
      <c r="P102" s="419"/>
      <c r="Q102" s="419"/>
      <c r="R102" s="420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192</v>
      </c>
      <c r="B103" s="61" t="s">
        <v>194</v>
      </c>
      <c r="C103" s="35">
        <v>4301031234</v>
      </c>
      <c r="D103" s="417">
        <v>4680115883444</v>
      </c>
      <c r="E103" s="417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4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9"/>
      <c r="P103" s="419"/>
      <c r="Q103" s="419"/>
      <c r="R103" s="420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5"/>
      <c r="N104" s="421" t="s">
        <v>43</v>
      </c>
      <c r="O104" s="422"/>
      <c r="P104" s="422"/>
      <c r="Q104" s="422"/>
      <c r="R104" s="422"/>
      <c r="S104" s="422"/>
      <c r="T104" s="423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x14ac:dyDescent="0.2">
      <c r="A105" s="424"/>
      <c r="B105" s="424"/>
      <c r="C105" s="424"/>
      <c r="D105" s="424"/>
      <c r="E105" s="424"/>
      <c r="F105" s="424"/>
      <c r="G105" s="424"/>
      <c r="H105" s="424"/>
      <c r="I105" s="424"/>
      <c r="J105" s="424"/>
      <c r="K105" s="424"/>
      <c r="L105" s="424"/>
      <c r="M105" s="425"/>
      <c r="N105" s="421" t="s">
        <v>43</v>
      </c>
      <c r="O105" s="422"/>
      <c r="P105" s="422"/>
      <c r="Q105" s="422"/>
      <c r="R105" s="422"/>
      <c r="S105" s="422"/>
      <c r="T105" s="423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customHeight="1" x14ac:dyDescent="0.25">
      <c r="A106" s="416" t="s">
        <v>81</v>
      </c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  <c r="X106" s="416"/>
      <c r="Y106" s="64"/>
      <c r="Z106" s="64"/>
    </row>
    <row r="107" spans="1:53" ht="16.5" customHeight="1" x14ac:dyDescent="0.25">
      <c r="A107" s="61" t="s">
        <v>195</v>
      </c>
      <c r="B107" s="61" t="s">
        <v>196</v>
      </c>
      <c r="C107" s="35">
        <v>4301051641</v>
      </c>
      <c r="D107" s="417">
        <v>4680115884403</v>
      </c>
      <c r="E107" s="417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6">
        <v>30</v>
      </c>
      <c r="N107" s="476" t="s">
        <v>197</v>
      </c>
      <c r="O107" s="419"/>
      <c r="P107" s="419"/>
      <c r="Q107" s="419"/>
      <c r="R107" s="420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IFERROR(IF(W107=0,"",ROUNDUP(W107/H107,0)*0.00753),"")</f>
        <v/>
      </c>
      <c r="Y107" s="66" t="s">
        <v>48</v>
      </c>
      <c r="Z107" s="67" t="s">
        <v>198</v>
      </c>
      <c r="AD107" s="68"/>
      <c r="BA107" s="121" t="s">
        <v>66</v>
      </c>
    </row>
    <row r="108" spans="1:53" ht="27" customHeight="1" x14ac:dyDescent="0.25">
      <c r="A108" s="61" t="s">
        <v>199</v>
      </c>
      <c r="B108" s="61" t="s">
        <v>200</v>
      </c>
      <c r="C108" s="35">
        <v>4301051437</v>
      </c>
      <c r="D108" s="417">
        <v>4607091386967</v>
      </c>
      <c r="E108" s="417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114</v>
      </c>
      <c r="L108" s="37" t="s">
        <v>132</v>
      </c>
      <c r="M108" s="36">
        <v>45</v>
      </c>
      <c r="N108" s="47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9"/>
      <c r="P108" s="419"/>
      <c r="Q108" s="419"/>
      <c r="R108" s="420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27" customHeight="1" x14ac:dyDescent="0.25">
      <c r="A109" s="61" t="s">
        <v>199</v>
      </c>
      <c r="B109" s="61" t="s">
        <v>201</v>
      </c>
      <c r="C109" s="35">
        <v>4301051543</v>
      </c>
      <c r="D109" s="417">
        <v>4607091386967</v>
      </c>
      <c r="E109" s="417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45</v>
      </c>
      <c r="N109" s="4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419"/>
      <c r="P109" s="419"/>
      <c r="Q109" s="419"/>
      <c r="R109" s="420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202</v>
      </c>
      <c r="B110" s="61" t="s">
        <v>203</v>
      </c>
      <c r="C110" s="35">
        <v>4301051611</v>
      </c>
      <c r="D110" s="417">
        <v>4607091385304</v>
      </c>
      <c r="E110" s="41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114</v>
      </c>
      <c r="L110" s="37" t="s">
        <v>79</v>
      </c>
      <c r="M110" s="36">
        <v>40</v>
      </c>
      <c r="N110" s="4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419"/>
      <c r="P110" s="419"/>
      <c r="Q110" s="419"/>
      <c r="R110" s="420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IFERROR(IF(W110=0,"",ROUNDUP(W110/H110,0)*0.02175),"")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204</v>
      </c>
      <c r="B111" s="61" t="s">
        <v>205</v>
      </c>
      <c r="C111" s="35">
        <v>4301051648</v>
      </c>
      <c r="D111" s="417">
        <v>4607091386264</v>
      </c>
      <c r="E111" s="41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419"/>
      <c r="P111" s="419"/>
      <c r="Q111" s="419"/>
      <c r="R111" s="420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206</v>
      </c>
      <c r="B112" s="61" t="s">
        <v>207</v>
      </c>
      <c r="C112" s="35">
        <v>4301051477</v>
      </c>
      <c r="D112" s="417">
        <v>4680115882584</v>
      </c>
      <c r="E112" s="41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9"/>
      <c r="P112" s="419"/>
      <c r="Q112" s="419"/>
      <c r="R112" s="420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206</v>
      </c>
      <c r="B113" s="61" t="s">
        <v>208</v>
      </c>
      <c r="C113" s="35">
        <v>4301051476</v>
      </c>
      <c r="D113" s="417">
        <v>4680115882584</v>
      </c>
      <c r="E113" s="41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100</v>
      </c>
      <c r="M113" s="36">
        <v>60</v>
      </c>
      <c r="N113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9"/>
      <c r="P113" s="419"/>
      <c r="Q113" s="419"/>
      <c r="R113" s="420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209</v>
      </c>
      <c r="B114" s="61" t="s">
        <v>210</v>
      </c>
      <c r="C114" s="35">
        <v>4301051436</v>
      </c>
      <c r="D114" s="417">
        <v>4607091385731</v>
      </c>
      <c r="E114" s="41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132</v>
      </c>
      <c r="M114" s="36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9"/>
      <c r="P114" s="419"/>
      <c r="Q114" s="419"/>
      <c r="R114" s="420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211</v>
      </c>
      <c r="B115" s="61" t="s">
        <v>212</v>
      </c>
      <c r="C115" s="35">
        <v>4301051439</v>
      </c>
      <c r="D115" s="417">
        <v>4680115880214</v>
      </c>
      <c r="E115" s="41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132</v>
      </c>
      <c r="M115" s="36">
        <v>45</v>
      </c>
      <c r="N115" s="4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9"/>
      <c r="P115" s="419"/>
      <c r="Q115" s="419"/>
      <c r="R115" s="420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213</v>
      </c>
      <c r="B116" s="61" t="s">
        <v>214</v>
      </c>
      <c r="C116" s="35">
        <v>4301051438</v>
      </c>
      <c r="D116" s="417">
        <v>4680115880894</v>
      </c>
      <c r="E116" s="41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132</v>
      </c>
      <c r="M116" s="36">
        <v>45</v>
      </c>
      <c r="N116" s="48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9"/>
      <c r="P116" s="419"/>
      <c r="Q116" s="419"/>
      <c r="R116" s="420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215</v>
      </c>
      <c r="B117" s="61" t="s">
        <v>216</v>
      </c>
      <c r="C117" s="35">
        <v>4301051313</v>
      </c>
      <c r="D117" s="417">
        <v>4607091385427</v>
      </c>
      <c r="E117" s="41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9"/>
      <c r="P117" s="419"/>
      <c r="Q117" s="419"/>
      <c r="R117" s="420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217</v>
      </c>
      <c r="B118" s="61" t="s">
        <v>218</v>
      </c>
      <c r="C118" s="35">
        <v>4301051480</v>
      </c>
      <c r="D118" s="417">
        <v>4680115882645</v>
      </c>
      <c r="E118" s="41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9"/>
      <c r="P118" s="419"/>
      <c r="Q118" s="419"/>
      <c r="R118" s="420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4"/>
      <c r="B119" s="424"/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421" t="s">
        <v>43</v>
      </c>
      <c r="O119" s="422"/>
      <c r="P119" s="422"/>
      <c r="Q119" s="422"/>
      <c r="R119" s="422"/>
      <c r="S119" s="422"/>
      <c r="T119" s="423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5"/>
      <c r="Z119" s="65"/>
    </row>
    <row r="120" spans="1:53" x14ac:dyDescent="0.2">
      <c r="A120" s="424"/>
      <c r="B120" s="424"/>
      <c r="C120" s="424"/>
      <c r="D120" s="424"/>
      <c r="E120" s="424"/>
      <c r="F120" s="424"/>
      <c r="G120" s="424"/>
      <c r="H120" s="424"/>
      <c r="I120" s="424"/>
      <c r="J120" s="424"/>
      <c r="K120" s="424"/>
      <c r="L120" s="424"/>
      <c r="M120" s="425"/>
      <c r="N120" s="421" t="s">
        <v>43</v>
      </c>
      <c r="O120" s="422"/>
      <c r="P120" s="422"/>
      <c r="Q120" s="422"/>
      <c r="R120" s="422"/>
      <c r="S120" s="422"/>
      <c r="T120" s="423"/>
      <c r="U120" s="41" t="s">
        <v>0</v>
      </c>
      <c r="V120" s="42">
        <f>IFERROR(SUM(V107:V118),"0")</f>
        <v>0</v>
      </c>
      <c r="W120" s="42">
        <f>IFERROR(SUM(W107:W118),"0")</f>
        <v>0</v>
      </c>
      <c r="X120" s="41"/>
      <c r="Y120" s="65"/>
      <c r="Z120" s="65"/>
    </row>
    <row r="121" spans="1:53" ht="14.25" customHeight="1" x14ac:dyDescent="0.25">
      <c r="A121" s="416" t="s">
        <v>219</v>
      </c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  <c r="X121" s="416"/>
      <c r="Y121" s="64"/>
      <c r="Z121" s="64"/>
    </row>
    <row r="122" spans="1:53" ht="27" customHeight="1" x14ac:dyDescent="0.25">
      <c r="A122" s="61" t="s">
        <v>220</v>
      </c>
      <c r="B122" s="61" t="s">
        <v>221</v>
      </c>
      <c r="C122" s="35">
        <v>4301060296</v>
      </c>
      <c r="D122" s="417">
        <v>4607091383065</v>
      </c>
      <c r="E122" s="417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9"/>
      <c r="P122" s="419"/>
      <c r="Q122" s="419"/>
      <c r="R122" s="420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222</v>
      </c>
      <c r="B123" s="61" t="s">
        <v>223</v>
      </c>
      <c r="C123" s="35">
        <v>4301060350</v>
      </c>
      <c r="D123" s="417">
        <v>4680115881532</v>
      </c>
      <c r="E123" s="417"/>
      <c r="F123" s="60">
        <v>1.35</v>
      </c>
      <c r="G123" s="36">
        <v>6</v>
      </c>
      <c r="H123" s="60">
        <v>8.1</v>
      </c>
      <c r="I123" s="60">
        <v>8.58</v>
      </c>
      <c r="J123" s="36">
        <v>56</v>
      </c>
      <c r="K123" s="36" t="s">
        <v>114</v>
      </c>
      <c r="L123" s="37" t="s">
        <v>132</v>
      </c>
      <c r="M123" s="36">
        <v>30</v>
      </c>
      <c r="N123" s="4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19"/>
      <c r="P123" s="419"/>
      <c r="Q123" s="419"/>
      <c r="R123" s="420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222</v>
      </c>
      <c r="B124" s="61" t="s">
        <v>224</v>
      </c>
      <c r="C124" s="35">
        <v>4301060366</v>
      </c>
      <c r="D124" s="417">
        <v>4680115881532</v>
      </c>
      <c r="E124" s="41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114</v>
      </c>
      <c r="L124" s="37" t="s">
        <v>79</v>
      </c>
      <c r="M124" s="36">
        <v>30</v>
      </c>
      <c r="N124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19"/>
      <c r="P124" s="419"/>
      <c r="Q124" s="419"/>
      <c r="R124" s="420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222</v>
      </c>
      <c r="B125" s="61" t="s">
        <v>225</v>
      </c>
      <c r="C125" s="35">
        <v>4301060371</v>
      </c>
      <c r="D125" s="417">
        <v>4680115881532</v>
      </c>
      <c r="E125" s="41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114</v>
      </c>
      <c r="L125" s="37" t="s">
        <v>79</v>
      </c>
      <c r="M125" s="36">
        <v>30</v>
      </c>
      <c r="N125" s="49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419"/>
      <c r="P125" s="419"/>
      <c r="Q125" s="419"/>
      <c r="R125" s="420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417">
        <v>4680115882652</v>
      </c>
      <c r="E126" s="417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9"/>
      <c r="P126" s="419"/>
      <c r="Q126" s="419"/>
      <c r="R126" s="420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417">
        <v>4680115880238</v>
      </c>
      <c r="E127" s="417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9"/>
      <c r="P127" s="419"/>
      <c r="Q127" s="419"/>
      <c r="R127" s="420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417">
        <v>4680115881464</v>
      </c>
      <c r="E128" s="417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132</v>
      </c>
      <c r="M128" s="36">
        <v>30</v>
      </c>
      <c r="N128" s="4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9"/>
      <c r="P128" s="419"/>
      <c r="Q128" s="419"/>
      <c r="R128" s="420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4"/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5"/>
      <c r="N129" s="421" t="s">
        <v>43</v>
      </c>
      <c r="O129" s="422"/>
      <c r="P129" s="422"/>
      <c r="Q129" s="422"/>
      <c r="R129" s="422"/>
      <c r="S129" s="422"/>
      <c r="T129" s="423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x14ac:dyDescent="0.2">
      <c r="A130" s="424"/>
      <c r="B130" s="424"/>
      <c r="C130" s="424"/>
      <c r="D130" s="424"/>
      <c r="E130" s="424"/>
      <c r="F130" s="424"/>
      <c r="G130" s="424"/>
      <c r="H130" s="424"/>
      <c r="I130" s="424"/>
      <c r="J130" s="424"/>
      <c r="K130" s="424"/>
      <c r="L130" s="424"/>
      <c r="M130" s="425"/>
      <c r="N130" s="421" t="s">
        <v>43</v>
      </c>
      <c r="O130" s="422"/>
      <c r="P130" s="422"/>
      <c r="Q130" s="422"/>
      <c r="R130" s="422"/>
      <c r="S130" s="422"/>
      <c r="T130" s="423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customHeight="1" x14ac:dyDescent="0.25">
      <c r="A131" s="415" t="s">
        <v>232</v>
      </c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15"/>
      <c r="P131" s="415"/>
      <c r="Q131" s="415"/>
      <c r="R131" s="415"/>
      <c r="S131" s="415"/>
      <c r="T131" s="415"/>
      <c r="U131" s="415"/>
      <c r="V131" s="415"/>
      <c r="W131" s="415"/>
      <c r="X131" s="415"/>
      <c r="Y131" s="63"/>
      <c r="Z131" s="63"/>
    </row>
    <row r="132" spans="1:53" ht="14.25" customHeight="1" x14ac:dyDescent="0.25">
      <c r="A132" s="416" t="s">
        <v>81</v>
      </c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  <c r="T132" s="416"/>
      <c r="U132" s="416"/>
      <c r="V132" s="416"/>
      <c r="W132" s="416"/>
      <c r="X132" s="416"/>
      <c r="Y132" s="64"/>
      <c r="Z132" s="64"/>
    </row>
    <row r="133" spans="1:53" ht="16.5" customHeight="1" x14ac:dyDescent="0.25">
      <c r="A133" s="61" t="s">
        <v>233</v>
      </c>
      <c r="B133" s="61" t="s">
        <v>234</v>
      </c>
      <c r="C133" s="35">
        <v>4301051738</v>
      </c>
      <c r="D133" s="417">
        <v>4680115884533</v>
      </c>
      <c r="E133" s="417"/>
      <c r="F133" s="60">
        <v>0.3</v>
      </c>
      <c r="G133" s="36">
        <v>6</v>
      </c>
      <c r="H133" s="60">
        <v>1.8</v>
      </c>
      <c r="I133" s="60">
        <v>2</v>
      </c>
      <c r="J133" s="36">
        <v>156</v>
      </c>
      <c r="K133" s="36" t="s">
        <v>80</v>
      </c>
      <c r="L133" s="37" t="s">
        <v>79</v>
      </c>
      <c r="M133" s="36">
        <v>45</v>
      </c>
      <c r="N133" s="495" t="s">
        <v>235</v>
      </c>
      <c r="O133" s="419"/>
      <c r="P133" s="419"/>
      <c r="Q133" s="419"/>
      <c r="R133" s="420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198</v>
      </c>
      <c r="AD133" s="68"/>
      <c r="BA133" s="140" t="s">
        <v>66</v>
      </c>
    </row>
    <row r="134" spans="1:53" ht="27" customHeight="1" x14ac:dyDescent="0.25">
      <c r="A134" s="61" t="s">
        <v>236</v>
      </c>
      <c r="B134" s="61" t="s">
        <v>237</v>
      </c>
      <c r="C134" s="35">
        <v>4301051360</v>
      </c>
      <c r="D134" s="417">
        <v>4607091385168</v>
      </c>
      <c r="E134" s="41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114</v>
      </c>
      <c r="L134" s="37" t="s">
        <v>132</v>
      </c>
      <c r="M134" s="36">
        <v>45</v>
      </c>
      <c r="N134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9"/>
      <c r="P134" s="419"/>
      <c r="Q134" s="419"/>
      <c r="R134" s="420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IFERROR(IF(W134=0,"",ROUNDUP(W134/H134,0)*0.02175),"")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27" customHeight="1" x14ac:dyDescent="0.25">
      <c r="A135" s="61" t="s">
        <v>236</v>
      </c>
      <c r="B135" s="61" t="s">
        <v>238</v>
      </c>
      <c r="C135" s="35">
        <v>4301051612</v>
      </c>
      <c r="D135" s="417">
        <v>4607091385168</v>
      </c>
      <c r="E135" s="41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114</v>
      </c>
      <c r="L135" s="37" t="s">
        <v>79</v>
      </c>
      <c r="M135" s="36">
        <v>45</v>
      </c>
      <c r="N135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419"/>
      <c r="P135" s="419"/>
      <c r="Q135" s="419"/>
      <c r="R135" s="420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IFERROR(IF(W135=0,"",ROUNDUP(W135/H135,0)*0.02175),"")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239</v>
      </c>
      <c r="B136" s="61" t="s">
        <v>240</v>
      </c>
      <c r="C136" s="35">
        <v>4301051362</v>
      </c>
      <c r="D136" s="417">
        <v>4607091383256</v>
      </c>
      <c r="E136" s="41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80</v>
      </c>
      <c r="L136" s="37" t="s">
        <v>132</v>
      </c>
      <c r="M136" s="36">
        <v>45</v>
      </c>
      <c r="N136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419"/>
      <c r="P136" s="419"/>
      <c r="Q136" s="419"/>
      <c r="R136" s="420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ht="16.5" customHeight="1" x14ac:dyDescent="0.25">
      <c r="A137" s="61" t="s">
        <v>241</v>
      </c>
      <c r="B137" s="61" t="s">
        <v>242</v>
      </c>
      <c r="C137" s="35">
        <v>4301051358</v>
      </c>
      <c r="D137" s="417">
        <v>4607091385748</v>
      </c>
      <c r="E137" s="41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80</v>
      </c>
      <c r="L137" s="37" t="s">
        <v>132</v>
      </c>
      <c r="M137" s="36">
        <v>45</v>
      </c>
      <c r="N137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419"/>
      <c r="P137" s="419"/>
      <c r="Q137" s="419"/>
      <c r="R137" s="420"/>
      <c r="S137" s="38" t="s">
        <v>48</v>
      </c>
      <c r="T137" s="38" t="s">
        <v>48</v>
      </c>
      <c r="U137" s="39" t="s">
        <v>0</v>
      </c>
      <c r="V137" s="57">
        <v>0</v>
      </c>
      <c r="W137" s="54">
        <f>IFERROR(IF(V137="",0,CEILING((V137/$H137),1)*$H137),"")</f>
        <v>0</v>
      </c>
      <c r="X137" s="40" t="str">
        <f>IFERROR(IF(W137=0,"",ROUNDUP(W137/H137,0)*0.00753),"")</f>
        <v/>
      </c>
      <c r="Y137" s="66" t="s">
        <v>48</v>
      </c>
      <c r="Z137" s="67" t="s">
        <v>48</v>
      </c>
      <c r="AD137" s="68"/>
      <c r="BA137" s="144" t="s">
        <v>66</v>
      </c>
    </row>
    <row r="138" spans="1:53" x14ac:dyDescent="0.2">
      <c r="A138" s="424"/>
      <c r="B138" s="424"/>
      <c r="C138" s="424"/>
      <c r="D138" s="424"/>
      <c r="E138" s="424"/>
      <c r="F138" s="424"/>
      <c r="G138" s="424"/>
      <c r="H138" s="424"/>
      <c r="I138" s="424"/>
      <c r="J138" s="424"/>
      <c r="K138" s="424"/>
      <c r="L138" s="424"/>
      <c r="M138" s="425"/>
      <c r="N138" s="421" t="s">
        <v>43</v>
      </c>
      <c r="O138" s="422"/>
      <c r="P138" s="422"/>
      <c r="Q138" s="422"/>
      <c r="R138" s="422"/>
      <c r="S138" s="422"/>
      <c r="T138" s="423"/>
      <c r="U138" s="41" t="s">
        <v>42</v>
      </c>
      <c r="V138" s="42">
        <f>IFERROR(V133/H133,"0")+IFERROR(V134/H134,"0")+IFERROR(V135/H135,"0")+IFERROR(V136/H136,"0")+IFERROR(V137/H137,"0")</f>
        <v>0</v>
      </c>
      <c r="W138" s="42">
        <f>IFERROR(W133/H133,"0")+IFERROR(W134/H134,"0")+IFERROR(W135/H135,"0")+IFERROR(W136/H136,"0")+IFERROR(W137/H137,"0")</f>
        <v>0</v>
      </c>
      <c r="X138" s="42">
        <f>IFERROR(IF(X133="",0,X133),"0")+IFERROR(IF(X134="",0,X134),"0")+IFERROR(IF(X135="",0,X135),"0")+IFERROR(IF(X136="",0,X136),"0")+IFERROR(IF(X137="",0,X137),"0")</f>
        <v>0</v>
      </c>
      <c r="Y138" s="65"/>
      <c r="Z138" s="65"/>
    </row>
    <row r="139" spans="1:53" x14ac:dyDescent="0.2">
      <c r="A139" s="424"/>
      <c r="B139" s="424"/>
      <c r="C139" s="424"/>
      <c r="D139" s="424"/>
      <c r="E139" s="424"/>
      <c r="F139" s="424"/>
      <c r="G139" s="424"/>
      <c r="H139" s="424"/>
      <c r="I139" s="424"/>
      <c r="J139" s="424"/>
      <c r="K139" s="424"/>
      <c r="L139" s="424"/>
      <c r="M139" s="425"/>
      <c r="N139" s="421" t="s">
        <v>43</v>
      </c>
      <c r="O139" s="422"/>
      <c r="P139" s="422"/>
      <c r="Q139" s="422"/>
      <c r="R139" s="422"/>
      <c r="S139" s="422"/>
      <c r="T139" s="423"/>
      <c r="U139" s="41" t="s">
        <v>0</v>
      </c>
      <c r="V139" s="42">
        <f>IFERROR(SUM(V133:V137),"0")</f>
        <v>0</v>
      </c>
      <c r="W139" s="42">
        <f>IFERROR(SUM(W133:W137),"0")</f>
        <v>0</v>
      </c>
      <c r="X139" s="41"/>
      <c r="Y139" s="65"/>
      <c r="Z139" s="65"/>
    </row>
    <row r="140" spans="1:53" ht="27.75" customHeight="1" x14ac:dyDescent="0.2">
      <c r="A140" s="414" t="s">
        <v>243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53"/>
      <c r="Z140" s="53"/>
    </row>
    <row r="141" spans="1:53" ht="16.5" customHeight="1" x14ac:dyDescent="0.25">
      <c r="A141" s="415" t="s">
        <v>244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3"/>
      <c r="Z141" s="63"/>
    </row>
    <row r="142" spans="1:53" ht="14.25" customHeight="1" x14ac:dyDescent="0.25">
      <c r="A142" s="416" t="s">
        <v>118</v>
      </c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  <c r="T142" s="416"/>
      <c r="U142" s="416"/>
      <c r="V142" s="416"/>
      <c r="W142" s="416"/>
      <c r="X142" s="416"/>
      <c r="Y142" s="64"/>
      <c r="Z142" s="64"/>
    </row>
    <row r="143" spans="1:53" ht="27" customHeight="1" x14ac:dyDescent="0.25">
      <c r="A143" s="61" t="s">
        <v>245</v>
      </c>
      <c r="B143" s="61" t="s">
        <v>246</v>
      </c>
      <c r="C143" s="35">
        <v>4301011223</v>
      </c>
      <c r="D143" s="417">
        <v>4607091383423</v>
      </c>
      <c r="E143" s="417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132</v>
      </c>
      <c r="M143" s="36">
        <v>35</v>
      </c>
      <c r="N143" s="5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419"/>
      <c r="P143" s="419"/>
      <c r="Q143" s="419"/>
      <c r="R143" s="420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27" customHeight="1" x14ac:dyDescent="0.25">
      <c r="A144" s="61" t="s">
        <v>247</v>
      </c>
      <c r="B144" s="61" t="s">
        <v>248</v>
      </c>
      <c r="C144" s="35">
        <v>4301011338</v>
      </c>
      <c r="D144" s="417">
        <v>4607091381405</v>
      </c>
      <c r="E144" s="41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114</v>
      </c>
      <c r="L144" s="37" t="s">
        <v>79</v>
      </c>
      <c r="M144" s="36">
        <v>35</v>
      </c>
      <c r="N144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419"/>
      <c r="P144" s="419"/>
      <c r="Q144" s="419"/>
      <c r="R144" s="420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t="37.5" customHeight="1" x14ac:dyDescent="0.25">
      <c r="A145" s="61" t="s">
        <v>249</v>
      </c>
      <c r="B145" s="61" t="s">
        <v>250</v>
      </c>
      <c r="C145" s="35">
        <v>4301011333</v>
      </c>
      <c r="D145" s="417">
        <v>4607091386516</v>
      </c>
      <c r="E145" s="417"/>
      <c r="F145" s="60">
        <v>1.4</v>
      </c>
      <c r="G145" s="36">
        <v>8</v>
      </c>
      <c r="H145" s="60">
        <v>11.2</v>
      </c>
      <c r="I145" s="60">
        <v>11.776</v>
      </c>
      <c r="J145" s="36">
        <v>56</v>
      </c>
      <c r="K145" s="36" t="s">
        <v>114</v>
      </c>
      <c r="L145" s="37" t="s">
        <v>79</v>
      </c>
      <c r="M145" s="36">
        <v>30</v>
      </c>
      <c r="N145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419"/>
      <c r="P145" s="419"/>
      <c r="Q145" s="419"/>
      <c r="R145" s="420"/>
      <c r="S145" s="38" t="s">
        <v>48</v>
      </c>
      <c r="T145" s="38" t="s">
        <v>48</v>
      </c>
      <c r="U145" s="39" t="s">
        <v>0</v>
      </c>
      <c r="V145" s="57">
        <v>0</v>
      </c>
      <c r="W145" s="54">
        <f>IFERROR(IF(V145="",0,CEILING((V145/$H145),1)*$H145),"")</f>
        <v>0</v>
      </c>
      <c r="X145" s="40" t="str">
        <f>IFERROR(IF(W145=0,"",ROUNDUP(W145/H145,0)*0.02175),"")</f>
        <v/>
      </c>
      <c r="Y145" s="66" t="s">
        <v>48</v>
      </c>
      <c r="Z145" s="67" t="s">
        <v>48</v>
      </c>
      <c r="AD145" s="68"/>
      <c r="BA145" s="147" t="s">
        <v>66</v>
      </c>
    </row>
    <row r="146" spans="1:53" x14ac:dyDescent="0.2">
      <c r="A146" s="424"/>
      <c r="B146" s="424"/>
      <c r="C146" s="424"/>
      <c r="D146" s="424"/>
      <c r="E146" s="424"/>
      <c r="F146" s="424"/>
      <c r="G146" s="424"/>
      <c r="H146" s="424"/>
      <c r="I146" s="424"/>
      <c r="J146" s="424"/>
      <c r="K146" s="424"/>
      <c r="L146" s="424"/>
      <c r="M146" s="425"/>
      <c r="N146" s="421" t="s">
        <v>43</v>
      </c>
      <c r="O146" s="422"/>
      <c r="P146" s="422"/>
      <c r="Q146" s="422"/>
      <c r="R146" s="422"/>
      <c r="S146" s="422"/>
      <c r="T146" s="423"/>
      <c r="U146" s="41" t="s">
        <v>42</v>
      </c>
      <c r="V146" s="42">
        <f>IFERROR(V143/H143,"0")+IFERROR(V144/H144,"0")+IFERROR(V145/H145,"0")</f>
        <v>0</v>
      </c>
      <c r="W146" s="42">
        <f>IFERROR(W143/H143,"0")+IFERROR(W144/H144,"0")+IFERROR(W145/H145,"0")</f>
        <v>0</v>
      </c>
      <c r="X146" s="42">
        <f>IFERROR(IF(X143="",0,X143),"0")+IFERROR(IF(X144="",0,X144),"0")+IFERROR(IF(X145="",0,X145),"0")</f>
        <v>0</v>
      </c>
      <c r="Y146" s="65"/>
      <c r="Z146" s="65"/>
    </row>
    <row r="147" spans="1:53" x14ac:dyDescent="0.2">
      <c r="A147" s="424"/>
      <c r="B147" s="424"/>
      <c r="C147" s="424"/>
      <c r="D147" s="424"/>
      <c r="E147" s="424"/>
      <c r="F147" s="424"/>
      <c r="G147" s="424"/>
      <c r="H147" s="424"/>
      <c r="I147" s="424"/>
      <c r="J147" s="424"/>
      <c r="K147" s="424"/>
      <c r="L147" s="424"/>
      <c r="M147" s="425"/>
      <c r="N147" s="421" t="s">
        <v>43</v>
      </c>
      <c r="O147" s="422"/>
      <c r="P147" s="422"/>
      <c r="Q147" s="422"/>
      <c r="R147" s="422"/>
      <c r="S147" s="422"/>
      <c r="T147" s="423"/>
      <c r="U147" s="41" t="s">
        <v>0</v>
      </c>
      <c r="V147" s="42">
        <f>IFERROR(SUM(V143:V145),"0")</f>
        <v>0</v>
      </c>
      <c r="W147" s="42">
        <f>IFERROR(SUM(W143:W145),"0")</f>
        <v>0</v>
      </c>
      <c r="X147" s="41"/>
      <c r="Y147" s="65"/>
      <c r="Z147" s="65"/>
    </row>
    <row r="148" spans="1:53" ht="16.5" customHeight="1" x14ac:dyDescent="0.25">
      <c r="A148" s="415" t="s">
        <v>251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3"/>
      <c r="Z148" s="63"/>
    </row>
    <row r="149" spans="1:53" ht="14.25" customHeight="1" x14ac:dyDescent="0.25">
      <c r="A149" s="416" t="s">
        <v>76</v>
      </c>
      <c r="B149" s="416"/>
      <c r="C149" s="416"/>
      <c r="D149" s="416"/>
      <c r="E149" s="416"/>
      <c r="F149" s="416"/>
      <c r="G149" s="416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  <c r="T149" s="416"/>
      <c r="U149" s="416"/>
      <c r="V149" s="416"/>
      <c r="W149" s="416"/>
      <c r="X149" s="416"/>
      <c r="Y149" s="64"/>
      <c r="Z149" s="64"/>
    </row>
    <row r="150" spans="1:53" ht="27" customHeight="1" x14ac:dyDescent="0.25">
      <c r="A150" s="61" t="s">
        <v>252</v>
      </c>
      <c r="B150" s="61" t="s">
        <v>253</v>
      </c>
      <c r="C150" s="35">
        <v>4301031191</v>
      </c>
      <c r="D150" s="417">
        <v>4680115880993</v>
      </c>
      <c r="E150" s="41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419"/>
      <c r="P150" s="419"/>
      <c r="Q150" s="419"/>
      <c r="R150" s="420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ref="W150:W158" si="8">IFERROR(IF(V150="",0,CEILING((V150/$H150),1)*$H150),"")</f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4301031204</v>
      </c>
      <c r="D151" s="417">
        <v>4680115881761</v>
      </c>
      <c r="E151" s="41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80</v>
      </c>
      <c r="L151" s="37" t="s">
        <v>79</v>
      </c>
      <c r="M151" s="36">
        <v>40</v>
      </c>
      <c r="N151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419"/>
      <c r="P151" s="419"/>
      <c r="Q151" s="419"/>
      <c r="R151" s="420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4301031201</v>
      </c>
      <c r="D152" s="417">
        <v>4680115881563</v>
      </c>
      <c r="E152" s="41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80</v>
      </c>
      <c r="L152" s="37" t="s">
        <v>79</v>
      </c>
      <c r="M152" s="36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419"/>
      <c r="P152" s="419"/>
      <c r="Q152" s="419"/>
      <c r="R152" s="420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4301031199</v>
      </c>
      <c r="D153" s="417">
        <v>4680115880986</v>
      </c>
      <c r="E153" s="41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177</v>
      </c>
      <c r="L153" s="37" t="s">
        <v>79</v>
      </c>
      <c r="M153" s="36">
        <v>40</v>
      </c>
      <c r="N153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419"/>
      <c r="P153" s="419"/>
      <c r="Q153" s="419"/>
      <c r="R153" s="420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260</v>
      </c>
      <c r="B154" s="61" t="s">
        <v>261</v>
      </c>
      <c r="C154" s="35">
        <v>4301031190</v>
      </c>
      <c r="D154" s="417">
        <v>4680115880207</v>
      </c>
      <c r="E154" s="41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80</v>
      </c>
      <c r="L154" s="37" t="s">
        <v>79</v>
      </c>
      <c r="M154" s="36">
        <v>40</v>
      </c>
      <c r="N154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419"/>
      <c r="P154" s="419"/>
      <c r="Q154" s="419"/>
      <c r="R154" s="420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IFERROR(IF(W154=0,"",ROUNDUP(W154/H154,0)*0.00753),"")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262</v>
      </c>
      <c r="B155" s="61" t="s">
        <v>263</v>
      </c>
      <c r="C155" s="35">
        <v>4301031205</v>
      </c>
      <c r="D155" s="417">
        <v>4680115881785</v>
      </c>
      <c r="E155" s="41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177</v>
      </c>
      <c r="L155" s="37" t="s">
        <v>79</v>
      </c>
      <c r="M155" s="36">
        <v>40</v>
      </c>
      <c r="N155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419"/>
      <c r="P155" s="419"/>
      <c r="Q155" s="419"/>
      <c r="R155" s="420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264</v>
      </c>
      <c r="B156" s="61" t="s">
        <v>265</v>
      </c>
      <c r="C156" s="35">
        <v>4301031202</v>
      </c>
      <c r="D156" s="417">
        <v>4680115881679</v>
      </c>
      <c r="E156" s="41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177</v>
      </c>
      <c r="L156" s="37" t="s">
        <v>79</v>
      </c>
      <c r="M156" s="36">
        <v>40</v>
      </c>
      <c r="N156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419"/>
      <c r="P156" s="419"/>
      <c r="Q156" s="419"/>
      <c r="R156" s="420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27" customHeight="1" x14ac:dyDescent="0.25">
      <c r="A157" s="61" t="s">
        <v>266</v>
      </c>
      <c r="B157" s="61" t="s">
        <v>267</v>
      </c>
      <c r="C157" s="35">
        <v>4301031158</v>
      </c>
      <c r="D157" s="417">
        <v>4680115880191</v>
      </c>
      <c r="E157" s="41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80</v>
      </c>
      <c r="L157" s="37" t="s">
        <v>79</v>
      </c>
      <c r="M157" s="36">
        <v>40</v>
      </c>
      <c r="N157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419"/>
      <c r="P157" s="419"/>
      <c r="Q157" s="419"/>
      <c r="R157" s="420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IFERROR(IF(W157=0,"",ROUNDUP(W157/H157,0)*0.00753),"")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t="16.5" customHeight="1" x14ac:dyDescent="0.25">
      <c r="A158" s="61" t="s">
        <v>268</v>
      </c>
      <c r="B158" s="61" t="s">
        <v>269</v>
      </c>
      <c r="C158" s="35">
        <v>4301031245</v>
      </c>
      <c r="D158" s="417">
        <v>4680115883963</v>
      </c>
      <c r="E158" s="41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177</v>
      </c>
      <c r="L158" s="37" t="s">
        <v>79</v>
      </c>
      <c r="M158" s="36">
        <v>40</v>
      </c>
      <c r="N158" s="5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419"/>
      <c r="P158" s="419"/>
      <c r="Q158" s="419"/>
      <c r="R158" s="420"/>
      <c r="S158" s="38" t="s">
        <v>48</v>
      </c>
      <c r="T158" s="38" t="s">
        <v>48</v>
      </c>
      <c r="U158" s="39" t="s">
        <v>0</v>
      </c>
      <c r="V158" s="57">
        <v>0</v>
      </c>
      <c r="W158" s="54">
        <f t="shared" si="8"/>
        <v>0</v>
      </c>
      <c r="X158" s="40" t="str">
        <f>IFERROR(IF(W158=0,"",ROUNDUP(W158/H158,0)*0.00502),"")</f>
        <v/>
      </c>
      <c r="Y158" s="66" t="s">
        <v>48</v>
      </c>
      <c r="Z158" s="67" t="s">
        <v>48</v>
      </c>
      <c r="AD158" s="68"/>
      <c r="BA158" s="156" t="s">
        <v>66</v>
      </c>
    </row>
    <row r="159" spans="1:53" x14ac:dyDescent="0.2">
      <c r="A159" s="424"/>
      <c r="B159" s="424"/>
      <c r="C159" s="424"/>
      <c r="D159" s="424"/>
      <c r="E159" s="424"/>
      <c r="F159" s="424"/>
      <c r="G159" s="424"/>
      <c r="H159" s="424"/>
      <c r="I159" s="424"/>
      <c r="J159" s="424"/>
      <c r="K159" s="424"/>
      <c r="L159" s="424"/>
      <c r="M159" s="425"/>
      <c r="N159" s="421" t="s">
        <v>43</v>
      </c>
      <c r="O159" s="422"/>
      <c r="P159" s="422"/>
      <c r="Q159" s="422"/>
      <c r="R159" s="422"/>
      <c r="S159" s="422"/>
      <c r="T159" s="423"/>
      <c r="U159" s="41" t="s">
        <v>42</v>
      </c>
      <c r="V159" s="42">
        <f>IFERROR(V150/H150,"0")+IFERROR(V151/H151,"0")+IFERROR(V152/H152,"0")+IFERROR(V153/H153,"0")+IFERROR(V154/H154,"0")+IFERROR(V155/H155,"0")+IFERROR(V156/H156,"0")+IFERROR(V157/H157,"0")+IFERROR(V158/H158,"0")</f>
        <v>0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5"/>
      <c r="Z159" s="65"/>
    </row>
    <row r="160" spans="1:53" x14ac:dyDescent="0.2">
      <c r="A160" s="424"/>
      <c r="B160" s="424"/>
      <c r="C160" s="424"/>
      <c r="D160" s="424"/>
      <c r="E160" s="424"/>
      <c r="F160" s="424"/>
      <c r="G160" s="424"/>
      <c r="H160" s="424"/>
      <c r="I160" s="424"/>
      <c r="J160" s="424"/>
      <c r="K160" s="424"/>
      <c r="L160" s="424"/>
      <c r="M160" s="425"/>
      <c r="N160" s="421" t="s">
        <v>43</v>
      </c>
      <c r="O160" s="422"/>
      <c r="P160" s="422"/>
      <c r="Q160" s="422"/>
      <c r="R160" s="422"/>
      <c r="S160" s="422"/>
      <c r="T160" s="423"/>
      <c r="U160" s="41" t="s">
        <v>0</v>
      </c>
      <c r="V160" s="42">
        <f>IFERROR(SUM(V150:V158),"0")</f>
        <v>0</v>
      </c>
      <c r="W160" s="42">
        <f>IFERROR(SUM(W150:W158),"0")</f>
        <v>0</v>
      </c>
      <c r="X160" s="41"/>
      <c r="Y160" s="65"/>
      <c r="Z160" s="65"/>
    </row>
    <row r="161" spans="1:53" ht="16.5" customHeight="1" x14ac:dyDescent="0.25">
      <c r="A161" s="415" t="s">
        <v>270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3"/>
      <c r="Z161" s="63"/>
    </row>
    <row r="162" spans="1:53" ht="14.25" customHeight="1" x14ac:dyDescent="0.25">
      <c r="A162" s="416" t="s">
        <v>118</v>
      </c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  <c r="T162" s="416"/>
      <c r="U162" s="416"/>
      <c r="V162" s="416"/>
      <c r="W162" s="416"/>
      <c r="X162" s="416"/>
      <c r="Y162" s="64"/>
      <c r="Z162" s="64"/>
    </row>
    <row r="163" spans="1:53" ht="16.5" customHeight="1" x14ac:dyDescent="0.25">
      <c r="A163" s="61" t="s">
        <v>271</v>
      </c>
      <c r="B163" s="61" t="s">
        <v>272</v>
      </c>
      <c r="C163" s="35">
        <v>4301011450</v>
      </c>
      <c r="D163" s="417">
        <v>4680115881402</v>
      </c>
      <c r="E163" s="41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6">
        <v>55</v>
      </c>
      <c r="N163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419"/>
      <c r="P163" s="419"/>
      <c r="Q163" s="419"/>
      <c r="R163" s="420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IFERROR(IF(W163=0,"",ROUNDUP(W163/H163,0)*0.02175),"")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t="27" customHeight="1" x14ac:dyDescent="0.25">
      <c r="A164" s="61" t="s">
        <v>273</v>
      </c>
      <c r="B164" s="61" t="s">
        <v>274</v>
      </c>
      <c r="C164" s="35">
        <v>4301011454</v>
      </c>
      <c r="D164" s="417">
        <v>4680115881396</v>
      </c>
      <c r="E164" s="41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80</v>
      </c>
      <c r="L164" s="37" t="s">
        <v>79</v>
      </c>
      <c r="M164" s="36">
        <v>55</v>
      </c>
      <c r="N164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419"/>
      <c r="P164" s="419"/>
      <c r="Q164" s="419"/>
      <c r="R164" s="420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IFERROR(IF(W164=0,"",ROUNDUP(W164/H164,0)*0.00753),"")</f>
        <v/>
      </c>
      <c r="Y164" s="66" t="s">
        <v>48</v>
      </c>
      <c r="Z164" s="67" t="s">
        <v>48</v>
      </c>
      <c r="AD164" s="68"/>
      <c r="BA164" s="158" t="s">
        <v>66</v>
      </c>
    </row>
    <row r="165" spans="1:53" x14ac:dyDescent="0.2">
      <c r="A165" s="424"/>
      <c r="B165" s="424"/>
      <c r="C165" s="424"/>
      <c r="D165" s="424"/>
      <c r="E165" s="424"/>
      <c r="F165" s="424"/>
      <c r="G165" s="424"/>
      <c r="H165" s="424"/>
      <c r="I165" s="424"/>
      <c r="J165" s="424"/>
      <c r="K165" s="424"/>
      <c r="L165" s="424"/>
      <c r="M165" s="425"/>
      <c r="N165" s="421" t="s">
        <v>43</v>
      </c>
      <c r="O165" s="422"/>
      <c r="P165" s="422"/>
      <c r="Q165" s="422"/>
      <c r="R165" s="422"/>
      <c r="S165" s="422"/>
      <c r="T165" s="423"/>
      <c r="U165" s="41" t="s">
        <v>42</v>
      </c>
      <c r="V165" s="42">
        <f>IFERROR(V163/H163,"0")+IFERROR(V164/H164,"0")</f>
        <v>0</v>
      </c>
      <c r="W165" s="42">
        <f>IFERROR(W163/H163,"0")+IFERROR(W164/H164,"0")</f>
        <v>0</v>
      </c>
      <c r="X165" s="42">
        <f>IFERROR(IF(X163="",0,X163),"0")+IFERROR(IF(X164="",0,X164),"0")</f>
        <v>0</v>
      </c>
      <c r="Y165" s="65"/>
      <c r="Z165" s="65"/>
    </row>
    <row r="166" spans="1:53" x14ac:dyDescent="0.2">
      <c r="A166" s="424"/>
      <c r="B166" s="424"/>
      <c r="C166" s="424"/>
      <c r="D166" s="424"/>
      <c r="E166" s="424"/>
      <c r="F166" s="424"/>
      <c r="G166" s="424"/>
      <c r="H166" s="424"/>
      <c r="I166" s="424"/>
      <c r="J166" s="424"/>
      <c r="K166" s="424"/>
      <c r="L166" s="424"/>
      <c r="M166" s="425"/>
      <c r="N166" s="421" t="s">
        <v>43</v>
      </c>
      <c r="O166" s="422"/>
      <c r="P166" s="422"/>
      <c r="Q166" s="422"/>
      <c r="R166" s="422"/>
      <c r="S166" s="422"/>
      <c r="T166" s="423"/>
      <c r="U166" s="41" t="s">
        <v>0</v>
      </c>
      <c r="V166" s="42">
        <f>IFERROR(SUM(V163:V164),"0")</f>
        <v>0</v>
      </c>
      <c r="W166" s="42">
        <f>IFERROR(SUM(W163:W164),"0")</f>
        <v>0</v>
      </c>
      <c r="X166" s="41"/>
      <c r="Y166" s="65"/>
      <c r="Z166" s="65"/>
    </row>
    <row r="167" spans="1:53" ht="14.25" customHeight="1" x14ac:dyDescent="0.25">
      <c r="A167" s="416" t="s">
        <v>110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64"/>
      <c r="Z167" s="64"/>
    </row>
    <row r="168" spans="1:53" ht="16.5" customHeight="1" x14ac:dyDescent="0.25">
      <c r="A168" s="61" t="s">
        <v>275</v>
      </c>
      <c r="B168" s="61" t="s">
        <v>276</v>
      </c>
      <c r="C168" s="35">
        <v>4301020262</v>
      </c>
      <c r="D168" s="417">
        <v>4680115882935</v>
      </c>
      <c r="E168" s="41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132</v>
      </c>
      <c r="M168" s="36">
        <v>50</v>
      </c>
      <c r="N168" s="5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419"/>
      <c r="P168" s="419"/>
      <c r="Q168" s="419"/>
      <c r="R168" s="420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IFERROR(IF(W168=0,"",ROUNDUP(W168/H168,0)*0.02175),"")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t="16.5" customHeight="1" x14ac:dyDescent="0.25">
      <c r="A169" s="61" t="s">
        <v>277</v>
      </c>
      <c r="B169" s="61" t="s">
        <v>278</v>
      </c>
      <c r="C169" s="35">
        <v>4301020220</v>
      </c>
      <c r="D169" s="417">
        <v>4680115880764</v>
      </c>
      <c r="E169" s="41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80</v>
      </c>
      <c r="L169" s="37" t="s">
        <v>113</v>
      </c>
      <c r="M169" s="36">
        <v>50</v>
      </c>
      <c r="N16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419"/>
      <c r="P169" s="419"/>
      <c r="Q169" s="419"/>
      <c r="R169" s="420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IFERROR(IF(W169=0,"",ROUNDUP(W169/H169,0)*0.00753),"")</f>
        <v/>
      </c>
      <c r="Y169" s="66" t="s">
        <v>48</v>
      </c>
      <c r="Z169" s="67" t="s">
        <v>48</v>
      </c>
      <c r="AD169" s="68"/>
      <c r="BA169" s="160" t="s">
        <v>66</v>
      </c>
    </row>
    <row r="170" spans="1:53" x14ac:dyDescent="0.2">
      <c r="A170" s="424"/>
      <c r="B170" s="424"/>
      <c r="C170" s="424"/>
      <c r="D170" s="424"/>
      <c r="E170" s="424"/>
      <c r="F170" s="424"/>
      <c r="G170" s="424"/>
      <c r="H170" s="424"/>
      <c r="I170" s="424"/>
      <c r="J170" s="424"/>
      <c r="K170" s="424"/>
      <c r="L170" s="424"/>
      <c r="M170" s="425"/>
      <c r="N170" s="421" t="s">
        <v>43</v>
      </c>
      <c r="O170" s="422"/>
      <c r="P170" s="422"/>
      <c r="Q170" s="422"/>
      <c r="R170" s="422"/>
      <c r="S170" s="422"/>
      <c r="T170" s="423"/>
      <c r="U170" s="41" t="s">
        <v>42</v>
      </c>
      <c r="V170" s="42">
        <f>IFERROR(V168/H168,"0")+IFERROR(V169/H169,"0")</f>
        <v>0</v>
      </c>
      <c r="W170" s="42">
        <f>IFERROR(W168/H168,"0")+IFERROR(W169/H169,"0")</f>
        <v>0</v>
      </c>
      <c r="X170" s="42">
        <f>IFERROR(IF(X168="",0,X168),"0")+IFERROR(IF(X169="",0,X169),"0")</f>
        <v>0</v>
      </c>
      <c r="Y170" s="65"/>
      <c r="Z170" s="65"/>
    </row>
    <row r="171" spans="1:53" x14ac:dyDescent="0.2">
      <c r="A171" s="424"/>
      <c r="B171" s="424"/>
      <c r="C171" s="424"/>
      <c r="D171" s="424"/>
      <c r="E171" s="424"/>
      <c r="F171" s="424"/>
      <c r="G171" s="424"/>
      <c r="H171" s="424"/>
      <c r="I171" s="424"/>
      <c r="J171" s="424"/>
      <c r="K171" s="424"/>
      <c r="L171" s="424"/>
      <c r="M171" s="425"/>
      <c r="N171" s="421" t="s">
        <v>43</v>
      </c>
      <c r="O171" s="422"/>
      <c r="P171" s="422"/>
      <c r="Q171" s="422"/>
      <c r="R171" s="422"/>
      <c r="S171" s="422"/>
      <c r="T171" s="423"/>
      <c r="U171" s="41" t="s">
        <v>0</v>
      </c>
      <c r="V171" s="42">
        <f>IFERROR(SUM(V168:V169),"0")</f>
        <v>0</v>
      </c>
      <c r="W171" s="42">
        <f>IFERROR(SUM(W168:W169),"0")</f>
        <v>0</v>
      </c>
      <c r="X171" s="41"/>
      <c r="Y171" s="65"/>
      <c r="Z171" s="65"/>
    </row>
    <row r="172" spans="1:53" ht="14.25" customHeight="1" x14ac:dyDescent="0.25">
      <c r="A172" s="416" t="s">
        <v>76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64"/>
      <c r="Z172" s="64"/>
    </row>
    <row r="173" spans="1:53" ht="27" customHeight="1" x14ac:dyDescent="0.25">
      <c r="A173" s="61" t="s">
        <v>279</v>
      </c>
      <c r="B173" s="61" t="s">
        <v>280</v>
      </c>
      <c r="C173" s="35">
        <v>4301031224</v>
      </c>
      <c r="D173" s="417">
        <v>4680115882683</v>
      </c>
      <c r="E173" s="41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419"/>
      <c r="P173" s="419"/>
      <c r="Q173" s="419"/>
      <c r="R173" s="420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281</v>
      </c>
      <c r="B174" s="61" t="s">
        <v>282</v>
      </c>
      <c r="C174" s="35">
        <v>4301031230</v>
      </c>
      <c r="D174" s="417">
        <v>4680115882690</v>
      </c>
      <c r="E174" s="41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419"/>
      <c r="P174" s="419"/>
      <c r="Q174" s="419"/>
      <c r="R174" s="420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283</v>
      </c>
      <c r="B175" s="61" t="s">
        <v>284</v>
      </c>
      <c r="C175" s="35">
        <v>4301031220</v>
      </c>
      <c r="D175" s="417">
        <v>4680115882669</v>
      </c>
      <c r="E175" s="41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419"/>
      <c r="P175" s="419"/>
      <c r="Q175" s="419"/>
      <c r="R175" s="420"/>
      <c r="S175" s="38" t="s">
        <v>48</v>
      </c>
      <c r="T175" s="38" t="s">
        <v>48</v>
      </c>
      <c r="U175" s="39" t="s">
        <v>0</v>
      </c>
      <c r="V175" s="57">
        <v>0</v>
      </c>
      <c r="W175" s="54">
        <f>IFERROR(IF(V175="",0,CEILING((V175/$H175),1)*$H175),"")</f>
        <v>0</v>
      </c>
      <c r="X175" s="40" t="str">
        <f>IFERROR(IF(W175=0,"",ROUNDUP(W175/H175,0)*0.00937),"")</f>
        <v/>
      </c>
      <c r="Y175" s="66" t="s">
        <v>48</v>
      </c>
      <c r="Z175" s="67" t="s">
        <v>48</v>
      </c>
      <c r="AD175" s="68"/>
      <c r="BA175" s="163" t="s">
        <v>66</v>
      </c>
    </row>
    <row r="176" spans="1:53" ht="27" customHeight="1" x14ac:dyDescent="0.25">
      <c r="A176" s="61" t="s">
        <v>285</v>
      </c>
      <c r="B176" s="61" t="s">
        <v>286</v>
      </c>
      <c r="C176" s="35">
        <v>4301031221</v>
      </c>
      <c r="D176" s="417">
        <v>4680115882676</v>
      </c>
      <c r="E176" s="41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6">
        <v>40</v>
      </c>
      <c r="N176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419"/>
      <c r="P176" s="419"/>
      <c r="Q176" s="419"/>
      <c r="R176" s="420"/>
      <c r="S176" s="38" t="s">
        <v>48</v>
      </c>
      <c r="T176" s="38" t="s">
        <v>48</v>
      </c>
      <c r="U176" s="39" t="s">
        <v>0</v>
      </c>
      <c r="V176" s="57">
        <v>0</v>
      </c>
      <c r="W176" s="54">
        <f>IFERROR(IF(V176="",0,CEILING((V176/$H176),1)*$H176),"")</f>
        <v>0</v>
      </c>
      <c r="X176" s="40" t="str">
        <f>IFERROR(IF(W176=0,"",ROUNDUP(W176/H176,0)*0.00937),"")</f>
        <v/>
      </c>
      <c r="Y176" s="66" t="s">
        <v>48</v>
      </c>
      <c r="Z176" s="67" t="s">
        <v>48</v>
      </c>
      <c r="AD176" s="68"/>
      <c r="BA176" s="164" t="s">
        <v>66</v>
      </c>
    </row>
    <row r="177" spans="1:53" x14ac:dyDescent="0.2">
      <c r="A177" s="424"/>
      <c r="B177" s="424"/>
      <c r="C177" s="424"/>
      <c r="D177" s="424"/>
      <c r="E177" s="424"/>
      <c r="F177" s="424"/>
      <c r="G177" s="424"/>
      <c r="H177" s="424"/>
      <c r="I177" s="424"/>
      <c r="J177" s="424"/>
      <c r="K177" s="424"/>
      <c r="L177" s="424"/>
      <c r="M177" s="425"/>
      <c r="N177" s="421" t="s">
        <v>43</v>
      </c>
      <c r="O177" s="422"/>
      <c r="P177" s="422"/>
      <c r="Q177" s="422"/>
      <c r="R177" s="422"/>
      <c r="S177" s="422"/>
      <c r="T177" s="423"/>
      <c r="U177" s="41" t="s">
        <v>42</v>
      </c>
      <c r="V177" s="42">
        <f>IFERROR(V173/H173,"0")+IFERROR(V174/H174,"0")+IFERROR(V175/H175,"0")+IFERROR(V176/H176,"0")</f>
        <v>0</v>
      </c>
      <c r="W177" s="42">
        <f>IFERROR(W173/H173,"0")+IFERROR(W174/H174,"0")+IFERROR(W175/H175,"0")+IFERROR(W176/H176,"0")</f>
        <v>0</v>
      </c>
      <c r="X177" s="42">
        <f>IFERROR(IF(X173="",0,X173),"0")+IFERROR(IF(X174="",0,X174),"0")+IFERROR(IF(X175="",0,X175),"0")+IFERROR(IF(X176="",0,X176),"0")</f>
        <v>0</v>
      </c>
      <c r="Y177" s="65"/>
      <c r="Z177" s="65"/>
    </row>
    <row r="178" spans="1:53" x14ac:dyDescent="0.2">
      <c r="A178" s="424"/>
      <c r="B178" s="424"/>
      <c r="C178" s="424"/>
      <c r="D178" s="424"/>
      <c r="E178" s="424"/>
      <c r="F178" s="424"/>
      <c r="G178" s="424"/>
      <c r="H178" s="424"/>
      <c r="I178" s="424"/>
      <c r="J178" s="424"/>
      <c r="K178" s="424"/>
      <c r="L178" s="424"/>
      <c r="M178" s="425"/>
      <c r="N178" s="421" t="s">
        <v>43</v>
      </c>
      <c r="O178" s="422"/>
      <c r="P178" s="422"/>
      <c r="Q178" s="422"/>
      <c r="R178" s="422"/>
      <c r="S178" s="422"/>
      <c r="T178" s="423"/>
      <c r="U178" s="41" t="s">
        <v>0</v>
      </c>
      <c r="V178" s="42">
        <f>IFERROR(SUM(V173:V176),"0")</f>
        <v>0</v>
      </c>
      <c r="W178" s="42">
        <f>IFERROR(SUM(W173:W176),"0")</f>
        <v>0</v>
      </c>
      <c r="X178" s="41"/>
      <c r="Y178" s="65"/>
      <c r="Z178" s="65"/>
    </row>
    <row r="179" spans="1:53" ht="14.25" customHeight="1" x14ac:dyDescent="0.25">
      <c r="A179" s="416" t="s">
        <v>81</v>
      </c>
      <c r="B179" s="416"/>
      <c r="C179" s="416"/>
      <c r="D179" s="416"/>
      <c r="E179" s="416"/>
      <c r="F179" s="416"/>
      <c r="G179" s="416"/>
      <c r="H179" s="416"/>
      <c r="I179" s="416"/>
      <c r="J179" s="416"/>
      <c r="K179" s="416"/>
      <c r="L179" s="416"/>
      <c r="M179" s="416"/>
      <c r="N179" s="416"/>
      <c r="O179" s="416"/>
      <c r="P179" s="416"/>
      <c r="Q179" s="416"/>
      <c r="R179" s="416"/>
      <c r="S179" s="416"/>
      <c r="T179" s="416"/>
      <c r="U179" s="416"/>
      <c r="V179" s="416"/>
      <c r="W179" s="416"/>
      <c r="X179" s="416"/>
      <c r="Y179" s="64"/>
      <c r="Z179" s="64"/>
    </row>
    <row r="180" spans="1:53" ht="27" customHeight="1" x14ac:dyDescent="0.25">
      <c r="A180" s="61" t="s">
        <v>287</v>
      </c>
      <c r="B180" s="61" t="s">
        <v>288</v>
      </c>
      <c r="C180" s="35">
        <v>4301051409</v>
      </c>
      <c r="D180" s="417">
        <v>4680115881556</v>
      </c>
      <c r="E180" s="417"/>
      <c r="F180" s="60">
        <v>1</v>
      </c>
      <c r="G180" s="36">
        <v>4</v>
      </c>
      <c r="H180" s="60">
        <v>4</v>
      </c>
      <c r="I180" s="60">
        <v>4.4080000000000004</v>
      </c>
      <c r="J180" s="36">
        <v>104</v>
      </c>
      <c r="K180" s="36" t="s">
        <v>114</v>
      </c>
      <c r="L180" s="37" t="s">
        <v>132</v>
      </c>
      <c r="M180" s="36">
        <v>45</v>
      </c>
      <c r="N180" s="5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419"/>
      <c r="P180" s="419"/>
      <c r="Q180" s="419"/>
      <c r="R180" s="420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ref="W180:W196" si="9">IFERROR(IF(V180="",0,CEILING((V180/$H180),1)*$H180),"")</f>
        <v>0</v>
      </c>
      <c r="X180" s="40" t="str">
        <f>IFERROR(IF(W180=0,"",ROUNDUP(W180/H180,0)*0.01196),"")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16.5" customHeight="1" x14ac:dyDescent="0.25">
      <c r="A181" s="61" t="s">
        <v>289</v>
      </c>
      <c r="B181" s="61" t="s">
        <v>290</v>
      </c>
      <c r="C181" s="35">
        <v>4301051538</v>
      </c>
      <c r="D181" s="417">
        <v>4680115880573</v>
      </c>
      <c r="E181" s="417"/>
      <c r="F181" s="60">
        <v>1.45</v>
      </c>
      <c r="G181" s="36">
        <v>6</v>
      </c>
      <c r="H181" s="60">
        <v>8.6999999999999993</v>
      </c>
      <c r="I181" s="60">
        <v>9.2639999999999993</v>
      </c>
      <c r="J181" s="36">
        <v>56</v>
      </c>
      <c r="K181" s="36" t="s">
        <v>114</v>
      </c>
      <c r="L181" s="37" t="s">
        <v>79</v>
      </c>
      <c r="M181" s="36">
        <v>45</v>
      </c>
      <c r="N181" s="52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419"/>
      <c r="P181" s="419"/>
      <c r="Q181" s="419"/>
      <c r="R181" s="420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4301051408</v>
      </c>
      <c r="D182" s="417">
        <v>4680115881594</v>
      </c>
      <c r="E182" s="41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114</v>
      </c>
      <c r="L182" s="37" t="s">
        <v>132</v>
      </c>
      <c r="M182" s="36">
        <v>40</v>
      </c>
      <c r="N182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419"/>
      <c r="P182" s="419"/>
      <c r="Q182" s="419"/>
      <c r="R182" s="420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4301051505</v>
      </c>
      <c r="D183" s="417">
        <v>4680115881587</v>
      </c>
      <c r="E183" s="41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79</v>
      </c>
      <c r="M183" s="36">
        <v>40</v>
      </c>
      <c r="N183" s="5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419"/>
      <c r="P183" s="419"/>
      <c r="Q183" s="419"/>
      <c r="R183" s="420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IFERROR(IF(W183=0,"",ROUNDUP(W183/H183,0)*0.01196),"")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16.5" customHeight="1" x14ac:dyDescent="0.25">
      <c r="A184" s="61" t="s">
        <v>295</v>
      </c>
      <c r="B184" s="61" t="s">
        <v>296</v>
      </c>
      <c r="C184" s="35">
        <v>4301051380</v>
      </c>
      <c r="D184" s="417">
        <v>4680115880962</v>
      </c>
      <c r="E184" s="41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114</v>
      </c>
      <c r="L184" s="37" t="s">
        <v>79</v>
      </c>
      <c r="M184" s="36">
        <v>40</v>
      </c>
      <c r="N184" s="5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419"/>
      <c r="P184" s="419"/>
      <c r="Q184" s="419"/>
      <c r="R184" s="420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4301051411</v>
      </c>
      <c r="D185" s="417">
        <v>4680115881617</v>
      </c>
      <c r="E185" s="41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114</v>
      </c>
      <c r="L185" s="37" t="s">
        <v>132</v>
      </c>
      <c r="M185" s="36">
        <v>40</v>
      </c>
      <c r="N185" s="5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419"/>
      <c r="P185" s="419"/>
      <c r="Q185" s="419"/>
      <c r="R185" s="420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IFERROR(IF(W185=0,"",ROUNDUP(W185/H185,0)*0.02175),"")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4301051487</v>
      </c>
      <c r="D186" s="417">
        <v>4680115881228</v>
      </c>
      <c r="E186" s="417"/>
      <c r="F186" s="60">
        <v>0.4</v>
      </c>
      <c r="G186" s="36">
        <v>6</v>
      </c>
      <c r="H186" s="60">
        <v>2.4</v>
      </c>
      <c r="I186" s="60">
        <v>2.6720000000000002</v>
      </c>
      <c r="J186" s="36">
        <v>156</v>
      </c>
      <c r="K186" s="36" t="s">
        <v>80</v>
      </c>
      <c r="L186" s="37" t="s">
        <v>79</v>
      </c>
      <c r="M186" s="36">
        <v>40</v>
      </c>
      <c r="N186" s="52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419"/>
      <c r="P186" s="419"/>
      <c r="Q186" s="419"/>
      <c r="R186" s="420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4301051506</v>
      </c>
      <c r="D187" s="417">
        <v>4680115881037</v>
      </c>
      <c r="E187" s="417"/>
      <c r="F187" s="60">
        <v>0.84</v>
      </c>
      <c r="G187" s="36">
        <v>4</v>
      </c>
      <c r="H187" s="60">
        <v>3.36</v>
      </c>
      <c r="I187" s="60">
        <v>3.6179999999999999</v>
      </c>
      <c r="J187" s="36">
        <v>120</v>
      </c>
      <c r="K187" s="36" t="s">
        <v>80</v>
      </c>
      <c r="L187" s="37" t="s">
        <v>79</v>
      </c>
      <c r="M187" s="36">
        <v>40</v>
      </c>
      <c r="N187" s="5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419"/>
      <c r="P187" s="419"/>
      <c r="Q187" s="419"/>
      <c r="R187" s="420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4301051384</v>
      </c>
      <c r="D188" s="417">
        <v>4680115881211</v>
      </c>
      <c r="E188" s="417"/>
      <c r="F188" s="60">
        <v>0.4</v>
      </c>
      <c r="G188" s="36">
        <v>6</v>
      </c>
      <c r="H188" s="60">
        <v>2.4</v>
      </c>
      <c r="I188" s="60">
        <v>2.6</v>
      </c>
      <c r="J188" s="36">
        <v>156</v>
      </c>
      <c r="K188" s="36" t="s">
        <v>80</v>
      </c>
      <c r="L188" s="37" t="s">
        <v>79</v>
      </c>
      <c r="M188" s="36">
        <v>45</v>
      </c>
      <c r="N188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419"/>
      <c r="P188" s="419"/>
      <c r="Q188" s="419"/>
      <c r="R188" s="420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4301051378</v>
      </c>
      <c r="D189" s="417">
        <v>4680115881020</v>
      </c>
      <c r="E189" s="417"/>
      <c r="F189" s="60">
        <v>0.84</v>
      </c>
      <c r="G189" s="36">
        <v>4</v>
      </c>
      <c r="H189" s="60">
        <v>3.36</v>
      </c>
      <c r="I189" s="60">
        <v>3.57</v>
      </c>
      <c r="J189" s="36">
        <v>120</v>
      </c>
      <c r="K189" s="36" t="s">
        <v>80</v>
      </c>
      <c r="L189" s="37" t="s">
        <v>79</v>
      </c>
      <c r="M189" s="36">
        <v>45</v>
      </c>
      <c r="N189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419"/>
      <c r="P189" s="419"/>
      <c r="Q189" s="419"/>
      <c r="R189" s="420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>IFERROR(IF(W189=0,"",ROUNDUP(W189/H189,0)*0.00937),"")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307</v>
      </c>
      <c r="B190" s="61" t="s">
        <v>308</v>
      </c>
      <c r="C190" s="35">
        <v>4301051407</v>
      </c>
      <c r="D190" s="417">
        <v>4680115882195</v>
      </c>
      <c r="E190" s="417"/>
      <c r="F190" s="60">
        <v>0.4</v>
      </c>
      <c r="G190" s="36">
        <v>6</v>
      </c>
      <c r="H190" s="60">
        <v>2.4</v>
      </c>
      <c r="I190" s="60">
        <v>2.69</v>
      </c>
      <c r="J190" s="36">
        <v>156</v>
      </c>
      <c r="K190" s="36" t="s">
        <v>80</v>
      </c>
      <c r="L190" s="37" t="s">
        <v>132</v>
      </c>
      <c r="M190" s="36">
        <v>40</v>
      </c>
      <c r="N190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419"/>
      <c r="P190" s="419"/>
      <c r="Q190" s="419"/>
      <c r="R190" s="420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ref="X190:X196" si="10">IFERROR(IF(W190=0,"",ROUNDUP(W190/H190,0)*0.00753),"")</f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309</v>
      </c>
      <c r="B191" s="61" t="s">
        <v>310</v>
      </c>
      <c r="C191" s="35">
        <v>4301051479</v>
      </c>
      <c r="D191" s="417">
        <v>4680115882607</v>
      </c>
      <c r="E191" s="417"/>
      <c r="F191" s="60">
        <v>0.3</v>
      </c>
      <c r="G191" s="36">
        <v>6</v>
      </c>
      <c r="H191" s="60">
        <v>1.8</v>
      </c>
      <c r="I191" s="60">
        <v>2.0720000000000001</v>
      </c>
      <c r="J191" s="36">
        <v>156</v>
      </c>
      <c r="K191" s="36" t="s">
        <v>80</v>
      </c>
      <c r="L191" s="37" t="s">
        <v>132</v>
      </c>
      <c r="M191" s="36">
        <v>45</v>
      </c>
      <c r="N191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419"/>
      <c r="P191" s="419"/>
      <c r="Q191" s="419"/>
      <c r="R191" s="420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4301051468</v>
      </c>
      <c r="D192" s="417">
        <v>4680115880092</v>
      </c>
      <c r="E192" s="417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132</v>
      </c>
      <c r="M192" s="36">
        <v>45</v>
      </c>
      <c r="N192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419"/>
      <c r="P192" s="419"/>
      <c r="Q192" s="419"/>
      <c r="R192" s="420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27" customHeight="1" x14ac:dyDescent="0.25">
      <c r="A193" s="61" t="s">
        <v>313</v>
      </c>
      <c r="B193" s="61" t="s">
        <v>314</v>
      </c>
      <c r="C193" s="35">
        <v>4301051469</v>
      </c>
      <c r="D193" s="417">
        <v>4680115880221</v>
      </c>
      <c r="E193" s="41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132</v>
      </c>
      <c r="M193" s="36">
        <v>45</v>
      </c>
      <c r="N193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419"/>
      <c r="P193" s="419"/>
      <c r="Q193" s="419"/>
      <c r="R193" s="420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315</v>
      </c>
      <c r="B194" s="61" t="s">
        <v>316</v>
      </c>
      <c r="C194" s="35">
        <v>4301051523</v>
      </c>
      <c r="D194" s="417">
        <v>4680115882942</v>
      </c>
      <c r="E194" s="417"/>
      <c r="F194" s="60">
        <v>0.3</v>
      </c>
      <c r="G194" s="36">
        <v>6</v>
      </c>
      <c r="H194" s="60">
        <v>1.8</v>
      </c>
      <c r="I194" s="60">
        <v>2.0720000000000001</v>
      </c>
      <c r="J194" s="36">
        <v>156</v>
      </c>
      <c r="K194" s="36" t="s">
        <v>80</v>
      </c>
      <c r="L194" s="37" t="s">
        <v>79</v>
      </c>
      <c r="M194" s="36">
        <v>40</v>
      </c>
      <c r="N194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419"/>
      <c r="P194" s="419"/>
      <c r="Q194" s="419"/>
      <c r="R194" s="420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16.5" customHeight="1" x14ac:dyDescent="0.25">
      <c r="A195" s="61" t="s">
        <v>317</v>
      </c>
      <c r="B195" s="61" t="s">
        <v>318</v>
      </c>
      <c r="C195" s="35">
        <v>4301051326</v>
      </c>
      <c r="D195" s="417">
        <v>4680115880504</v>
      </c>
      <c r="E195" s="41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79</v>
      </c>
      <c r="M195" s="36">
        <v>40</v>
      </c>
      <c r="N195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419"/>
      <c r="P195" s="419"/>
      <c r="Q195" s="419"/>
      <c r="R195" s="420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ht="27" customHeight="1" x14ac:dyDescent="0.25">
      <c r="A196" s="61" t="s">
        <v>319</v>
      </c>
      <c r="B196" s="61" t="s">
        <v>320</v>
      </c>
      <c r="C196" s="35">
        <v>4301051410</v>
      </c>
      <c r="D196" s="417">
        <v>4680115882164</v>
      </c>
      <c r="E196" s="417"/>
      <c r="F196" s="60">
        <v>0.4</v>
      </c>
      <c r="G196" s="36">
        <v>6</v>
      </c>
      <c r="H196" s="60">
        <v>2.4</v>
      </c>
      <c r="I196" s="60">
        <v>2.6779999999999999</v>
      </c>
      <c r="J196" s="36">
        <v>156</v>
      </c>
      <c r="K196" s="36" t="s">
        <v>80</v>
      </c>
      <c r="L196" s="37" t="s">
        <v>132</v>
      </c>
      <c r="M196" s="36">
        <v>40</v>
      </c>
      <c r="N196" s="5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419"/>
      <c r="P196" s="419"/>
      <c r="Q196" s="419"/>
      <c r="R196" s="420"/>
      <c r="S196" s="38" t="s">
        <v>48</v>
      </c>
      <c r="T196" s="38" t="s">
        <v>48</v>
      </c>
      <c r="U196" s="39" t="s">
        <v>0</v>
      </c>
      <c r="V196" s="57">
        <v>0</v>
      </c>
      <c r="W196" s="54">
        <f t="shared" si="9"/>
        <v>0</v>
      </c>
      <c r="X196" s="40" t="str">
        <f t="shared" si="10"/>
        <v/>
      </c>
      <c r="Y196" s="66" t="s">
        <v>48</v>
      </c>
      <c r="Z196" s="67" t="s">
        <v>48</v>
      </c>
      <c r="AD196" s="68"/>
      <c r="BA196" s="181" t="s">
        <v>66</v>
      </c>
    </row>
    <row r="197" spans="1:53" x14ac:dyDescent="0.2">
      <c r="A197" s="424"/>
      <c r="B197" s="424"/>
      <c r="C197" s="424"/>
      <c r="D197" s="424"/>
      <c r="E197" s="424"/>
      <c r="F197" s="424"/>
      <c r="G197" s="424"/>
      <c r="H197" s="424"/>
      <c r="I197" s="424"/>
      <c r="J197" s="424"/>
      <c r="K197" s="424"/>
      <c r="L197" s="424"/>
      <c r="M197" s="425"/>
      <c r="N197" s="421" t="s">
        <v>43</v>
      </c>
      <c r="O197" s="422"/>
      <c r="P197" s="422"/>
      <c r="Q197" s="422"/>
      <c r="R197" s="422"/>
      <c r="S197" s="422"/>
      <c r="T197" s="423"/>
      <c r="U197" s="41" t="s">
        <v>42</v>
      </c>
      <c r="V197" s="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5"/>
      <c r="Z197" s="65"/>
    </row>
    <row r="198" spans="1:53" x14ac:dyDescent="0.2">
      <c r="A198" s="424"/>
      <c r="B198" s="424"/>
      <c r="C198" s="424"/>
      <c r="D198" s="424"/>
      <c r="E198" s="424"/>
      <c r="F198" s="424"/>
      <c r="G198" s="424"/>
      <c r="H198" s="424"/>
      <c r="I198" s="424"/>
      <c r="J198" s="424"/>
      <c r="K198" s="424"/>
      <c r="L198" s="424"/>
      <c r="M198" s="425"/>
      <c r="N198" s="421" t="s">
        <v>43</v>
      </c>
      <c r="O198" s="422"/>
      <c r="P198" s="422"/>
      <c r="Q198" s="422"/>
      <c r="R198" s="422"/>
      <c r="S198" s="422"/>
      <c r="T198" s="423"/>
      <c r="U198" s="41" t="s">
        <v>0</v>
      </c>
      <c r="V198" s="42">
        <f>IFERROR(SUM(V180:V196),"0")</f>
        <v>0</v>
      </c>
      <c r="W198" s="42">
        <f>IFERROR(SUM(W180:W196),"0")</f>
        <v>0</v>
      </c>
      <c r="X198" s="41"/>
      <c r="Y198" s="65"/>
      <c r="Z198" s="65"/>
    </row>
    <row r="199" spans="1:53" ht="14.25" customHeight="1" x14ac:dyDescent="0.25">
      <c r="A199" s="416" t="s">
        <v>219</v>
      </c>
      <c r="B199" s="416"/>
      <c r="C199" s="416"/>
      <c r="D199" s="416"/>
      <c r="E199" s="416"/>
      <c r="F199" s="416"/>
      <c r="G199" s="416"/>
      <c r="H199" s="416"/>
      <c r="I199" s="416"/>
      <c r="J199" s="416"/>
      <c r="K199" s="416"/>
      <c r="L199" s="416"/>
      <c r="M199" s="416"/>
      <c r="N199" s="416"/>
      <c r="O199" s="416"/>
      <c r="P199" s="416"/>
      <c r="Q199" s="416"/>
      <c r="R199" s="416"/>
      <c r="S199" s="416"/>
      <c r="T199" s="416"/>
      <c r="U199" s="416"/>
      <c r="V199" s="416"/>
      <c r="W199" s="416"/>
      <c r="X199" s="416"/>
      <c r="Y199" s="64"/>
      <c r="Z199" s="64"/>
    </row>
    <row r="200" spans="1:53" ht="16.5" customHeight="1" x14ac:dyDescent="0.25">
      <c r="A200" s="61" t="s">
        <v>321</v>
      </c>
      <c r="B200" s="61" t="s">
        <v>322</v>
      </c>
      <c r="C200" s="35">
        <v>4301060360</v>
      </c>
      <c r="D200" s="417">
        <v>4680115882874</v>
      </c>
      <c r="E200" s="417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419"/>
      <c r="P200" s="419"/>
      <c r="Q200" s="419"/>
      <c r="R200" s="420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323</v>
      </c>
      <c r="B201" s="61" t="s">
        <v>324</v>
      </c>
      <c r="C201" s="35">
        <v>4301060359</v>
      </c>
      <c r="D201" s="417">
        <v>4680115884434</v>
      </c>
      <c r="E201" s="41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80</v>
      </c>
      <c r="L201" s="37" t="s">
        <v>79</v>
      </c>
      <c r="M201" s="36">
        <v>30</v>
      </c>
      <c r="N201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419"/>
      <c r="P201" s="419"/>
      <c r="Q201" s="419"/>
      <c r="R201" s="420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IFERROR(IF(W201=0,"",ROUNDUP(W201/H201,0)*0.00937),"")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16.5" customHeight="1" x14ac:dyDescent="0.25">
      <c r="A202" s="61" t="s">
        <v>325</v>
      </c>
      <c r="B202" s="61" t="s">
        <v>326</v>
      </c>
      <c r="C202" s="35">
        <v>4301060338</v>
      </c>
      <c r="D202" s="417">
        <v>4680115880801</v>
      </c>
      <c r="E202" s="417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419"/>
      <c r="P202" s="419"/>
      <c r="Q202" s="419"/>
      <c r="R202" s="420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t="27" customHeight="1" x14ac:dyDescent="0.25">
      <c r="A203" s="61" t="s">
        <v>327</v>
      </c>
      <c r="B203" s="61" t="s">
        <v>328</v>
      </c>
      <c r="C203" s="35">
        <v>4301060339</v>
      </c>
      <c r="D203" s="417">
        <v>4680115880818</v>
      </c>
      <c r="E203" s="41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80</v>
      </c>
      <c r="L203" s="37" t="s">
        <v>79</v>
      </c>
      <c r="M203" s="36">
        <v>40</v>
      </c>
      <c r="N203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419"/>
      <c r="P203" s="419"/>
      <c r="Q203" s="419"/>
      <c r="R203" s="420"/>
      <c r="S203" s="38" t="s">
        <v>48</v>
      </c>
      <c r="T203" s="38" t="s">
        <v>48</v>
      </c>
      <c r="U203" s="39" t="s">
        <v>0</v>
      </c>
      <c r="V203" s="57">
        <v>0</v>
      </c>
      <c r="W203" s="54">
        <f>IFERROR(IF(V203="",0,CEILING((V203/$H203),1)*$H203),"")</f>
        <v>0</v>
      </c>
      <c r="X203" s="40" t="str">
        <f>IFERROR(IF(W203=0,"",ROUNDUP(W203/H203,0)*0.00753),"")</f>
        <v/>
      </c>
      <c r="Y203" s="66" t="s">
        <v>48</v>
      </c>
      <c r="Z203" s="67" t="s">
        <v>48</v>
      </c>
      <c r="AD203" s="68"/>
      <c r="BA203" s="185" t="s">
        <v>66</v>
      </c>
    </row>
    <row r="204" spans="1:53" x14ac:dyDescent="0.2">
      <c r="A204" s="424"/>
      <c r="B204" s="424"/>
      <c r="C204" s="424"/>
      <c r="D204" s="424"/>
      <c r="E204" s="424"/>
      <c r="F204" s="424"/>
      <c r="G204" s="424"/>
      <c r="H204" s="424"/>
      <c r="I204" s="424"/>
      <c r="J204" s="424"/>
      <c r="K204" s="424"/>
      <c r="L204" s="424"/>
      <c r="M204" s="425"/>
      <c r="N204" s="421" t="s">
        <v>43</v>
      </c>
      <c r="O204" s="422"/>
      <c r="P204" s="422"/>
      <c r="Q204" s="422"/>
      <c r="R204" s="422"/>
      <c r="S204" s="422"/>
      <c r="T204" s="423"/>
      <c r="U204" s="41" t="s">
        <v>42</v>
      </c>
      <c r="V204" s="42">
        <f>IFERROR(V200/H200,"0")+IFERROR(V201/H201,"0")+IFERROR(V202/H202,"0")+IFERROR(V203/H203,"0")</f>
        <v>0</v>
      </c>
      <c r="W204" s="42">
        <f>IFERROR(W200/H200,"0")+IFERROR(W201/H201,"0")+IFERROR(W202/H202,"0")+IFERROR(W203/H203,"0")</f>
        <v>0</v>
      </c>
      <c r="X204" s="42">
        <f>IFERROR(IF(X200="",0,X200),"0")+IFERROR(IF(X201="",0,X201),"0")+IFERROR(IF(X202="",0,X202),"0")+IFERROR(IF(X203="",0,X203),"0")</f>
        <v>0</v>
      </c>
      <c r="Y204" s="65"/>
      <c r="Z204" s="65"/>
    </row>
    <row r="205" spans="1:53" x14ac:dyDescent="0.2">
      <c r="A205" s="424"/>
      <c r="B205" s="424"/>
      <c r="C205" s="424"/>
      <c r="D205" s="424"/>
      <c r="E205" s="424"/>
      <c r="F205" s="424"/>
      <c r="G205" s="424"/>
      <c r="H205" s="424"/>
      <c r="I205" s="424"/>
      <c r="J205" s="424"/>
      <c r="K205" s="424"/>
      <c r="L205" s="424"/>
      <c r="M205" s="425"/>
      <c r="N205" s="421" t="s">
        <v>43</v>
      </c>
      <c r="O205" s="422"/>
      <c r="P205" s="422"/>
      <c r="Q205" s="422"/>
      <c r="R205" s="422"/>
      <c r="S205" s="422"/>
      <c r="T205" s="423"/>
      <c r="U205" s="41" t="s">
        <v>0</v>
      </c>
      <c r="V205" s="42">
        <f>IFERROR(SUM(V200:V203),"0")</f>
        <v>0</v>
      </c>
      <c r="W205" s="42">
        <f>IFERROR(SUM(W200:W203),"0")</f>
        <v>0</v>
      </c>
      <c r="X205" s="41"/>
      <c r="Y205" s="65"/>
      <c r="Z205" s="65"/>
    </row>
    <row r="206" spans="1:53" ht="16.5" customHeight="1" x14ac:dyDescent="0.25">
      <c r="A206" s="415" t="s">
        <v>329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3"/>
      <c r="Z206" s="63"/>
    </row>
    <row r="207" spans="1:53" ht="14.25" customHeight="1" x14ac:dyDescent="0.25">
      <c r="A207" s="416" t="s">
        <v>118</v>
      </c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6"/>
      <c r="O207" s="416"/>
      <c r="P207" s="416"/>
      <c r="Q207" s="416"/>
      <c r="R207" s="416"/>
      <c r="S207" s="416"/>
      <c r="T207" s="416"/>
      <c r="U207" s="416"/>
      <c r="V207" s="416"/>
      <c r="W207" s="416"/>
      <c r="X207" s="416"/>
      <c r="Y207" s="64"/>
      <c r="Z207" s="64"/>
    </row>
    <row r="208" spans="1:53" ht="27" customHeight="1" x14ac:dyDescent="0.25">
      <c r="A208" s="61" t="s">
        <v>330</v>
      </c>
      <c r="B208" s="61" t="s">
        <v>331</v>
      </c>
      <c r="C208" s="35">
        <v>4301011717</v>
      </c>
      <c r="D208" s="417">
        <v>4680115884274</v>
      </c>
      <c r="E208" s="417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419"/>
      <c r="P208" s="419"/>
      <c r="Q208" s="419"/>
      <c r="R208" s="420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ref="W208:W213" si="11">IFERROR(IF(V208="",0,CEILING((V208/$H208),1)*$H208),"")</f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332</v>
      </c>
      <c r="B209" s="61" t="s">
        <v>333</v>
      </c>
      <c r="C209" s="35">
        <v>4301011719</v>
      </c>
      <c r="D209" s="417">
        <v>4680115884298</v>
      </c>
      <c r="E209" s="41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114</v>
      </c>
      <c r="L209" s="37" t="s">
        <v>113</v>
      </c>
      <c r="M209" s="36">
        <v>55</v>
      </c>
      <c r="N209" s="5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419"/>
      <c r="P209" s="419"/>
      <c r="Q209" s="419"/>
      <c r="R209" s="420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334</v>
      </c>
      <c r="B210" s="61" t="s">
        <v>335</v>
      </c>
      <c r="C210" s="35">
        <v>4301011733</v>
      </c>
      <c r="D210" s="417">
        <v>4680115884250</v>
      </c>
      <c r="E210" s="41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132</v>
      </c>
      <c r="M210" s="36">
        <v>55</v>
      </c>
      <c r="N210" s="5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419"/>
      <c r="P210" s="419"/>
      <c r="Q210" s="419"/>
      <c r="R210" s="420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336</v>
      </c>
      <c r="B211" s="61" t="s">
        <v>337</v>
      </c>
      <c r="C211" s="35">
        <v>4301011718</v>
      </c>
      <c r="D211" s="417">
        <v>4680115884281</v>
      </c>
      <c r="E211" s="417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419"/>
      <c r="P211" s="419"/>
      <c r="Q211" s="419"/>
      <c r="R211" s="420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338</v>
      </c>
      <c r="B212" s="61" t="s">
        <v>339</v>
      </c>
      <c r="C212" s="35">
        <v>4301011720</v>
      </c>
      <c r="D212" s="417">
        <v>4680115884199</v>
      </c>
      <c r="E212" s="417"/>
      <c r="F212" s="60">
        <v>0.37</v>
      </c>
      <c r="G212" s="36">
        <v>10</v>
      </c>
      <c r="H212" s="60">
        <v>3.7</v>
      </c>
      <c r="I212" s="60">
        <v>3.94</v>
      </c>
      <c r="J212" s="36">
        <v>120</v>
      </c>
      <c r="K212" s="36" t="s">
        <v>80</v>
      </c>
      <c r="L212" s="37" t="s">
        <v>113</v>
      </c>
      <c r="M212" s="36">
        <v>55</v>
      </c>
      <c r="N212" s="5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419"/>
      <c r="P212" s="419"/>
      <c r="Q212" s="419"/>
      <c r="R212" s="420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t="27" customHeight="1" x14ac:dyDescent="0.25">
      <c r="A213" s="61" t="s">
        <v>340</v>
      </c>
      <c r="B213" s="61" t="s">
        <v>341</v>
      </c>
      <c r="C213" s="35">
        <v>4301011716</v>
      </c>
      <c r="D213" s="417">
        <v>4680115884267</v>
      </c>
      <c r="E213" s="41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113</v>
      </c>
      <c r="M213" s="36">
        <v>55</v>
      </c>
      <c r="N213" s="5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419"/>
      <c r="P213" s="419"/>
      <c r="Q213" s="419"/>
      <c r="R213" s="420"/>
      <c r="S213" s="38" t="s">
        <v>48</v>
      </c>
      <c r="T213" s="38" t="s">
        <v>48</v>
      </c>
      <c r="U213" s="39" t="s">
        <v>0</v>
      </c>
      <c r="V213" s="57">
        <v>0</v>
      </c>
      <c r="W213" s="54">
        <f t="shared" si="11"/>
        <v>0</v>
      </c>
      <c r="X213" s="40" t="str">
        <f>IFERROR(IF(W213=0,"",ROUNDUP(W213/H213,0)*0.00937),"")</f>
        <v/>
      </c>
      <c r="Y213" s="66" t="s">
        <v>48</v>
      </c>
      <c r="Z213" s="67" t="s">
        <v>48</v>
      </c>
      <c r="AD213" s="68"/>
      <c r="BA213" s="191" t="s">
        <v>66</v>
      </c>
    </row>
    <row r="214" spans="1:53" x14ac:dyDescent="0.2">
      <c r="A214" s="424"/>
      <c r="B214" s="424"/>
      <c r="C214" s="424"/>
      <c r="D214" s="424"/>
      <c r="E214" s="424"/>
      <c r="F214" s="424"/>
      <c r="G214" s="424"/>
      <c r="H214" s="424"/>
      <c r="I214" s="424"/>
      <c r="J214" s="424"/>
      <c r="K214" s="424"/>
      <c r="L214" s="424"/>
      <c r="M214" s="425"/>
      <c r="N214" s="421" t="s">
        <v>43</v>
      </c>
      <c r="O214" s="422"/>
      <c r="P214" s="422"/>
      <c r="Q214" s="422"/>
      <c r="R214" s="422"/>
      <c r="S214" s="422"/>
      <c r="T214" s="423"/>
      <c r="U214" s="41" t="s">
        <v>42</v>
      </c>
      <c r="V214" s="42">
        <f>IFERROR(V208/H208,"0")+IFERROR(V209/H209,"0")+IFERROR(V210/H210,"0")+IFERROR(V211/H211,"0")+IFERROR(V212/H212,"0")+IFERROR(V213/H213,"0")</f>
        <v>0</v>
      </c>
      <c r="W214" s="42">
        <f>IFERROR(W208/H208,"0")+IFERROR(W209/H209,"0")+IFERROR(W210/H210,"0")+IFERROR(W211/H211,"0")+IFERROR(W212/H212,"0")+IFERROR(W213/H213,"0")</f>
        <v>0</v>
      </c>
      <c r="X214" s="42">
        <f>IFERROR(IF(X208="",0,X208),"0")+IFERROR(IF(X209="",0,X209),"0")+IFERROR(IF(X210="",0,X210),"0")+IFERROR(IF(X211="",0,X211),"0")+IFERROR(IF(X212="",0,X212),"0")+IFERROR(IF(X213="",0,X213),"0")</f>
        <v>0</v>
      </c>
      <c r="Y214" s="65"/>
      <c r="Z214" s="65"/>
    </row>
    <row r="215" spans="1:53" x14ac:dyDescent="0.2">
      <c r="A215" s="424"/>
      <c r="B215" s="424"/>
      <c r="C215" s="424"/>
      <c r="D215" s="424"/>
      <c r="E215" s="424"/>
      <c r="F215" s="424"/>
      <c r="G215" s="424"/>
      <c r="H215" s="424"/>
      <c r="I215" s="424"/>
      <c r="J215" s="424"/>
      <c r="K215" s="424"/>
      <c r="L215" s="424"/>
      <c r="M215" s="425"/>
      <c r="N215" s="421" t="s">
        <v>43</v>
      </c>
      <c r="O215" s="422"/>
      <c r="P215" s="422"/>
      <c r="Q215" s="422"/>
      <c r="R215" s="422"/>
      <c r="S215" s="422"/>
      <c r="T215" s="423"/>
      <c r="U215" s="41" t="s">
        <v>0</v>
      </c>
      <c r="V215" s="42">
        <f>IFERROR(SUM(V208:V213),"0")</f>
        <v>0</v>
      </c>
      <c r="W215" s="42">
        <f>IFERROR(SUM(W208:W213),"0")</f>
        <v>0</v>
      </c>
      <c r="X215" s="41"/>
      <c r="Y215" s="65"/>
      <c r="Z215" s="65"/>
    </row>
    <row r="216" spans="1:53" ht="14.25" customHeight="1" x14ac:dyDescent="0.25">
      <c r="A216" s="416" t="s">
        <v>76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64"/>
      <c r="Z216" s="64"/>
    </row>
    <row r="217" spans="1:53" ht="27" customHeight="1" x14ac:dyDescent="0.25">
      <c r="A217" s="61" t="s">
        <v>342</v>
      </c>
      <c r="B217" s="61" t="s">
        <v>343</v>
      </c>
      <c r="C217" s="35">
        <v>4301031151</v>
      </c>
      <c r="D217" s="417">
        <v>4607091389845</v>
      </c>
      <c r="E217" s="417"/>
      <c r="F217" s="60">
        <v>0.35</v>
      </c>
      <c r="G217" s="36">
        <v>6</v>
      </c>
      <c r="H217" s="60">
        <v>2.1</v>
      </c>
      <c r="I217" s="60">
        <v>2.2000000000000002</v>
      </c>
      <c r="J217" s="36">
        <v>234</v>
      </c>
      <c r="K217" s="36" t="s">
        <v>177</v>
      </c>
      <c r="L217" s="37" t="s">
        <v>79</v>
      </c>
      <c r="M217" s="36">
        <v>40</v>
      </c>
      <c r="N217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419"/>
      <c r="P217" s="419"/>
      <c r="Q217" s="419"/>
      <c r="R217" s="420"/>
      <c r="S217" s="38" t="s">
        <v>48</v>
      </c>
      <c r="T217" s="38" t="s">
        <v>48</v>
      </c>
      <c r="U217" s="39" t="s">
        <v>0</v>
      </c>
      <c r="V217" s="57">
        <v>0</v>
      </c>
      <c r="W217" s="54">
        <f>IFERROR(IF(V217="",0,CEILING((V217/$H217),1)*$H217),"")</f>
        <v>0</v>
      </c>
      <c r="X217" s="40" t="str">
        <f>IFERROR(IF(W217=0,"",ROUNDUP(W217/H217,0)*0.00502),"")</f>
        <v/>
      </c>
      <c r="Y217" s="66" t="s">
        <v>48</v>
      </c>
      <c r="Z217" s="67" t="s">
        <v>48</v>
      </c>
      <c r="AD217" s="68"/>
      <c r="BA217" s="192" t="s">
        <v>66</v>
      </c>
    </row>
    <row r="218" spans="1:53" ht="27" customHeight="1" x14ac:dyDescent="0.25">
      <c r="A218" s="61" t="s">
        <v>344</v>
      </c>
      <c r="B218" s="61" t="s">
        <v>345</v>
      </c>
      <c r="C218" s="35">
        <v>4301031259</v>
      </c>
      <c r="D218" s="417">
        <v>4680115882881</v>
      </c>
      <c r="E218" s="417"/>
      <c r="F218" s="60">
        <v>0.28000000000000003</v>
      </c>
      <c r="G218" s="36">
        <v>6</v>
      </c>
      <c r="H218" s="60">
        <v>1.68</v>
      </c>
      <c r="I218" s="60">
        <v>1.81</v>
      </c>
      <c r="J218" s="36">
        <v>234</v>
      </c>
      <c r="K218" s="36" t="s">
        <v>177</v>
      </c>
      <c r="L218" s="37" t="s">
        <v>79</v>
      </c>
      <c r="M218" s="36">
        <v>40</v>
      </c>
      <c r="N218" s="5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419"/>
      <c r="P218" s="419"/>
      <c r="Q218" s="419"/>
      <c r="R218" s="420"/>
      <c r="S218" s="38" t="s">
        <v>48</v>
      </c>
      <c r="T218" s="38" t="s">
        <v>48</v>
      </c>
      <c r="U218" s="39" t="s">
        <v>0</v>
      </c>
      <c r="V218" s="57">
        <v>0</v>
      </c>
      <c r="W218" s="54">
        <f>IFERROR(IF(V218="",0,CEILING((V218/$H218),1)*$H218),"")</f>
        <v>0</v>
      </c>
      <c r="X218" s="40" t="str">
        <f>IFERROR(IF(W218=0,"",ROUNDUP(W218/H218,0)*0.00502),"")</f>
        <v/>
      </c>
      <c r="Y218" s="66" t="s">
        <v>48</v>
      </c>
      <c r="Z218" s="67" t="s">
        <v>48</v>
      </c>
      <c r="AD218" s="68"/>
      <c r="BA218" s="193" t="s">
        <v>66</v>
      </c>
    </row>
    <row r="219" spans="1:53" x14ac:dyDescent="0.2">
      <c r="A219" s="424"/>
      <c r="B219" s="424"/>
      <c r="C219" s="424"/>
      <c r="D219" s="424"/>
      <c r="E219" s="424"/>
      <c r="F219" s="424"/>
      <c r="G219" s="424"/>
      <c r="H219" s="424"/>
      <c r="I219" s="424"/>
      <c r="J219" s="424"/>
      <c r="K219" s="424"/>
      <c r="L219" s="424"/>
      <c r="M219" s="425"/>
      <c r="N219" s="421" t="s">
        <v>43</v>
      </c>
      <c r="O219" s="422"/>
      <c r="P219" s="422"/>
      <c r="Q219" s="422"/>
      <c r="R219" s="422"/>
      <c r="S219" s="422"/>
      <c r="T219" s="423"/>
      <c r="U219" s="41" t="s">
        <v>42</v>
      </c>
      <c r="V219" s="42">
        <f>IFERROR(V217/H217,"0")+IFERROR(V218/H218,"0")</f>
        <v>0</v>
      </c>
      <c r="W219" s="42">
        <f>IFERROR(W217/H217,"0")+IFERROR(W218/H218,"0")</f>
        <v>0</v>
      </c>
      <c r="X219" s="42">
        <f>IFERROR(IF(X217="",0,X217),"0")+IFERROR(IF(X218="",0,X218),"0")</f>
        <v>0</v>
      </c>
      <c r="Y219" s="65"/>
      <c r="Z219" s="65"/>
    </row>
    <row r="220" spans="1:53" x14ac:dyDescent="0.2">
      <c r="A220" s="424"/>
      <c r="B220" s="424"/>
      <c r="C220" s="424"/>
      <c r="D220" s="424"/>
      <c r="E220" s="424"/>
      <c r="F220" s="424"/>
      <c r="G220" s="424"/>
      <c r="H220" s="424"/>
      <c r="I220" s="424"/>
      <c r="J220" s="424"/>
      <c r="K220" s="424"/>
      <c r="L220" s="424"/>
      <c r="M220" s="425"/>
      <c r="N220" s="421" t="s">
        <v>43</v>
      </c>
      <c r="O220" s="422"/>
      <c r="P220" s="422"/>
      <c r="Q220" s="422"/>
      <c r="R220" s="422"/>
      <c r="S220" s="422"/>
      <c r="T220" s="423"/>
      <c r="U220" s="41" t="s">
        <v>0</v>
      </c>
      <c r="V220" s="42">
        <f>IFERROR(SUM(V217:V218),"0")</f>
        <v>0</v>
      </c>
      <c r="W220" s="42">
        <f>IFERROR(SUM(W217:W218),"0")</f>
        <v>0</v>
      </c>
      <c r="X220" s="41"/>
      <c r="Y220" s="65"/>
      <c r="Z220" s="65"/>
    </row>
    <row r="221" spans="1:53" ht="16.5" customHeight="1" x14ac:dyDescent="0.25">
      <c r="A221" s="415" t="s">
        <v>346</v>
      </c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5"/>
      <c r="P221" s="415"/>
      <c r="Q221" s="415"/>
      <c r="R221" s="415"/>
      <c r="S221" s="415"/>
      <c r="T221" s="415"/>
      <c r="U221" s="415"/>
      <c r="V221" s="415"/>
      <c r="W221" s="415"/>
      <c r="X221" s="415"/>
      <c r="Y221" s="63"/>
      <c r="Z221" s="63"/>
    </row>
    <row r="222" spans="1:53" ht="14.25" customHeight="1" x14ac:dyDescent="0.25">
      <c r="A222" s="416" t="s">
        <v>118</v>
      </c>
      <c r="B222" s="416"/>
      <c r="C222" s="416"/>
      <c r="D222" s="416"/>
      <c r="E222" s="416"/>
      <c r="F222" s="416"/>
      <c r="G222" s="416"/>
      <c r="H222" s="416"/>
      <c r="I222" s="416"/>
      <c r="J222" s="416"/>
      <c r="K222" s="416"/>
      <c r="L222" s="416"/>
      <c r="M222" s="416"/>
      <c r="N222" s="416"/>
      <c r="O222" s="416"/>
      <c r="P222" s="416"/>
      <c r="Q222" s="416"/>
      <c r="R222" s="416"/>
      <c r="S222" s="416"/>
      <c r="T222" s="416"/>
      <c r="U222" s="416"/>
      <c r="V222" s="416"/>
      <c r="W222" s="416"/>
      <c r="X222" s="416"/>
      <c r="Y222" s="64"/>
      <c r="Z222" s="64"/>
    </row>
    <row r="223" spans="1:53" ht="27" customHeight="1" x14ac:dyDescent="0.25">
      <c r="A223" s="61" t="s">
        <v>347</v>
      </c>
      <c r="B223" s="61" t="s">
        <v>348</v>
      </c>
      <c r="C223" s="35">
        <v>4301011826</v>
      </c>
      <c r="D223" s="417">
        <v>4680115884137</v>
      </c>
      <c r="E223" s="417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114</v>
      </c>
      <c r="L223" s="37" t="s">
        <v>113</v>
      </c>
      <c r="M223" s="36">
        <v>55</v>
      </c>
      <c r="N223" s="5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419"/>
      <c r="P223" s="419"/>
      <c r="Q223" s="419"/>
      <c r="R223" s="420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ref="W223:W228" si="12">IFERROR(IF(V223="",0,CEILING((V223/$H223),1)*$H223),"")</f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349</v>
      </c>
      <c r="B224" s="61" t="s">
        <v>350</v>
      </c>
      <c r="C224" s="35">
        <v>4301011724</v>
      </c>
      <c r="D224" s="417">
        <v>4680115884236</v>
      </c>
      <c r="E224" s="41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114</v>
      </c>
      <c r="L224" s="37" t="s">
        <v>113</v>
      </c>
      <c r="M224" s="36">
        <v>55</v>
      </c>
      <c r="N224" s="5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419"/>
      <c r="P224" s="419"/>
      <c r="Q224" s="419"/>
      <c r="R224" s="420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IFERROR(IF(W224=0,"",ROUNDUP(W224/H224,0)*0.02175),"")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351</v>
      </c>
      <c r="B225" s="61" t="s">
        <v>352</v>
      </c>
      <c r="C225" s="35">
        <v>4301011721</v>
      </c>
      <c r="D225" s="417">
        <v>4680115884175</v>
      </c>
      <c r="E225" s="41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114</v>
      </c>
      <c r="L225" s="37" t="s">
        <v>113</v>
      </c>
      <c r="M225" s="36">
        <v>55</v>
      </c>
      <c r="N225" s="5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419"/>
      <c r="P225" s="419"/>
      <c r="Q225" s="419"/>
      <c r="R225" s="420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IFERROR(IF(W225=0,"",ROUNDUP(W225/H225,0)*0.02175),"")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353</v>
      </c>
      <c r="B226" s="61" t="s">
        <v>354</v>
      </c>
      <c r="C226" s="35">
        <v>4301011824</v>
      </c>
      <c r="D226" s="417">
        <v>4680115884144</v>
      </c>
      <c r="E226" s="417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113</v>
      </c>
      <c r="M226" s="36">
        <v>55</v>
      </c>
      <c r="N226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419"/>
      <c r="P226" s="419"/>
      <c r="Q226" s="419"/>
      <c r="R226" s="420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t="27" customHeight="1" x14ac:dyDescent="0.25">
      <c r="A227" s="61" t="s">
        <v>355</v>
      </c>
      <c r="B227" s="61" t="s">
        <v>356</v>
      </c>
      <c r="C227" s="35">
        <v>4301011726</v>
      </c>
      <c r="D227" s="417">
        <v>4680115884182</v>
      </c>
      <c r="E227" s="417"/>
      <c r="F227" s="60">
        <v>0.37</v>
      </c>
      <c r="G227" s="36">
        <v>10</v>
      </c>
      <c r="H227" s="60">
        <v>3.7</v>
      </c>
      <c r="I227" s="60">
        <v>3.94</v>
      </c>
      <c r="J227" s="36">
        <v>120</v>
      </c>
      <c r="K227" s="36" t="s">
        <v>80</v>
      </c>
      <c r="L227" s="37" t="s">
        <v>113</v>
      </c>
      <c r="M227" s="36">
        <v>55</v>
      </c>
      <c r="N227" s="5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419"/>
      <c r="P227" s="419"/>
      <c r="Q227" s="419"/>
      <c r="R227" s="420"/>
      <c r="S227" s="38" t="s">
        <v>48</v>
      </c>
      <c r="T227" s="38" t="s">
        <v>48</v>
      </c>
      <c r="U227" s="39" t="s">
        <v>0</v>
      </c>
      <c r="V227" s="57">
        <v>0</v>
      </c>
      <c r="W227" s="54">
        <f t="shared" si="12"/>
        <v>0</v>
      </c>
      <c r="X227" s="40" t="str">
        <f>IFERROR(IF(W227=0,"",ROUNDUP(W227/H227,0)*0.00937),"")</f>
        <v/>
      </c>
      <c r="Y227" s="66" t="s">
        <v>48</v>
      </c>
      <c r="Z227" s="67" t="s">
        <v>48</v>
      </c>
      <c r="AD227" s="68"/>
      <c r="BA227" s="198" t="s">
        <v>66</v>
      </c>
    </row>
    <row r="228" spans="1:53" ht="27" customHeight="1" x14ac:dyDescent="0.25">
      <c r="A228" s="61" t="s">
        <v>357</v>
      </c>
      <c r="B228" s="61" t="s">
        <v>358</v>
      </c>
      <c r="C228" s="35">
        <v>4301011722</v>
      </c>
      <c r="D228" s="417">
        <v>4680115884205</v>
      </c>
      <c r="E228" s="417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113</v>
      </c>
      <c r="M228" s="36">
        <v>55</v>
      </c>
      <c r="N228" s="5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419"/>
      <c r="P228" s="419"/>
      <c r="Q228" s="419"/>
      <c r="R228" s="420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si="12"/>
        <v>0</v>
      </c>
      <c r="X228" s="40" t="str">
        <f>IFERROR(IF(W228=0,"",ROUNDUP(W228/H228,0)*0.00937),"")</f>
        <v/>
      </c>
      <c r="Y228" s="66" t="s">
        <v>48</v>
      </c>
      <c r="Z228" s="67" t="s">
        <v>48</v>
      </c>
      <c r="AD228" s="68"/>
      <c r="BA228" s="199" t="s">
        <v>66</v>
      </c>
    </row>
    <row r="229" spans="1:53" x14ac:dyDescent="0.2">
      <c r="A229" s="424"/>
      <c r="B229" s="424"/>
      <c r="C229" s="424"/>
      <c r="D229" s="424"/>
      <c r="E229" s="424"/>
      <c r="F229" s="424"/>
      <c r="G229" s="424"/>
      <c r="H229" s="424"/>
      <c r="I229" s="424"/>
      <c r="J229" s="424"/>
      <c r="K229" s="424"/>
      <c r="L229" s="424"/>
      <c r="M229" s="425"/>
      <c r="N229" s="421" t="s">
        <v>43</v>
      </c>
      <c r="O229" s="422"/>
      <c r="P229" s="422"/>
      <c r="Q229" s="422"/>
      <c r="R229" s="422"/>
      <c r="S229" s="422"/>
      <c r="T229" s="423"/>
      <c r="U229" s="41" t="s">
        <v>42</v>
      </c>
      <c r="V229" s="42">
        <f>IFERROR(V223/H223,"0")+IFERROR(V224/H224,"0")+IFERROR(V225/H225,"0")+IFERROR(V226/H226,"0")+IFERROR(V227/H227,"0")+IFERROR(V228/H228,"0")</f>
        <v>0</v>
      </c>
      <c r="W229" s="42">
        <f>IFERROR(W223/H223,"0")+IFERROR(W224/H224,"0")+IFERROR(W225/H225,"0")+IFERROR(W226/H226,"0")+IFERROR(W227/H227,"0")+IFERROR(W228/H228,"0")</f>
        <v>0</v>
      </c>
      <c r="X229" s="42">
        <f>IFERROR(IF(X223="",0,X223),"0")+IFERROR(IF(X224="",0,X224),"0")+IFERROR(IF(X225="",0,X225),"0")+IFERROR(IF(X226="",0,X226),"0")+IFERROR(IF(X227="",0,X227),"0")+IFERROR(IF(X228="",0,X228),"0")</f>
        <v>0</v>
      </c>
      <c r="Y229" s="65"/>
      <c r="Z229" s="65"/>
    </row>
    <row r="230" spans="1:53" x14ac:dyDescent="0.2">
      <c r="A230" s="424"/>
      <c r="B230" s="424"/>
      <c r="C230" s="424"/>
      <c r="D230" s="424"/>
      <c r="E230" s="424"/>
      <c r="F230" s="424"/>
      <c r="G230" s="424"/>
      <c r="H230" s="424"/>
      <c r="I230" s="424"/>
      <c r="J230" s="424"/>
      <c r="K230" s="424"/>
      <c r="L230" s="424"/>
      <c r="M230" s="425"/>
      <c r="N230" s="421" t="s">
        <v>43</v>
      </c>
      <c r="O230" s="422"/>
      <c r="P230" s="422"/>
      <c r="Q230" s="422"/>
      <c r="R230" s="422"/>
      <c r="S230" s="422"/>
      <c r="T230" s="423"/>
      <c r="U230" s="41" t="s">
        <v>0</v>
      </c>
      <c r="V230" s="42">
        <f>IFERROR(SUM(V223:V228),"0")</f>
        <v>0</v>
      </c>
      <c r="W230" s="42">
        <f>IFERROR(SUM(W223:W228),"0")</f>
        <v>0</v>
      </c>
      <c r="X230" s="41"/>
      <c r="Y230" s="65"/>
      <c r="Z230" s="65"/>
    </row>
    <row r="231" spans="1:53" ht="16.5" customHeight="1" x14ac:dyDescent="0.25">
      <c r="A231" s="415" t="s">
        <v>359</v>
      </c>
      <c r="B231" s="415"/>
      <c r="C231" s="415"/>
      <c r="D231" s="415"/>
      <c r="E231" s="415"/>
      <c r="F231" s="415"/>
      <c r="G231" s="415"/>
      <c r="H231" s="415"/>
      <c r="I231" s="415"/>
      <c r="J231" s="415"/>
      <c r="K231" s="415"/>
      <c r="L231" s="415"/>
      <c r="M231" s="415"/>
      <c r="N231" s="415"/>
      <c r="O231" s="415"/>
      <c r="P231" s="415"/>
      <c r="Q231" s="415"/>
      <c r="R231" s="415"/>
      <c r="S231" s="415"/>
      <c r="T231" s="415"/>
      <c r="U231" s="415"/>
      <c r="V231" s="415"/>
      <c r="W231" s="415"/>
      <c r="X231" s="415"/>
      <c r="Y231" s="63"/>
      <c r="Z231" s="63"/>
    </row>
    <row r="232" spans="1:53" ht="14.25" customHeight="1" x14ac:dyDescent="0.25">
      <c r="A232" s="416" t="s">
        <v>118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64"/>
      <c r="Z232" s="64"/>
    </row>
    <row r="233" spans="1:53" ht="27" customHeight="1" x14ac:dyDescent="0.25">
      <c r="A233" s="61" t="s">
        <v>360</v>
      </c>
      <c r="B233" s="61" t="s">
        <v>361</v>
      </c>
      <c r="C233" s="35">
        <v>4301011346</v>
      </c>
      <c r="D233" s="417">
        <v>4607091387445</v>
      </c>
      <c r="E233" s="417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419"/>
      <c r="P233" s="419"/>
      <c r="Q233" s="419"/>
      <c r="R233" s="420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ref="W233:W248" si="13">IFERROR(IF(V233="",0,CEILING((V233/$H233),1)*$H233),"")</f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362</v>
      </c>
      <c r="B234" s="61" t="s">
        <v>363</v>
      </c>
      <c r="C234" s="35">
        <v>4301011308</v>
      </c>
      <c r="D234" s="417">
        <v>4607091386004</v>
      </c>
      <c r="E234" s="417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419"/>
      <c r="P234" s="419"/>
      <c r="Q234" s="419"/>
      <c r="R234" s="420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362</v>
      </c>
      <c r="B235" s="61" t="s">
        <v>364</v>
      </c>
      <c r="C235" s="35">
        <v>4301011362</v>
      </c>
      <c r="D235" s="417">
        <v>4607091386004</v>
      </c>
      <c r="E235" s="417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419"/>
      <c r="P235" s="419"/>
      <c r="Q235" s="419"/>
      <c r="R235" s="420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365</v>
      </c>
      <c r="B236" s="61" t="s">
        <v>366</v>
      </c>
      <c r="C236" s="35">
        <v>4301011347</v>
      </c>
      <c r="D236" s="417">
        <v>4607091386073</v>
      </c>
      <c r="E236" s="417"/>
      <c r="F236" s="60">
        <v>0.9</v>
      </c>
      <c r="G236" s="36">
        <v>10</v>
      </c>
      <c r="H236" s="60">
        <v>9</v>
      </c>
      <c r="I236" s="60">
        <v>9.6300000000000008</v>
      </c>
      <c r="J236" s="36">
        <v>56</v>
      </c>
      <c r="K236" s="36" t="s">
        <v>114</v>
      </c>
      <c r="L236" s="37" t="s">
        <v>113</v>
      </c>
      <c r="M236" s="36">
        <v>31</v>
      </c>
      <c r="N236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419"/>
      <c r="P236" s="419"/>
      <c r="Q236" s="419"/>
      <c r="R236" s="420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367</v>
      </c>
      <c r="B237" s="61" t="s">
        <v>368</v>
      </c>
      <c r="C237" s="35">
        <v>4301011395</v>
      </c>
      <c r="D237" s="417">
        <v>4607091387322</v>
      </c>
      <c r="E237" s="417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114</v>
      </c>
      <c r="L237" s="37" t="s">
        <v>122</v>
      </c>
      <c r="M237" s="36">
        <v>55</v>
      </c>
      <c r="N237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419"/>
      <c r="P237" s="419"/>
      <c r="Q237" s="419"/>
      <c r="R237" s="420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IFERROR(IF(W237=0,"",ROUNDUP(W237/H237,0)*0.02039),"")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367</v>
      </c>
      <c r="B238" s="61" t="s">
        <v>369</v>
      </c>
      <c r="C238" s="35">
        <v>4301010928</v>
      </c>
      <c r="D238" s="417">
        <v>4607091387322</v>
      </c>
      <c r="E238" s="41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113</v>
      </c>
      <c r="M238" s="36">
        <v>55</v>
      </c>
      <c r="N238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419"/>
      <c r="P238" s="419"/>
      <c r="Q238" s="419"/>
      <c r="R238" s="420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370</v>
      </c>
      <c r="B239" s="61" t="s">
        <v>371</v>
      </c>
      <c r="C239" s="35">
        <v>4301011311</v>
      </c>
      <c r="D239" s="417">
        <v>4607091387377</v>
      </c>
      <c r="E239" s="41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6">
        <v>55</v>
      </c>
      <c r="N239" s="5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419"/>
      <c r="P239" s="419"/>
      <c r="Q239" s="419"/>
      <c r="R239" s="420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>IFERROR(IF(W239=0,"",ROUNDUP(W239/H239,0)*0.02175),"")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372</v>
      </c>
      <c r="B240" s="61" t="s">
        <v>373</v>
      </c>
      <c r="C240" s="35">
        <v>4301010945</v>
      </c>
      <c r="D240" s="417">
        <v>4607091387353</v>
      </c>
      <c r="E240" s="41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114</v>
      </c>
      <c r="L240" s="37" t="s">
        <v>113</v>
      </c>
      <c r="M240" s="36">
        <v>55</v>
      </c>
      <c r="N240" s="5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419"/>
      <c r="P240" s="419"/>
      <c r="Q240" s="419"/>
      <c r="R240" s="420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>IFERROR(IF(W240=0,"",ROUNDUP(W240/H240,0)*0.02175),"")</f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374</v>
      </c>
      <c r="B241" s="61" t="s">
        <v>375</v>
      </c>
      <c r="C241" s="35">
        <v>4301011328</v>
      </c>
      <c r="D241" s="417">
        <v>4607091386011</v>
      </c>
      <c r="E241" s="41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80</v>
      </c>
      <c r="L241" s="37" t="s">
        <v>79</v>
      </c>
      <c r="M241" s="36">
        <v>55</v>
      </c>
      <c r="N241" s="5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419"/>
      <c r="P241" s="419"/>
      <c r="Q241" s="419"/>
      <c r="R241" s="420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ref="X241:X246" si="14">IFERROR(IF(W241=0,"",ROUNDUP(W241/H241,0)*0.00937),"")</f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376</v>
      </c>
      <c r="B242" s="61" t="s">
        <v>377</v>
      </c>
      <c r="C242" s="35">
        <v>4301011329</v>
      </c>
      <c r="D242" s="417">
        <v>4607091387308</v>
      </c>
      <c r="E242" s="41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80</v>
      </c>
      <c r="L242" s="37" t="s">
        <v>79</v>
      </c>
      <c r="M242" s="36">
        <v>55</v>
      </c>
      <c r="N242" s="5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419"/>
      <c r="P242" s="419"/>
      <c r="Q242" s="419"/>
      <c r="R242" s="420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378</v>
      </c>
      <c r="B243" s="61" t="s">
        <v>379</v>
      </c>
      <c r="C243" s="35">
        <v>4301011049</v>
      </c>
      <c r="D243" s="417">
        <v>4607091387339</v>
      </c>
      <c r="E243" s="41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80</v>
      </c>
      <c r="L243" s="37" t="s">
        <v>113</v>
      </c>
      <c r="M243" s="36">
        <v>55</v>
      </c>
      <c r="N243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419"/>
      <c r="P243" s="419"/>
      <c r="Q243" s="419"/>
      <c r="R243" s="420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380</v>
      </c>
      <c r="B244" s="61" t="s">
        <v>381</v>
      </c>
      <c r="C244" s="35">
        <v>4301011433</v>
      </c>
      <c r="D244" s="417">
        <v>4680115882638</v>
      </c>
      <c r="E244" s="41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90</v>
      </c>
      <c r="N244" s="5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419"/>
      <c r="P244" s="419"/>
      <c r="Q244" s="419"/>
      <c r="R244" s="420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382</v>
      </c>
      <c r="B245" s="61" t="s">
        <v>383</v>
      </c>
      <c r="C245" s="35">
        <v>4301011573</v>
      </c>
      <c r="D245" s="417">
        <v>4680115881938</v>
      </c>
      <c r="E245" s="41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113</v>
      </c>
      <c r="M245" s="36">
        <v>90</v>
      </c>
      <c r="N245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419"/>
      <c r="P245" s="419"/>
      <c r="Q245" s="419"/>
      <c r="R245" s="420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t="27" customHeight="1" x14ac:dyDescent="0.25">
      <c r="A246" s="61" t="s">
        <v>384</v>
      </c>
      <c r="B246" s="61" t="s">
        <v>385</v>
      </c>
      <c r="C246" s="35">
        <v>4301010944</v>
      </c>
      <c r="D246" s="417">
        <v>4607091387346</v>
      </c>
      <c r="E246" s="41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113</v>
      </c>
      <c r="M246" s="36">
        <v>55</v>
      </c>
      <c r="N246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419"/>
      <c r="P246" s="419"/>
      <c r="Q246" s="419"/>
      <c r="R246" s="420"/>
      <c r="S246" s="38" t="s">
        <v>48</v>
      </c>
      <c r="T246" s="38" t="s">
        <v>48</v>
      </c>
      <c r="U246" s="39" t="s">
        <v>0</v>
      </c>
      <c r="V246" s="57">
        <v>0</v>
      </c>
      <c r="W246" s="54">
        <f t="shared" si="13"/>
        <v>0</v>
      </c>
      <c r="X246" s="40" t="str">
        <f t="shared" si="14"/>
        <v/>
      </c>
      <c r="Y246" s="66" t="s">
        <v>48</v>
      </c>
      <c r="Z246" s="67" t="s">
        <v>48</v>
      </c>
      <c r="AD246" s="68"/>
      <c r="BA246" s="213" t="s">
        <v>66</v>
      </c>
    </row>
    <row r="247" spans="1:53" ht="27" customHeight="1" x14ac:dyDescent="0.25">
      <c r="A247" s="61" t="s">
        <v>386</v>
      </c>
      <c r="B247" s="61" t="s">
        <v>387</v>
      </c>
      <c r="C247" s="35">
        <v>4301011402</v>
      </c>
      <c r="D247" s="417">
        <v>4680115880375</v>
      </c>
      <c r="E247" s="417"/>
      <c r="F247" s="60">
        <v>0.77500000000000002</v>
      </c>
      <c r="G247" s="36">
        <v>10</v>
      </c>
      <c r="H247" s="60">
        <v>7.75</v>
      </c>
      <c r="I247" s="60">
        <v>8.23</v>
      </c>
      <c r="J247" s="36">
        <v>56</v>
      </c>
      <c r="K247" s="36" t="s">
        <v>114</v>
      </c>
      <c r="L247" s="37" t="s">
        <v>132</v>
      </c>
      <c r="M247" s="36">
        <v>45</v>
      </c>
      <c r="N247" s="56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419"/>
      <c r="P247" s="419"/>
      <c r="Q247" s="419"/>
      <c r="R247" s="420"/>
      <c r="S247" s="38" t="s">
        <v>48</v>
      </c>
      <c r="T247" s="38" t="s">
        <v>48</v>
      </c>
      <c r="U247" s="39" t="s">
        <v>0</v>
      </c>
      <c r="V247" s="57">
        <v>0</v>
      </c>
      <c r="W247" s="54">
        <f t="shared" si="13"/>
        <v>0</v>
      </c>
      <c r="X247" s="40" t="str">
        <f>IFERROR(IF(W247=0,"",ROUNDUP(W247/H247,0)*0.02175),"")</f>
        <v/>
      </c>
      <c r="Y247" s="66" t="s">
        <v>48</v>
      </c>
      <c r="Z247" s="67" t="s">
        <v>48</v>
      </c>
      <c r="AD247" s="68"/>
      <c r="BA247" s="214" t="s">
        <v>66</v>
      </c>
    </row>
    <row r="248" spans="1:53" ht="27" customHeight="1" x14ac:dyDescent="0.25">
      <c r="A248" s="61" t="s">
        <v>388</v>
      </c>
      <c r="B248" s="61" t="s">
        <v>389</v>
      </c>
      <c r="C248" s="35">
        <v>4301011353</v>
      </c>
      <c r="D248" s="417">
        <v>4607091389807</v>
      </c>
      <c r="E248" s="41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55</v>
      </c>
      <c r="N248" s="5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419"/>
      <c r="P248" s="419"/>
      <c r="Q248" s="419"/>
      <c r="R248" s="420"/>
      <c r="S248" s="38" t="s">
        <v>48</v>
      </c>
      <c r="T248" s="38" t="s">
        <v>48</v>
      </c>
      <c r="U248" s="39" t="s">
        <v>0</v>
      </c>
      <c r="V248" s="57">
        <v>0</v>
      </c>
      <c r="W248" s="54">
        <f t="shared" si="13"/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5" t="s">
        <v>66</v>
      </c>
    </row>
    <row r="249" spans="1:53" x14ac:dyDescent="0.2">
      <c r="A249" s="424"/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5"/>
      <c r="N249" s="421" t="s">
        <v>43</v>
      </c>
      <c r="O249" s="422"/>
      <c r="P249" s="422"/>
      <c r="Q249" s="422"/>
      <c r="R249" s="422"/>
      <c r="S249" s="422"/>
      <c r="T249" s="423"/>
      <c r="U249" s="41" t="s">
        <v>42</v>
      </c>
      <c r="V249" s="42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42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42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5"/>
      <c r="Z249" s="65"/>
    </row>
    <row r="250" spans="1:53" x14ac:dyDescent="0.2">
      <c r="A250" s="424"/>
      <c r="B250" s="424"/>
      <c r="C250" s="424"/>
      <c r="D250" s="424"/>
      <c r="E250" s="424"/>
      <c r="F250" s="424"/>
      <c r="G250" s="424"/>
      <c r="H250" s="424"/>
      <c r="I250" s="424"/>
      <c r="J250" s="424"/>
      <c r="K250" s="424"/>
      <c r="L250" s="424"/>
      <c r="M250" s="425"/>
      <c r="N250" s="421" t="s">
        <v>43</v>
      </c>
      <c r="O250" s="422"/>
      <c r="P250" s="422"/>
      <c r="Q250" s="422"/>
      <c r="R250" s="422"/>
      <c r="S250" s="422"/>
      <c r="T250" s="423"/>
      <c r="U250" s="41" t="s">
        <v>0</v>
      </c>
      <c r="V250" s="42">
        <f>IFERROR(SUM(V233:V248),"0")</f>
        <v>0</v>
      </c>
      <c r="W250" s="42">
        <f>IFERROR(SUM(W233:W248),"0")</f>
        <v>0</v>
      </c>
      <c r="X250" s="41"/>
      <c r="Y250" s="65"/>
      <c r="Z250" s="65"/>
    </row>
    <row r="251" spans="1:53" ht="14.25" customHeight="1" x14ac:dyDescent="0.25">
      <c r="A251" s="416" t="s">
        <v>110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64"/>
      <c r="Z251" s="64"/>
    </row>
    <row r="252" spans="1:53" ht="27" customHeight="1" x14ac:dyDescent="0.25">
      <c r="A252" s="61" t="s">
        <v>390</v>
      </c>
      <c r="B252" s="61" t="s">
        <v>391</v>
      </c>
      <c r="C252" s="35">
        <v>4301020254</v>
      </c>
      <c r="D252" s="417">
        <v>4680115881914</v>
      </c>
      <c r="E252" s="417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80</v>
      </c>
      <c r="L252" s="37" t="s">
        <v>113</v>
      </c>
      <c r="M252" s="36">
        <v>90</v>
      </c>
      <c r="N252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419"/>
      <c r="P252" s="419"/>
      <c r="Q252" s="419"/>
      <c r="R252" s="420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IFERROR(IF(W252=0,"",ROUNDUP(W252/H252,0)*0.00937),"")</f>
        <v/>
      </c>
      <c r="Y252" s="66" t="s">
        <v>48</v>
      </c>
      <c r="Z252" s="67" t="s">
        <v>48</v>
      </c>
      <c r="AD252" s="68"/>
      <c r="BA252" s="216" t="s">
        <v>66</v>
      </c>
    </row>
    <row r="253" spans="1:53" x14ac:dyDescent="0.2">
      <c r="A253" s="424"/>
      <c r="B253" s="424"/>
      <c r="C253" s="424"/>
      <c r="D253" s="424"/>
      <c r="E253" s="424"/>
      <c r="F253" s="424"/>
      <c r="G253" s="424"/>
      <c r="H253" s="424"/>
      <c r="I253" s="424"/>
      <c r="J253" s="424"/>
      <c r="K253" s="424"/>
      <c r="L253" s="424"/>
      <c r="M253" s="425"/>
      <c r="N253" s="421" t="s">
        <v>43</v>
      </c>
      <c r="O253" s="422"/>
      <c r="P253" s="422"/>
      <c r="Q253" s="422"/>
      <c r="R253" s="422"/>
      <c r="S253" s="422"/>
      <c r="T253" s="423"/>
      <c r="U253" s="41" t="s">
        <v>42</v>
      </c>
      <c r="V253" s="42">
        <f>IFERROR(V252/H252,"0")</f>
        <v>0</v>
      </c>
      <c r="W253" s="42">
        <f>IFERROR(W252/H252,"0")</f>
        <v>0</v>
      </c>
      <c r="X253" s="42">
        <f>IFERROR(IF(X252="",0,X252),"0")</f>
        <v>0</v>
      </c>
      <c r="Y253" s="65"/>
      <c r="Z253" s="65"/>
    </row>
    <row r="254" spans="1:53" x14ac:dyDescent="0.2">
      <c r="A254" s="424"/>
      <c r="B254" s="424"/>
      <c r="C254" s="424"/>
      <c r="D254" s="424"/>
      <c r="E254" s="424"/>
      <c r="F254" s="424"/>
      <c r="G254" s="424"/>
      <c r="H254" s="424"/>
      <c r="I254" s="424"/>
      <c r="J254" s="424"/>
      <c r="K254" s="424"/>
      <c r="L254" s="424"/>
      <c r="M254" s="425"/>
      <c r="N254" s="421" t="s">
        <v>43</v>
      </c>
      <c r="O254" s="422"/>
      <c r="P254" s="422"/>
      <c r="Q254" s="422"/>
      <c r="R254" s="422"/>
      <c r="S254" s="422"/>
      <c r="T254" s="423"/>
      <c r="U254" s="41" t="s">
        <v>0</v>
      </c>
      <c r="V254" s="42">
        <f>IFERROR(SUM(V252:V252),"0")</f>
        <v>0</v>
      </c>
      <c r="W254" s="42">
        <f>IFERROR(SUM(W252:W252),"0")</f>
        <v>0</v>
      </c>
      <c r="X254" s="41"/>
      <c r="Y254" s="65"/>
      <c r="Z254" s="65"/>
    </row>
    <row r="255" spans="1:53" ht="14.25" customHeight="1" x14ac:dyDescent="0.25">
      <c r="A255" s="416" t="s">
        <v>76</v>
      </c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  <c r="T255" s="416"/>
      <c r="U255" s="416"/>
      <c r="V255" s="416"/>
      <c r="W255" s="416"/>
      <c r="X255" s="416"/>
      <c r="Y255" s="64"/>
      <c r="Z255" s="64"/>
    </row>
    <row r="256" spans="1:53" ht="27" customHeight="1" x14ac:dyDescent="0.25">
      <c r="A256" s="61" t="s">
        <v>392</v>
      </c>
      <c r="B256" s="61" t="s">
        <v>393</v>
      </c>
      <c r="C256" s="35">
        <v>4301030878</v>
      </c>
      <c r="D256" s="417">
        <v>4607091387193</v>
      </c>
      <c r="E256" s="41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80</v>
      </c>
      <c r="L256" s="37" t="s">
        <v>79</v>
      </c>
      <c r="M256" s="36">
        <v>35</v>
      </c>
      <c r="N256" s="5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419"/>
      <c r="P256" s="419"/>
      <c r="Q256" s="419"/>
      <c r="R256" s="420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IFERROR(IF(W256=0,"",ROUNDUP(W256/H256,0)*0.00753),"")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ht="27" customHeight="1" x14ac:dyDescent="0.25">
      <c r="A257" s="61" t="s">
        <v>394</v>
      </c>
      <c r="B257" s="61" t="s">
        <v>395</v>
      </c>
      <c r="C257" s="35">
        <v>4301031153</v>
      </c>
      <c r="D257" s="417">
        <v>4607091387230</v>
      </c>
      <c r="E257" s="417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80</v>
      </c>
      <c r="L257" s="37" t="s">
        <v>79</v>
      </c>
      <c r="M257" s="36">
        <v>40</v>
      </c>
      <c r="N257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419"/>
      <c r="P257" s="419"/>
      <c r="Q257" s="419"/>
      <c r="R257" s="420"/>
      <c r="S257" s="38" t="s">
        <v>48</v>
      </c>
      <c r="T257" s="38" t="s">
        <v>48</v>
      </c>
      <c r="U257" s="39" t="s">
        <v>0</v>
      </c>
      <c r="V257" s="57">
        <v>0</v>
      </c>
      <c r="W257" s="54">
        <f>IFERROR(IF(V257="",0,CEILING((V257/$H257),1)*$H257),"")</f>
        <v>0</v>
      </c>
      <c r="X257" s="40" t="str">
        <f>IFERROR(IF(W257=0,"",ROUNDUP(W257/H257,0)*0.00753),"")</f>
        <v/>
      </c>
      <c r="Y257" s="66" t="s">
        <v>48</v>
      </c>
      <c r="Z257" s="67" t="s">
        <v>48</v>
      </c>
      <c r="AD257" s="68"/>
      <c r="BA257" s="218" t="s">
        <v>66</v>
      </c>
    </row>
    <row r="258" spans="1:53" ht="27" customHeight="1" x14ac:dyDescent="0.25">
      <c r="A258" s="61" t="s">
        <v>396</v>
      </c>
      <c r="B258" s="61" t="s">
        <v>397</v>
      </c>
      <c r="C258" s="35">
        <v>4301031152</v>
      </c>
      <c r="D258" s="417">
        <v>4607091387285</v>
      </c>
      <c r="E258" s="417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177</v>
      </c>
      <c r="L258" s="37" t="s">
        <v>79</v>
      </c>
      <c r="M258" s="36">
        <v>40</v>
      </c>
      <c r="N258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419"/>
      <c r="P258" s="419"/>
      <c r="Q258" s="419"/>
      <c r="R258" s="420"/>
      <c r="S258" s="38" t="s">
        <v>48</v>
      </c>
      <c r="T258" s="38" t="s">
        <v>48</v>
      </c>
      <c r="U258" s="39" t="s">
        <v>0</v>
      </c>
      <c r="V258" s="57">
        <v>0</v>
      </c>
      <c r="W258" s="54">
        <f>IFERROR(IF(V258="",0,CEILING((V258/$H258),1)*$H258),"")</f>
        <v>0</v>
      </c>
      <c r="X258" s="40" t="str">
        <f>IFERROR(IF(W258=0,"",ROUNDUP(W258/H258,0)*0.00502),"")</f>
        <v/>
      </c>
      <c r="Y258" s="66" t="s">
        <v>48</v>
      </c>
      <c r="Z258" s="67" t="s">
        <v>48</v>
      </c>
      <c r="AD258" s="68"/>
      <c r="BA258" s="219" t="s">
        <v>66</v>
      </c>
    </row>
    <row r="259" spans="1:53" ht="27" customHeight="1" x14ac:dyDescent="0.25">
      <c r="A259" s="61" t="s">
        <v>398</v>
      </c>
      <c r="B259" s="61" t="s">
        <v>399</v>
      </c>
      <c r="C259" s="35">
        <v>4301031164</v>
      </c>
      <c r="D259" s="417">
        <v>4680115880481</v>
      </c>
      <c r="E259" s="417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177</v>
      </c>
      <c r="L259" s="37" t="s">
        <v>79</v>
      </c>
      <c r="M259" s="36">
        <v>40</v>
      </c>
      <c r="N259" s="57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419"/>
      <c r="P259" s="419"/>
      <c r="Q259" s="419"/>
      <c r="R259" s="420"/>
      <c r="S259" s="38" t="s">
        <v>48</v>
      </c>
      <c r="T259" s="38" t="s">
        <v>48</v>
      </c>
      <c r="U259" s="39" t="s">
        <v>0</v>
      </c>
      <c r="V259" s="57">
        <v>0</v>
      </c>
      <c r="W259" s="54">
        <f>IFERROR(IF(V259="",0,CEILING((V259/$H259),1)*$H259),"")</f>
        <v>0</v>
      </c>
      <c r="X259" s="40" t="str">
        <f>IFERROR(IF(W259=0,"",ROUNDUP(W259/H259,0)*0.00502),"")</f>
        <v/>
      </c>
      <c r="Y259" s="66" t="s">
        <v>48</v>
      </c>
      <c r="Z259" s="67" t="s">
        <v>48</v>
      </c>
      <c r="AD259" s="68"/>
      <c r="BA259" s="220" t="s">
        <v>66</v>
      </c>
    </row>
    <row r="260" spans="1:53" x14ac:dyDescent="0.2">
      <c r="A260" s="424"/>
      <c r="B260" s="424"/>
      <c r="C260" s="424"/>
      <c r="D260" s="424"/>
      <c r="E260" s="424"/>
      <c r="F260" s="424"/>
      <c r="G260" s="424"/>
      <c r="H260" s="424"/>
      <c r="I260" s="424"/>
      <c r="J260" s="424"/>
      <c r="K260" s="424"/>
      <c r="L260" s="424"/>
      <c r="M260" s="425"/>
      <c r="N260" s="421" t="s">
        <v>43</v>
      </c>
      <c r="O260" s="422"/>
      <c r="P260" s="422"/>
      <c r="Q260" s="422"/>
      <c r="R260" s="422"/>
      <c r="S260" s="422"/>
      <c r="T260" s="423"/>
      <c r="U260" s="41" t="s">
        <v>42</v>
      </c>
      <c r="V260" s="42">
        <f>IFERROR(V256/H256,"0")+IFERROR(V257/H257,"0")+IFERROR(V258/H258,"0")+IFERROR(V259/H259,"0")</f>
        <v>0</v>
      </c>
      <c r="W260" s="42">
        <f>IFERROR(W256/H256,"0")+IFERROR(W257/H257,"0")+IFERROR(W258/H258,"0")+IFERROR(W259/H259,"0")</f>
        <v>0</v>
      </c>
      <c r="X260" s="42">
        <f>IFERROR(IF(X256="",0,X256),"0")+IFERROR(IF(X257="",0,X257),"0")+IFERROR(IF(X258="",0,X258),"0")+IFERROR(IF(X259="",0,X259),"0")</f>
        <v>0</v>
      </c>
      <c r="Y260" s="65"/>
      <c r="Z260" s="65"/>
    </row>
    <row r="261" spans="1:53" x14ac:dyDescent="0.2">
      <c r="A261" s="424"/>
      <c r="B261" s="424"/>
      <c r="C261" s="424"/>
      <c r="D261" s="424"/>
      <c r="E261" s="424"/>
      <c r="F261" s="424"/>
      <c r="G261" s="424"/>
      <c r="H261" s="424"/>
      <c r="I261" s="424"/>
      <c r="J261" s="424"/>
      <c r="K261" s="424"/>
      <c r="L261" s="424"/>
      <c r="M261" s="425"/>
      <c r="N261" s="421" t="s">
        <v>43</v>
      </c>
      <c r="O261" s="422"/>
      <c r="P261" s="422"/>
      <c r="Q261" s="422"/>
      <c r="R261" s="422"/>
      <c r="S261" s="422"/>
      <c r="T261" s="423"/>
      <c r="U261" s="41" t="s">
        <v>0</v>
      </c>
      <c r="V261" s="42">
        <f>IFERROR(SUM(V256:V259),"0")</f>
        <v>0</v>
      </c>
      <c r="W261" s="42">
        <f>IFERROR(SUM(W256:W259),"0")</f>
        <v>0</v>
      </c>
      <c r="X261" s="41"/>
      <c r="Y261" s="65"/>
      <c r="Z261" s="65"/>
    </row>
    <row r="262" spans="1:53" ht="14.25" customHeight="1" x14ac:dyDescent="0.25">
      <c r="A262" s="416" t="s">
        <v>81</v>
      </c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6"/>
      <c r="O262" s="416"/>
      <c r="P262" s="416"/>
      <c r="Q262" s="416"/>
      <c r="R262" s="416"/>
      <c r="S262" s="416"/>
      <c r="T262" s="416"/>
      <c r="U262" s="416"/>
      <c r="V262" s="416"/>
      <c r="W262" s="416"/>
      <c r="X262" s="416"/>
      <c r="Y262" s="64"/>
      <c r="Z262" s="64"/>
    </row>
    <row r="263" spans="1:53" ht="16.5" customHeight="1" x14ac:dyDescent="0.25">
      <c r="A263" s="61" t="s">
        <v>400</v>
      </c>
      <c r="B263" s="61" t="s">
        <v>401</v>
      </c>
      <c r="C263" s="35">
        <v>4301051100</v>
      </c>
      <c r="D263" s="417">
        <v>4607091387766</v>
      </c>
      <c r="E263" s="417"/>
      <c r="F263" s="60">
        <v>1.3</v>
      </c>
      <c r="G263" s="36">
        <v>6</v>
      </c>
      <c r="H263" s="60">
        <v>7.8</v>
      </c>
      <c r="I263" s="60">
        <v>8.3580000000000005</v>
      </c>
      <c r="J263" s="36">
        <v>56</v>
      </c>
      <c r="K263" s="36" t="s">
        <v>114</v>
      </c>
      <c r="L263" s="37" t="s">
        <v>132</v>
      </c>
      <c r="M263" s="36">
        <v>40</v>
      </c>
      <c r="N263" s="5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419"/>
      <c r="P263" s="419"/>
      <c r="Q263" s="419"/>
      <c r="R263" s="420"/>
      <c r="S263" s="38" t="s">
        <v>48</v>
      </c>
      <c r="T263" s="38" t="s">
        <v>48</v>
      </c>
      <c r="U263" s="39" t="s">
        <v>0</v>
      </c>
      <c r="V263" s="57">
        <v>2900</v>
      </c>
      <c r="W263" s="54">
        <f t="shared" ref="W263:W271" si="15">IFERROR(IF(V263="",0,CEILING((V263/$H263),1)*$H263),"")</f>
        <v>2901.6</v>
      </c>
      <c r="X263" s="40">
        <f>IFERROR(IF(W263=0,"",ROUNDUP(W263/H263,0)*0.02175),"")</f>
        <v>8.0909999999999993</v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402</v>
      </c>
      <c r="B264" s="61" t="s">
        <v>403</v>
      </c>
      <c r="C264" s="35">
        <v>4301051116</v>
      </c>
      <c r="D264" s="417">
        <v>4607091387957</v>
      </c>
      <c r="E264" s="417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79</v>
      </c>
      <c r="M264" s="36">
        <v>40</v>
      </c>
      <c r="N264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419"/>
      <c r="P264" s="419"/>
      <c r="Q264" s="419"/>
      <c r="R264" s="420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IFERROR(IF(W264=0,"",ROUNDUP(W264/H264,0)*0.02175),"")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404</v>
      </c>
      <c r="B265" s="61" t="s">
        <v>405</v>
      </c>
      <c r="C265" s="35">
        <v>4301051115</v>
      </c>
      <c r="D265" s="417">
        <v>4607091387964</v>
      </c>
      <c r="E265" s="417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79</v>
      </c>
      <c r="M265" s="36">
        <v>40</v>
      </c>
      <c r="N265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419"/>
      <c r="P265" s="419"/>
      <c r="Q265" s="419"/>
      <c r="R265" s="420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IFERROR(IF(W265=0,"",ROUNDUP(W265/H265,0)*0.02175),"")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16.5" customHeight="1" x14ac:dyDescent="0.25">
      <c r="A266" s="61" t="s">
        <v>406</v>
      </c>
      <c r="B266" s="61" t="s">
        <v>407</v>
      </c>
      <c r="C266" s="35">
        <v>4301051731</v>
      </c>
      <c r="D266" s="417">
        <v>4680115884618</v>
      </c>
      <c r="E266" s="417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80</v>
      </c>
      <c r="L266" s="37" t="s">
        <v>79</v>
      </c>
      <c r="M266" s="36">
        <v>45</v>
      </c>
      <c r="N266" s="579" t="s">
        <v>408</v>
      </c>
      <c r="O266" s="419"/>
      <c r="P266" s="419"/>
      <c r="Q266" s="419"/>
      <c r="R266" s="420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IFERROR(IF(W266=0,"",ROUNDUP(W266/H266,0)*0.00937),"")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409</v>
      </c>
      <c r="B267" s="61" t="s">
        <v>410</v>
      </c>
      <c r="C267" s="35">
        <v>4301051134</v>
      </c>
      <c r="D267" s="417">
        <v>4607091381672</v>
      </c>
      <c r="E267" s="417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80</v>
      </c>
      <c r="L267" s="37" t="s">
        <v>79</v>
      </c>
      <c r="M267" s="36">
        <v>40</v>
      </c>
      <c r="N26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419"/>
      <c r="P267" s="419"/>
      <c r="Q267" s="419"/>
      <c r="R267" s="420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IFERROR(IF(W267=0,"",ROUNDUP(W267/H267,0)*0.00937),"")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411</v>
      </c>
      <c r="B268" s="61" t="s">
        <v>412</v>
      </c>
      <c r="C268" s="35">
        <v>4301051130</v>
      </c>
      <c r="D268" s="417">
        <v>4607091387537</v>
      </c>
      <c r="E268" s="417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80</v>
      </c>
      <c r="L268" s="37" t="s">
        <v>79</v>
      </c>
      <c r="M268" s="36">
        <v>40</v>
      </c>
      <c r="N268" s="5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419"/>
      <c r="P268" s="419"/>
      <c r="Q268" s="419"/>
      <c r="R268" s="420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t="27" customHeight="1" x14ac:dyDescent="0.25">
      <c r="A269" s="61" t="s">
        <v>413</v>
      </c>
      <c r="B269" s="61" t="s">
        <v>414</v>
      </c>
      <c r="C269" s="35">
        <v>4301051132</v>
      </c>
      <c r="D269" s="417">
        <v>4607091387513</v>
      </c>
      <c r="E269" s="417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80</v>
      </c>
      <c r="L269" s="37" t="s">
        <v>79</v>
      </c>
      <c r="M269" s="36">
        <v>40</v>
      </c>
      <c r="N269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419"/>
      <c r="P269" s="419"/>
      <c r="Q269" s="419"/>
      <c r="R269" s="420"/>
      <c r="S269" s="38" t="s">
        <v>48</v>
      </c>
      <c r="T269" s="38" t="s">
        <v>48</v>
      </c>
      <c r="U269" s="39" t="s">
        <v>0</v>
      </c>
      <c r="V269" s="57">
        <v>0</v>
      </c>
      <c r="W269" s="54">
        <f t="shared" si="15"/>
        <v>0</v>
      </c>
      <c r="X269" s="40" t="str">
        <f>IFERROR(IF(W269=0,"",ROUNDUP(W269/H269,0)*0.00753),"")</f>
        <v/>
      </c>
      <c r="Y269" s="66" t="s">
        <v>48</v>
      </c>
      <c r="Z269" s="67" t="s">
        <v>48</v>
      </c>
      <c r="AD269" s="68"/>
      <c r="BA269" s="227" t="s">
        <v>66</v>
      </c>
    </row>
    <row r="270" spans="1:53" ht="27" customHeight="1" x14ac:dyDescent="0.25">
      <c r="A270" s="61" t="s">
        <v>415</v>
      </c>
      <c r="B270" s="61" t="s">
        <v>416</v>
      </c>
      <c r="C270" s="35">
        <v>4301051277</v>
      </c>
      <c r="D270" s="417">
        <v>4680115880511</v>
      </c>
      <c r="E270" s="417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80</v>
      </c>
      <c r="L270" s="37" t="s">
        <v>132</v>
      </c>
      <c r="M270" s="36">
        <v>40</v>
      </c>
      <c r="N270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419"/>
      <c r="P270" s="419"/>
      <c r="Q270" s="419"/>
      <c r="R270" s="420"/>
      <c r="S270" s="38" t="s">
        <v>48</v>
      </c>
      <c r="T270" s="38" t="s">
        <v>48</v>
      </c>
      <c r="U270" s="39" t="s">
        <v>0</v>
      </c>
      <c r="V270" s="57">
        <v>0</v>
      </c>
      <c r="W270" s="54">
        <f t="shared" si="15"/>
        <v>0</v>
      </c>
      <c r="X270" s="40" t="str">
        <f>IFERROR(IF(W270=0,"",ROUNDUP(W270/H270,0)*0.00753),"")</f>
        <v/>
      </c>
      <c r="Y270" s="66" t="s">
        <v>48</v>
      </c>
      <c r="Z270" s="67" t="s">
        <v>48</v>
      </c>
      <c r="AD270" s="68"/>
      <c r="BA270" s="228" t="s">
        <v>66</v>
      </c>
    </row>
    <row r="271" spans="1:53" ht="27" customHeight="1" x14ac:dyDescent="0.25">
      <c r="A271" s="61" t="s">
        <v>417</v>
      </c>
      <c r="B271" s="61" t="s">
        <v>418</v>
      </c>
      <c r="C271" s="35">
        <v>4301051344</v>
      </c>
      <c r="D271" s="417">
        <v>4680115880412</v>
      </c>
      <c r="E271" s="417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80</v>
      </c>
      <c r="L271" s="37" t="s">
        <v>132</v>
      </c>
      <c r="M271" s="36">
        <v>45</v>
      </c>
      <c r="N271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419"/>
      <c r="P271" s="419"/>
      <c r="Q271" s="419"/>
      <c r="R271" s="420"/>
      <c r="S271" s="38" t="s">
        <v>48</v>
      </c>
      <c r="T271" s="38" t="s">
        <v>48</v>
      </c>
      <c r="U271" s="39" t="s">
        <v>0</v>
      </c>
      <c r="V271" s="57">
        <v>0</v>
      </c>
      <c r="W271" s="54">
        <f t="shared" si="15"/>
        <v>0</v>
      </c>
      <c r="X271" s="40" t="str">
        <f>IFERROR(IF(W271=0,"",ROUNDUP(W271/H271,0)*0.00753),"")</f>
        <v/>
      </c>
      <c r="Y271" s="66" t="s">
        <v>48</v>
      </c>
      <c r="Z271" s="67" t="s">
        <v>48</v>
      </c>
      <c r="AD271" s="68"/>
      <c r="BA271" s="229" t="s">
        <v>66</v>
      </c>
    </row>
    <row r="272" spans="1:53" x14ac:dyDescent="0.2">
      <c r="A272" s="424"/>
      <c r="B272" s="424"/>
      <c r="C272" s="424"/>
      <c r="D272" s="424"/>
      <c r="E272" s="424"/>
      <c r="F272" s="424"/>
      <c r="G272" s="424"/>
      <c r="H272" s="424"/>
      <c r="I272" s="424"/>
      <c r="J272" s="424"/>
      <c r="K272" s="424"/>
      <c r="L272" s="424"/>
      <c r="M272" s="425"/>
      <c r="N272" s="421" t="s">
        <v>43</v>
      </c>
      <c r="O272" s="422"/>
      <c r="P272" s="422"/>
      <c r="Q272" s="422"/>
      <c r="R272" s="422"/>
      <c r="S272" s="422"/>
      <c r="T272" s="423"/>
      <c r="U272" s="41" t="s">
        <v>42</v>
      </c>
      <c r="V272" s="42">
        <f>IFERROR(V263/H263,"0")+IFERROR(V264/H264,"0")+IFERROR(V265/H265,"0")+IFERROR(V266/H266,"0")+IFERROR(V267/H267,"0")+IFERROR(V268/H268,"0")+IFERROR(V269/H269,"0")+IFERROR(V270/H270,"0")+IFERROR(V271/H271,"0")</f>
        <v>371.79487179487182</v>
      </c>
      <c r="W272" s="42">
        <f>IFERROR(W263/H263,"0")+IFERROR(W264/H264,"0")+IFERROR(W265/H265,"0")+IFERROR(W266/H266,"0")+IFERROR(W267/H267,"0")+IFERROR(W268/H268,"0")+IFERROR(W269/H269,"0")+IFERROR(W270/H270,"0")+IFERROR(W271/H271,"0")</f>
        <v>372</v>
      </c>
      <c r="X272" s="42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8.0909999999999993</v>
      </c>
      <c r="Y272" s="65"/>
      <c r="Z272" s="65"/>
    </row>
    <row r="273" spans="1:53" x14ac:dyDescent="0.2">
      <c r="A273" s="424"/>
      <c r="B273" s="424"/>
      <c r="C273" s="424"/>
      <c r="D273" s="424"/>
      <c r="E273" s="424"/>
      <c r="F273" s="424"/>
      <c r="G273" s="424"/>
      <c r="H273" s="424"/>
      <c r="I273" s="424"/>
      <c r="J273" s="424"/>
      <c r="K273" s="424"/>
      <c r="L273" s="424"/>
      <c r="M273" s="425"/>
      <c r="N273" s="421" t="s">
        <v>43</v>
      </c>
      <c r="O273" s="422"/>
      <c r="P273" s="422"/>
      <c r="Q273" s="422"/>
      <c r="R273" s="422"/>
      <c r="S273" s="422"/>
      <c r="T273" s="423"/>
      <c r="U273" s="41" t="s">
        <v>0</v>
      </c>
      <c r="V273" s="42">
        <f>IFERROR(SUM(V263:V271),"0")</f>
        <v>2900</v>
      </c>
      <c r="W273" s="42">
        <f>IFERROR(SUM(W263:W271),"0")</f>
        <v>2901.6</v>
      </c>
      <c r="X273" s="41"/>
      <c r="Y273" s="65"/>
      <c r="Z273" s="65"/>
    </row>
    <row r="274" spans="1:53" ht="14.25" customHeight="1" x14ac:dyDescent="0.25">
      <c r="A274" s="416" t="s">
        <v>219</v>
      </c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  <c r="T274" s="416"/>
      <c r="U274" s="416"/>
      <c r="V274" s="416"/>
      <c r="W274" s="416"/>
      <c r="X274" s="416"/>
      <c r="Y274" s="64"/>
      <c r="Z274" s="64"/>
    </row>
    <row r="275" spans="1:53" ht="16.5" customHeight="1" x14ac:dyDescent="0.25">
      <c r="A275" s="61" t="s">
        <v>419</v>
      </c>
      <c r="B275" s="61" t="s">
        <v>420</v>
      </c>
      <c r="C275" s="35">
        <v>4301060326</v>
      </c>
      <c r="D275" s="417">
        <v>4607091380880</v>
      </c>
      <c r="E275" s="417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79</v>
      </c>
      <c r="M275" s="36">
        <v>30</v>
      </c>
      <c r="N275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419"/>
      <c r="P275" s="419"/>
      <c r="Q275" s="419"/>
      <c r="R275" s="420"/>
      <c r="S275" s="38" t="s">
        <v>48</v>
      </c>
      <c r="T275" s="38" t="s">
        <v>48</v>
      </c>
      <c r="U275" s="39" t="s">
        <v>0</v>
      </c>
      <c r="V275" s="57">
        <v>0</v>
      </c>
      <c r="W275" s="54">
        <f>IFERROR(IF(V275="",0,CEILING((V275/$H275),1)*$H275),"")</f>
        <v>0</v>
      </c>
      <c r="X275" s="40" t="str">
        <f>IFERROR(IF(W275=0,"",ROUNDUP(W275/H275,0)*0.02175),"")</f>
        <v/>
      </c>
      <c r="Y275" s="66" t="s">
        <v>48</v>
      </c>
      <c r="Z275" s="67" t="s">
        <v>48</v>
      </c>
      <c r="AD275" s="68"/>
      <c r="BA275" s="230" t="s">
        <v>66</v>
      </c>
    </row>
    <row r="276" spans="1:53" ht="27" customHeight="1" x14ac:dyDescent="0.25">
      <c r="A276" s="61" t="s">
        <v>421</v>
      </c>
      <c r="B276" s="61" t="s">
        <v>422</v>
      </c>
      <c r="C276" s="35">
        <v>4301060308</v>
      </c>
      <c r="D276" s="417">
        <v>4607091384482</v>
      </c>
      <c r="E276" s="417"/>
      <c r="F276" s="60">
        <v>1.3</v>
      </c>
      <c r="G276" s="36">
        <v>6</v>
      </c>
      <c r="H276" s="60">
        <v>7.8</v>
      </c>
      <c r="I276" s="60">
        <v>8.3640000000000008</v>
      </c>
      <c r="J276" s="36">
        <v>56</v>
      </c>
      <c r="K276" s="36" t="s">
        <v>114</v>
      </c>
      <c r="L276" s="37" t="s">
        <v>79</v>
      </c>
      <c r="M276" s="36">
        <v>30</v>
      </c>
      <c r="N276" s="5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419"/>
      <c r="P276" s="419"/>
      <c r="Q276" s="419"/>
      <c r="R276" s="420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IFERROR(IF(W276=0,"",ROUNDUP(W276/H276,0)*0.02175),"")</f>
        <v/>
      </c>
      <c r="Y276" s="66" t="s">
        <v>48</v>
      </c>
      <c r="Z276" s="67" t="s">
        <v>48</v>
      </c>
      <c r="AD276" s="68"/>
      <c r="BA276" s="231" t="s">
        <v>66</v>
      </c>
    </row>
    <row r="277" spans="1:53" ht="16.5" customHeight="1" x14ac:dyDescent="0.25">
      <c r="A277" s="61" t="s">
        <v>423</v>
      </c>
      <c r="B277" s="61" t="s">
        <v>424</v>
      </c>
      <c r="C277" s="35">
        <v>4301060325</v>
      </c>
      <c r="D277" s="417">
        <v>4607091380897</v>
      </c>
      <c r="E277" s="417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114</v>
      </c>
      <c r="L277" s="37" t="s">
        <v>79</v>
      </c>
      <c r="M277" s="36">
        <v>30</v>
      </c>
      <c r="N277" s="5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419"/>
      <c r="P277" s="419"/>
      <c r="Q277" s="419"/>
      <c r="R277" s="420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IFERROR(IF(W277=0,"",ROUNDUP(W277/H277,0)*0.02175),"")</f>
        <v/>
      </c>
      <c r="Y277" s="66" t="s">
        <v>48</v>
      </c>
      <c r="Z277" s="67" t="s">
        <v>48</v>
      </c>
      <c r="AD277" s="68"/>
      <c r="BA277" s="232" t="s">
        <v>66</v>
      </c>
    </row>
    <row r="278" spans="1:53" x14ac:dyDescent="0.2">
      <c r="A278" s="424"/>
      <c r="B278" s="424"/>
      <c r="C278" s="424"/>
      <c r="D278" s="424"/>
      <c r="E278" s="424"/>
      <c r="F278" s="424"/>
      <c r="G278" s="424"/>
      <c r="H278" s="424"/>
      <c r="I278" s="424"/>
      <c r="J278" s="424"/>
      <c r="K278" s="424"/>
      <c r="L278" s="424"/>
      <c r="M278" s="425"/>
      <c r="N278" s="421" t="s">
        <v>43</v>
      </c>
      <c r="O278" s="422"/>
      <c r="P278" s="422"/>
      <c r="Q278" s="422"/>
      <c r="R278" s="422"/>
      <c r="S278" s="422"/>
      <c r="T278" s="423"/>
      <c r="U278" s="41" t="s">
        <v>42</v>
      </c>
      <c r="V278" s="42">
        <f>IFERROR(V275/H275,"0")+IFERROR(V276/H276,"0")+IFERROR(V277/H277,"0")</f>
        <v>0</v>
      </c>
      <c r="W278" s="42">
        <f>IFERROR(W275/H275,"0")+IFERROR(W276/H276,"0")+IFERROR(W277/H277,"0")</f>
        <v>0</v>
      </c>
      <c r="X278" s="42">
        <f>IFERROR(IF(X275="",0,X275),"0")+IFERROR(IF(X276="",0,X276),"0")+IFERROR(IF(X277="",0,X277),"0")</f>
        <v>0</v>
      </c>
      <c r="Y278" s="65"/>
      <c r="Z278" s="65"/>
    </row>
    <row r="279" spans="1:53" x14ac:dyDescent="0.2">
      <c r="A279" s="424"/>
      <c r="B279" s="424"/>
      <c r="C279" s="424"/>
      <c r="D279" s="424"/>
      <c r="E279" s="424"/>
      <c r="F279" s="424"/>
      <c r="G279" s="424"/>
      <c r="H279" s="424"/>
      <c r="I279" s="424"/>
      <c r="J279" s="424"/>
      <c r="K279" s="424"/>
      <c r="L279" s="424"/>
      <c r="M279" s="425"/>
      <c r="N279" s="421" t="s">
        <v>43</v>
      </c>
      <c r="O279" s="422"/>
      <c r="P279" s="422"/>
      <c r="Q279" s="422"/>
      <c r="R279" s="422"/>
      <c r="S279" s="422"/>
      <c r="T279" s="423"/>
      <c r="U279" s="41" t="s">
        <v>0</v>
      </c>
      <c r="V279" s="42">
        <f>IFERROR(SUM(V275:V277),"0")</f>
        <v>0</v>
      </c>
      <c r="W279" s="42">
        <f>IFERROR(SUM(W275:W277),"0")</f>
        <v>0</v>
      </c>
      <c r="X279" s="41"/>
      <c r="Y279" s="65"/>
      <c r="Z279" s="65"/>
    </row>
    <row r="280" spans="1:53" ht="14.25" customHeight="1" x14ac:dyDescent="0.25">
      <c r="A280" s="416" t="s">
        <v>96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64"/>
      <c r="Z280" s="64"/>
    </row>
    <row r="281" spans="1:53" ht="16.5" customHeight="1" x14ac:dyDescent="0.25">
      <c r="A281" s="61" t="s">
        <v>425</v>
      </c>
      <c r="B281" s="61" t="s">
        <v>426</v>
      </c>
      <c r="C281" s="35">
        <v>4301030232</v>
      </c>
      <c r="D281" s="417">
        <v>4607091388374</v>
      </c>
      <c r="E281" s="417"/>
      <c r="F281" s="60">
        <v>0.38</v>
      </c>
      <c r="G281" s="36">
        <v>8</v>
      </c>
      <c r="H281" s="60">
        <v>3.04</v>
      </c>
      <c r="I281" s="60">
        <v>3.28</v>
      </c>
      <c r="J281" s="36">
        <v>156</v>
      </c>
      <c r="K281" s="36" t="s">
        <v>80</v>
      </c>
      <c r="L281" s="37" t="s">
        <v>100</v>
      </c>
      <c r="M281" s="36">
        <v>180</v>
      </c>
      <c r="N281" s="588" t="s">
        <v>427</v>
      </c>
      <c r="O281" s="419"/>
      <c r="P281" s="419"/>
      <c r="Q281" s="419"/>
      <c r="R281" s="420"/>
      <c r="S281" s="38" t="s">
        <v>48</v>
      </c>
      <c r="T281" s="38" t="s">
        <v>48</v>
      </c>
      <c r="U281" s="39" t="s">
        <v>0</v>
      </c>
      <c r="V281" s="57">
        <v>0</v>
      </c>
      <c r="W281" s="54">
        <f>IFERROR(IF(V281="",0,CEILING((V281/$H281),1)*$H281),"")</f>
        <v>0</v>
      </c>
      <c r="X281" s="40" t="str">
        <f>IFERROR(IF(W281=0,"",ROUNDUP(W281/H281,0)*0.00753),"")</f>
        <v/>
      </c>
      <c r="Y281" s="66" t="s">
        <v>48</v>
      </c>
      <c r="Z281" s="67" t="s">
        <v>48</v>
      </c>
      <c r="AD281" s="68"/>
      <c r="BA281" s="233" t="s">
        <v>66</v>
      </c>
    </row>
    <row r="282" spans="1:53" ht="27" customHeight="1" x14ac:dyDescent="0.25">
      <c r="A282" s="61" t="s">
        <v>428</v>
      </c>
      <c r="B282" s="61" t="s">
        <v>429</v>
      </c>
      <c r="C282" s="35">
        <v>4301030235</v>
      </c>
      <c r="D282" s="417">
        <v>4607091388381</v>
      </c>
      <c r="E282" s="417"/>
      <c r="F282" s="60">
        <v>0.38</v>
      </c>
      <c r="G282" s="36">
        <v>8</v>
      </c>
      <c r="H282" s="60">
        <v>3.04</v>
      </c>
      <c r="I282" s="60">
        <v>3.32</v>
      </c>
      <c r="J282" s="36">
        <v>156</v>
      </c>
      <c r="K282" s="36" t="s">
        <v>80</v>
      </c>
      <c r="L282" s="37" t="s">
        <v>100</v>
      </c>
      <c r="M282" s="36">
        <v>180</v>
      </c>
      <c r="N282" s="589" t="s">
        <v>430</v>
      </c>
      <c r="O282" s="419"/>
      <c r="P282" s="419"/>
      <c r="Q282" s="419"/>
      <c r="R282" s="420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IFERROR(IF(W282=0,"",ROUNDUP(W282/H282,0)*0.00753),"")</f>
        <v/>
      </c>
      <c r="Y282" s="66" t="s">
        <v>48</v>
      </c>
      <c r="Z282" s="67" t="s">
        <v>48</v>
      </c>
      <c r="AD282" s="68"/>
      <c r="BA282" s="234" t="s">
        <v>66</v>
      </c>
    </row>
    <row r="283" spans="1:53" ht="27" customHeight="1" x14ac:dyDescent="0.25">
      <c r="A283" s="61" t="s">
        <v>431</v>
      </c>
      <c r="B283" s="61" t="s">
        <v>432</v>
      </c>
      <c r="C283" s="35">
        <v>4301030233</v>
      </c>
      <c r="D283" s="417">
        <v>4607091388404</v>
      </c>
      <c r="E283" s="417"/>
      <c r="F283" s="60">
        <v>0.17</v>
      </c>
      <c r="G283" s="36">
        <v>15</v>
      </c>
      <c r="H283" s="60">
        <v>2.5499999999999998</v>
      </c>
      <c r="I283" s="60">
        <v>2.9</v>
      </c>
      <c r="J283" s="36">
        <v>156</v>
      </c>
      <c r="K283" s="36" t="s">
        <v>80</v>
      </c>
      <c r="L283" s="37" t="s">
        <v>100</v>
      </c>
      <c r="M283" s="36">
        <v>180</v>
      </c>
      <c r="N283" s="5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419"/>
      <c r="P283" s="419"/>
      <c r="Q283" s="419"/>
      <c r="R283" s="420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IFERROR(IF(W283=0,"",ROUNDUP(W283/H283,0)*0.00753),"")</f>
        <v/>
      </c>
      <c r="Y283" s="66" t="s">
        <v>48</v>
      </c>
      <c r="Z283" s="67" t="s">
        <v>48</v>
      </c>
      <c r="AD283" s="68"/>
      <c r="BA283" s="235" t="s">
        <v>66</v>
      </c>
    </row>
    <row r="284" spans="1:53" x14ac:dyDescent="0.2">
      <c r="A284" s="424"/>
      <c r="B284" s="424"/>
      <c r="C284" s="424"/>
      <c r="D284" s="424"/>
      <c r="E284" s="424"/>
      <c r="F284" s="424"/>
      <c r="G284" s="424"/>
      <c r="H284" s="424"/>
      <c r="I284" s="424"/>
      <c r="J284" s="424"/>
      <c r="K284" s="424"/>
      <c r="L284" s="424"/>
      <c r="M284" s="425"/>
      <c r="N284" s="421" t="s">
        <v>43</v>
      </c>
      <c r="O284" s="422"/>
      <c r="P284" s="422"/>
      <c r="Q284" s="422"/>
      <c r="R284" s="422"/>
      <c r="S284" s="422"/>
      <c r="T284" s="423"/>
      <c r="U284" s="41" t="s">
        <v>42</v>
      </c>
      <c r="V284" s="42">
        <f>IFERROR(V281/H281,"0")+IFERROR(V282/H282,"0")+IFERROR(V283/H283,"0")</f>
        <v>0</v>
      </c>
      <c r="W284" s="42">
        <f>IFERROR(W281/H281,"0")+IFERROR(W282/H282,"0")+IFERROR(W283/H283,"0")</f>
        <v>0</v>
      </c>
      <c r="X284" s="42">
        <f>IFERROR(IF(X281="",0,X281),"0")+IFERROR(IF(X282="",0,X282),"0")+IFERROR(IF(X283="",0,X283),"0")</f>
        <v>0</v>
      </c>
      <c r="Y284" s="65"/>
      <c r="Z284" s="65"/>
    </row>
    <row r="285" spans="1:53" x14ac:dyDescent="0.2">
      <c r="A285" s="424"/>
      <c r="B285" s="424"/>
      <c r="C285" s="424"/>
      <c r="D285" s="424"/>
      <c r="E285" s="424"/>
      <c r="F285" s="424"/>
      <c r="G285" s="424"/>
      <c r="H285" s="424"/>
      <c r="I285" s="424"/>
      <c r="J285" s="424"/>
      <c r="K285" s="424"/>
      <c r="L285" s="424"/>
      <c r="M285" s="425"/>
      <c r="N285" s="421" t="s">
        <v>43</v>
      </c>
      <c r="O285" s="422"/>
      <c r="P285" s="422"/>
      <c r="Q285" s="422"/>
      <c r="R285" s="422"/>
      <c r="S285" s="422"/>
      <c r="T285" s="423"/>
      <c r="U285" s="41" t="s">
        <v>0</v>
      </c>
      <c r="V285" s="42">
        <f>IFERROR(SUM(V281:V283),"0")</f>
        <v>0</v>
      </c>
      <c r="W285" s="42">
        <f>IFERROR(SUM(W281:W283),"0")</f>
        <v>0</v>
      </c>
      <c r="X285" s="41"/>
      <c r="Y285" s="65"/>
      <c r="Z285" s="65"/>
    </row>
    <row r="286" spans="1:53" ht="14.25" customHeight="1" x14ac:dyDescent="0.25">
      <c r="A286" s="416" t="s">
        <v>433</v>
      </c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  <c r="X286" s="416"/>
      <c r="Y286" s="64"/>
      <c r="Z286" s="64"/>
    </row>
    <row r="287" spans="1:53" ht="16.5" customHeight="1" x14ac:dyDescent="0.25">
      <c r="A287" s="61" t="s">
        <v>434</v>
      </c>
      <c r="B287" s="61" t="s">
        <v>435</v>
      </c>
      <c r="C287" s="35">
        <v>4301180007</v>
      </c>
      <c r="D287" s="417">
        <v>4680115881808</v>
      </c>
      <c r="E287" s="41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437</v>
      </c>
      <c r="L287" s="37" t="s">
        <v>436</v>
      </c>
      <c r="M287" s="36">
        <v>730</v>
      </c>
      <c r="N287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419"/>
      <c r="P287" s="419"/>
      <c r="Q287" s="419"/>
      <c r="R287" s="420"/>
      <c r="S287" s="38" t="s">
        <v>48</v>
      </c>
      <c r="T287" s="38" t="s">
        <v>48</v>
      </c>
      <c r="U287" s="39" t="s">
        <v>0</v>
      </c>
      <c r="V287" s="57">
        <v>0</v>
      </c>
      <c r="W287" s="54">
        <f>IFERROR(IF(V287="",0,CEILING((V287/$H287),1)*$H287),"")</f>
        <v>0</v>
      </c>
      <c r="X287" s="40" t="str">
        <f>IFERROR(IF(W287=0,"",ROUNDUP(W287/H287,0)*0.00474),"")</f>
        <v/>
      </c>
      <c r="Y287" s="66" t="s">
        <v>48</v>
      </c>
      <c r="Z287" s="67" t="s">
        <v>48</v>
      </c>
      <c r="AD287" s="68"/>
      <c r="BA287" s="236" t="s">
        <v>66</v>
      </c>
    </row>
    <row r="288" spans="1:53" ht="27" customHeight="1" x14ac:dyDescent="0.25">
      <c r="A288" s="61" t="s">
        <v>438</v>
      </c>
      <c r="B288" s="61" t="s">
        <v>439</v>
      </c>
      <c r="C288" s="35">
        <v>4301180006</v>
      </c>
      <c r="D288" s="417">
        <v>4680115881822</v>
      </c>
      <c r="E288" s="41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437</v>
      </c>
      <c r="L288" s="37" t="s">
        <v>436</v>
      </c>
      <c r="M288" s="36">
        <v>730</v>
      </c>
      <c r="N288" s="5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419"/>
      <c r="P288" s="419"/>
      <c r="Q288" s="419"/>
      <c r="R288" s="420"/>
      <c r="S288" s="38" t="s">
        <v>48</v>
      </c>
      <c r="T288" s="38" t="s">
        <v>48</v>
      </c>
      <c r="U288" s="39" t="s">
        <v>0</v>
      </c>
      <c r="V288" s="57">
        <v>0</v>
      </c>
      <c r="W288" s="54">
        <f>IFERROR(IF(V288="",0,CEILING((V288/$H288),1)*$H288),"")</f>
        <v>0</v>
      </c>
      <c r="X288" s="40" t="str">
        <f>IFERROR(IF(W288=0,"",ROUNDUP(W288/H288,0)*0.00474),"")</f>
        <v/>
      </c>
      <c r="Y288" s="66" t="s">
        <v>48</v>
      </c>
      <c r="Z288" s="67" t="s">
        <v>48</v>
      </c>
      <c r="AD288" s="68"/>
      <c r="BA288" s="237" t="s">
        <v>66</v>
      </c>
    </row>
    <row r="289" spans="1:53" ht="27" customHeight="1" x14ac:dyDescent="0.25">
      <c r="A289" s="61" t="s">
        <v>440</v>
      </c>
      <c r="B289" s="61" t="s">
        <v>441</v>
      </c>
      <c r="C289" s="35">
        <v>4301180001</v>
      </c>
      <c r="D289" s="417">
        <v>4680115880016</v>
      </c>
      <c r="E289" s="417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437</v>
      </c>
      <c r="L289" s="37" t="s">
        <v>436</v>
      </c>
      <c r="M289" s="36">
        <v>730</v>
      </c>
      <c r="N289" s="5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419"/>
      <c r="P289" s="419"/>
      <c r="Q289" s="419"/>
      <c r="R289" s="420"/>
      <c r="S289" s="38" t="s">
        <v>48</v>
      </c>
      <c r="T289" s="38" t="s">
        <v>48</v>
      </c>
      <c r="U289" s="39" t="s">
        <v>0</v>
      </c>
      <c r="V289" s="57">
        <v>0</v>
      </c>
      <c r="W289" s="54">
        <f>IFERROR(IF(V289="",0,CEILING((V289/$H289),1)*$H289),"")</f>
        <v>0</v>
      </c>
      <c r="X289" s="40" t="str">
        <f>IFERROR(IF(W289=0,"",ROUNDUP(W289/H289,0)*0.00474),"")</f>
        <v/>
      </c>
      <c r="Y289" s="66" t="s">
        <v>48</v>
      </c>
      <c r="Z289" s="67" t="s">
        <v>48</v>
      </c>
      <c r="AD289" s="68"/>
      <c r="BA289" s="238" t="s">
        <v>66</v>
      </c>
    </row>
    <row r="290" spans="1:53" x14ac:dyDescent="0.2">
      <c r="A290" s="424"/>
      <c r="B290" s="424"/>
      <c r="C290" s="424"/>
      <c r="D290" s="424"/>
      <c r="E290" s="424"/>
      <c r="F290" s="424"/>
      <c r="G290" s="424"/>
      <c r="H290" s="424"/>
      <c r="I290" s="424"/>
      <c r="J290" s="424"/>
      <c r="K290" s="424"/>
      <c r="L290" s="424"/>
      <c r="M290" s="425"/>
      <c r="N290" s="421" t="s">
        <v>43</v>
      </c>
      <c r="O290" s="422"/>
      <c r="P290" s="422"/>
      <c r="Q290" s="422"/>
      <c r="R290" s="422"/>
      <c r="S290" s="422"/>
      <c r="T290" s="423"/>
      <c r="U290" s="41" t="s">
        <v>42</v>
      </c>
      <c r="V290" s="42">
        <f>IFERROR(V287/H287,"0")+IFERROR(V288/H288,"0")+IFERROR(V289/H289,"0")</f>
        <v>0</v>
      </c>
      <c r="W290" s="42">
        <f>IFERROR(W287/H287,"0")+IFERROR(W288/H288,"0")+IFERROR(W289/H289,"0")</f>
        <v>0</v>
      </c>
      <c r="X290" s="42">
        <f>IFERROR(IF(X287="",0,X287),"0")+IFERROR(IF(X288="",0,X288),"0")+IFERROR(IF(X289="",0,X289),"0")</f>
        <v>0</v>
      </c>
      <c r="Y290" s="65"/>
      <c r="Z290" s="65"/>
    </row>
    <row r="291" spans="1:53" x14ac:dyDescent="0.2">
      <c r="A291" s="424"/>
      <c r="B291" s="424"/>
      <c r="C291" s="424"/>
      <c r="D291" s="424"/>
      <c r="E291" s="424"/>
      <c r="F291" s="424"/>
      <c r="G291" s="424"/>
      <c r="H291" s="424"/>
      <c r="I291" s="424"/>
      <c r="J291" s="424"/>
      <c r="K291" s="424"/>
      <c r="L291" s="424"/>
      <c r="M291" s="425"/>
      <c r="N291" s="421" t="s">
        <v>43</v>
      </c>
      <c r="O291" s="422"/>
      <c r="P291" s="422"/>
      <c r="Q291" s="422"/>
      <c r="R291" s="422"/>
      <c r="S291" s="422"/>
      <c r="T291" s="423"/>
      <c r="U291" s="41" t="s">
        <v>0</v>
      </c>
      <c r="V291" s="42">
        <f>IFERROR(SUM(V287:V289),"0")</f>
        <v>0</v>
      </c>
      <c r="W291" s="42">
        <f>IFERROR(SUM(W287:W289),"0")</f>
        <v>0</v>
      </c>
      <c r="X291" s="41"/>
      <c r="Y291" s="65"/>
      <c r="Z291" s="65"/>
    </row>
    <row r="292" spans="1:53" ht="16.5" customHeight="1" x14ac:dyDescent="0.25">
      <c r="A292" s="415" t="s">
        <v>442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63"/>
      <c r="Z292" s="63"/>
    </row>
    <row r="293" spans="1:53" ht="14.25" customHeight="1" x14ac:dyDescent="0.25">
      <c r="A293" s="416" t="s">
        <v>118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64"/>
      <c r="Z293" s="64"/>
    </row>
    <row r="294" spans="1:53" ht="27" customHeight="1" x14ac:dyDescent="0.25">
      <c r="A294" s="61" t="s">
        <v>443</v>
      </c>
      <c r="B294" s="61" t="s">
        <v>444</v>
      </c>
      <c r="C294" s="35">
        <v>4301011315</v>
      </c>
      <c r="D294" s="417">
        <v>4607091387421</v>
      </c>
      <c r="E294" s="41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5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419"/>
      <c r="P294" s="419"/>
      <c r="Q294" s="419"/>
      <c r="R294" s="420"/>
      <c r="S294" s="38" t="s">
        <v>48</v>
      </c>
      <c r="T294" s="38" t="s">
        <v>48</v>
      </c>
      <c r="U294" s="39" t="s">
        <v>0</v>
      </c>
      <c r="V294" s="57">
        <v>600</v>
      </c>
      <c r="W294" s="54">
        <f t="shared" ref="W294:W301" si="16">IFERROR(IF(V294="",0,CEILING((V294/$H294),1)*$H294),"")</f>
        <v>604.80000000000007</v>
      </c>
      <c r="X294" s="40">
        <f>IFERROR(IF(W294=0,"",ROUNDUP(W294/H294,0)*0.02175),"")</f>
        <v>1.218</v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443</v>
      </c>
      <c r="B295" s="61" t="s">
        <v>445</v>
      </c>
      <c r="C295" s="35">
        <v>4301011121</v>
      </c>
      <c r="D295" s="417">
        <v>4607091387421</v>
      </c>
      <c r="E295" s="417"/>
      <c r="F295" s="60">
        <v>1.35</v>
      </c>
      <c r="G295" s="36">
        <v>8</v>
      </c>
      <c r="H295" s="60">
        <v>10.8</v>
      </c>
      <c r="I295" s="60">
        <v>11.28</v>
      </c>
      <c r="J295" s="36">
        <v>48</v>
      </c>
      <c r="K295" s="36" t="s">
        <v>114</v>
      </c>
      <c r="L295" s="37" t="s">
        <v>122</v>
      </c>
      <c r="M295" s="36">
        <v>55</v>
      </c>
      <c r="N295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419"/>
      <c r="P295" s="419"/>
      <c r="Q295" s="419"/>
      <c r="R295" s="420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IFERROR(IF(W295=0,"",ROUNDUP(W295/H295,0)*0.02039),"")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446</v>
      </c>
      <c r="B296" s="61" t="s">
        <v>447</v>
      </c>
      <c r="C296" s="35">
        <v>4301011396</v>
      </c>
      <c r="D296" s="417">
        <v>4607091387452</v>
      </c>
      <c r="E296" s="417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6">
        <v>55</v>
      </c>
      <c r="N296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419"/>
      <c r="P296" s="419"/>
      <c r="Q296" s="419"/>
      <c r="R296" s="420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IFERROR(IF(W296=0,"",ROUNDUP(W296/H296,0)*0.02039),"")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446</v>
      </c>
      <c r="B297" s="61" t="s">
        <v>448</v>
      </c>
      <c r="C297" s="35">
        <v>4301011322</v>
      </c>
      <c r="D297" s="417">
        <v>4607091387452</v>
      </c>
      <c r="E297" s="41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6">
        <v>55</v>
      </c>
      <c r="N297" s="5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419"/>
      <c r="P297" s="419"/>
      <c r="Q297" s="419"/>
      <c r="R297" s="420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IFERROR(IF(W297=0,"",ROUNDUP(W297/H297,0)*0.02175),"")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446</v>
      </c>
      <c r="B298" s="61" t="s">
        <v>449</v>
      </c>
      <c r="C298" s="35">
        <v>4301011619</v>
      </c>
      <c r="D298" s="417">
        <v>4607091387452</v>
      </c>
      <c r="E298" s="417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6">
        <v>55</v>
      </c>
      <c r="N298" s="5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419"/>
      <c r="P298" s="419"/>
      <c r="Q298" s="419"/>
      <c r="R298" s="420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IFERROR(IF(W298=0,"",ROUNDUP(W298/H298,0)*0.02175),"")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t="27" customHeight="1" x14ac:dyDescent="0.25">
      <c r="A299" s="61" t="s">
        <v>450</v>
      </c>
      <c r="B299" s="61" t="s">
        <v>451</v>
      </c>
      <c r="C299" s="35">
        <v>4301011313</v>
      </c>
      <c r="D299" s="417">
        <v>4607091385984</v>
      </c>
      <c r="E299" s="417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6">
        <v>55</v>
      </c>
      <c r="N299" s="59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419"/>
      <c r="P299" s="419"/>
      <c r="Q299" s="419"/>
      <c r="R299" s="420"/>
      <c r="S299" s="38" t="s">
        <v>48</v>
      </c>
      <c r="T299" s="38" t="s">
        <v>48</v>
      </c>
      <c r="U299" s="39" t="s">
        <v>0</v>
      </c>
      <c r="V299" s="57">
        <v>0</v>
      </c>
      <c r="W299" s="54">
        <f t="shared" si="16"/>
        <v>0</v>
      </c>
      <c r="X299" s="40" t="str">
        <f>IFERROR(IF(W299=0,"",ROUNDUP(W299/H299,0)*0.02175),"")</f>
        <v/>
      </c>
      <c r="Y299" s="66" t="s">
        <v>48</v>
      </c>
      <c r="Z299" s="67" t="s">
        <v>48</v>
      </c>
      <c r="AD299" s="68"/>
      <c r="BA299" s="244" t="s">
        <v>66</v>
      </c>
    </row>
    <row r="300" spans="1:53" ht="27" customHeight="1" x14ac:dyDescent="0.25">
      <c r="A300" s="61" t="s">
        <v>452</v>
      </c>
      <c r="B300" s="61" t="s">
        <v>453</v>
      </c>
      <c r="C300" s="35">
        <v>4301011316</v>
      </c>
      <c r="D300" s="417">
        <v>4607091387438</v>
      </c>
      <c r="E300" s="417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80</v>
      </c>
      <c r="L300" s="37" t="s">
        <v>113</v>
      </c>
      <c r="M300" s="36">
        <v>55</v>
      </c>
      <c r="N300" s="6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419"/>
      <c r="P300" s="419"/>
      <c r="Q300" s="419"/>
      <c r="R300" s="420"/>
      <c r="S300" s="38" t="s">
        <v>48</v>
      </c>
      <c r="T300" s="38" t="s">
        <v>48</v>
      </c>
      <c r="U300" s="39" t="s">
        <v>0</v>
      </c>
      <c r="V300" s="57">
        <v>0</v>
      </c>
      <c r="W300" s="54">
        <f t="shared" si="16"/>
        <v>0</v>
      </c>
      <c r="X300" s="40" t="str">
        <f>IFERROR(IF(W300=0,"",ROUNDUP(W300/H300,0)*0.00937),"")</f>
        <v/>
      </c>
      <c r="Y300" s="66" t="s">
        <v>48</v>
      </c>
      <c r="Z300" s="67" t="s">
        <v>48</v>
      </c>
      <c r="AD300" s="68"/>
      <c r="BA300" s="245" t="s">
        <v>66</v>
      </c>
    </row>
    <row r="301" spans="1:53" ht="27" customHeight="1" x14ac:dyDescent="0.25">
      <c r="A301" s="61" t="s">
        <v>454</v>
      </c>
      <c r="B301" s="61" t="s">
        <v>455</v>
      </c>
      <c r="C301" s="35">
        <v>4301011318</v>
      </c>
      <c r="D301" s="417">
        <v>4607091387469</v>
      </c>
      <c r="E301" s="417"/>
      <c r="F301" s="60">
        <v>0.5</v>
      </c>
      <c r="G301" s="36">
        <v>10</v>
      </c>
      <c r="H301" s="60">
        <v>5</v>
      </c>
      <c r="I301" s="60">
        <v>5.21</v>
      </c>
      <c r="J301" s="36">
        <v>120</v>
      </c>
      <c r="K301" s="36" t="s">
        <v>80</v>
      </c>
      <c r="L301" s="37" t="s">
        <v>79</v>
      </c>
      <c r="M301" s="36">
        <v>55</v>
      </c>
      <c r="N301" s="6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419"/>
      <c r="P301" s="419"/>
      <c r="Q301" s="419"/>
      <c r="R301" s="420"/>
      <c r="S301" s="38" t="s">
        <v>48</v>
      </c>
      <c r="T301" s="38" t="s">
        <v>48</v>
      </c>
      <c r="U301" s="39" t="s">
        <v>0</v>
      </c>
      <c r="V301" s="57">
        <v>0</v>
      </c>
      <c r="W301" s="54">
        <f t="shared" si="16"/>
        <v>0</v>
      </c>
      <c r="X301" s="40" t="str">
        <f>IFERROR(IF(W301=0,"",ROUNDUP(W301/H301,0)*0.00937),"")</f>
        <v/>
      </c>
      <c r="Y301" s="66" t="s">
        <v>48</v>
      </c>
      <c r="Z301" s="67" t="s">
        <v>48</v>
      </c>
      <c r="AD301" s="68"/>
      <c r="BA301" s="246" t="s">
        <v>66</v>
      </c>
    </row>
    <row r="302" spans="1:53" x14ac:dyDescent="0.2">
      <c r="A302" s="424"/>
      <c r="B302" s="424"/>
      <c r="C302" s="424"/>
      <c r="D302" s="424"/>
      <c r="E302" s="424"/>
      <c r="F302" s="424"/>
      <c r="G302" s="424"/>
      <c r="H302" s="424"/>
      <c r="I302" s="424"/>
      <c r="J302" s="424"/>
      <c r="K302" s="424"/>
      <c r="L302" s="424"/>
      <c r="M302" s="425"/>
      <c r="N302" s="421" t="s">
        <v>43</v>
      </c>
      <c r="O302" s="422"/>
      <c r="P302" s="422"/>
      <c r="Q302" s="422"/>
      <c r="R302" s="422"/>
      <c r="S302" s="422"/>
      <c r="T302" s="423"/>
      <c r="U302" s="41" t="s">
        <v>42</v>
      </c>
      <c r="V302" s="42">
        <f>IFERROR(V294/H294,"0")+IFERROR(V295/H295,"0")+IFERROR(V296/H296,"0")+IFERROR(V297/H297,"0")+IFERROR(V298/H298,"0")+IFERROR(V299/H299,"0")+IFERROR(V300/H300,"0")+IFERROR(V301/H301,"0")</f>
        <v>55.55555555555555</v>
      </c>
      <c r="W302" s="42">
        <f>IFERROR(W294/H294,"0")+IFERROR(W295/H295,"0")+IFERROR(W296/H296,"0")+IFERROR(W297/H297,"0")+IFERROR(W298/H298,"0")+IFERROR(W299/H299,"0")+IFERROR(W300/H300,"0")+IFERROR(W301/H301,"0")</f>
        <v>56</v>
      </c>
      <c r="X302" s="42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1.218</v>
      </c>
      <c r="Y302" s="65"/>
      <c r="Z302" s="65"/>
    </row>
    <row r="303" spans="1:53" x14ac:dyDescent="0.2">
      <c r="A303" s="424"/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5"/>
      <c r="N303" s="421" t="s">
        <v>43</v>
      </c>
      <c r="O303" s="422"/>
      <c r="P303" s="422"/>
      <c r="Q303" s="422"/>
      <c r="R303" s="422"/>
      <c r="S303" s="422"/>
      <c r="T303" s="423"/>
      <c r="U303" s="41" t="s">
        <v>0</v>
      </c>
      <c r="V303" s="42">
        <f>IFERROR(SUM(V294:V301),"0")</f>
        <v>600</v>
      </c>
      <c r="W303" s="42">
        <f>IFERROR(SUM(W294:W301),"0")</f>
        <v>604.80000000000007</v>
      </c>
      <c r="X303" s="41"/>
      <c r="Y303" s="65"/>
      <c r="Z303" s="65"/>
    </row>
    <row r="304" spans="1:53" ht="14.25" customHeight="1" x14ac:dyDescent="0.25">
      <c r="A304" s="416" t="s">
        <v>76</v>
      </c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  <c r="T304" s="416"/>
      <c r="U304" s="416"/>
      <c r="V304" s="416"/>
      <c r="W304" s="416"/>
      <c r="X304" s="416"/>
      <c r="Y304" s="64"/>
      <c r="Z304" s="64"/>
    </row>
    <row r="305" spans="1:53" ht="27" customHeight="1" x14ac:dyDescent="0.25">
      <c r="A305" s="61" t="s">
        <v>456</v>
      </c>
      <c r="B305" s="61" t="s">
        <v>457</v>
      </c>
      <c r="C305" s="35">
        <v>4301031154</v>
      </c>
      <c r="D305" s="417">
        <v>4607091387292</v>
      </c>
      <c r="E305" s="417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80</v>
      </c>
      <c r="L305" s="37" t="s">
        <v>79</v>
      </c>
      <c r="M305" s="36">
        <v>45</v>
      </c>
      <c r="N305" s="6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419"/>
      <c r="P305" s="419"/>
      <c r="Q305" s="419"/>
      <c r="R305" s="420"/>
      <c r="S305" s="38" t="s">
        <v>48</v>
      </c>
      <c r="T305" s="38" t="s">
        <v>48</v>
      </c>
      <c r="U305" s="39" t="s">
        <v>0</v>
      </c>
      <c r="V305" s="57">
        <v>0</v>
      </c>
      <c r="W305" s="54">
        <f>IFERROR(IF(V305="",0,CEILING((V305/$H305),1)*$H305),"")</f>
        <v>0</v>
      </c>
      <c r="X305" s="40" t="str">
        <f>IFERROR(IF(W305=0,"",ROUNDUP(W305/H305,0)*0.00753),"")</f>
        <v/>
      </c>
      <c r="Y305" s="66" t="s">
        <v>48</v>
      </c>
      <c r="Z305" s="67" t="s">
        <v>48</v>
      </c>
      <c r="AD305" s="68"/>
      <c r="BA305" s="247" t="s">
        <v>66</v>
      </c>
    </row>
    <row r="306" spans="1:53" ht="27" customHeight="1" x14ac:dyDescent="0.25">
      <c r="A306" s="61" t="s">
        <v>458</v>
      </c>
      <c r="B306" s="61" t="s">
        <v>459</v>
      </c>
      <c r="C306" s="35">
        <v>4301031155</v>
      </c>
      <c r="D306" s="417">
        <v>4607091387315</v>
      </c>
      <c r="E306" s="417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80</v>
      </c>
      <c r="L306" s="37" t="s">
        <v>79</v>
      </c>
      <c r="M306" s="36">
        <v>45</v>
      </c>
      <c r="N306" s="6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419"/>
      <c r="P306" s="419"/>
      <c r="Q306" s="419"/>
      <c r="R306" s="420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8" t="s">
        <v>66</v>
      </c>
    </row>
    <row r="307" spans="1:53" x14ac:dyDescent="0.2">
      <c r="A307" s="424"/>
      <c r="B307" s="424"/>
      <c r="C307" s="424"/>
      <c r="D307" s="424"/>
      <c r="E307" s="424"/>
      <c r="F307" s="424"/>
      <c r="G307" s="424"/>
      <c r="H307" s="424"/>
      <c r="I307" s="424"/>
      <c r="J307" s="424"/>
      <c r="K307" s="424"/>
      <c r="L307" s="424"/>
      <c r="M307" s="425"/>
      <c r="N307" s="421" t="s">
        <v>43</v>
      </c>
      <c r="O307" s="422"/>
      <c r="P307" s="422"/>
      <c r="Q307" s="422"/>
      <c r="R307" s="422"/>
      <c r="S307" s="422"/>
      <c r="T307" s="423"/>
      <c r="U307" s="41" t="s">
        <v>42</v>
      </c>
      <c r="V307" s="42">
        <f>IFERROR(V305/H305,"0")+IFERROR(V306/H306,"0")</f>
        <v>0</v>
      </c>
      <c r="W307" s="42">
        <f>IFERROR(W305/H305,"0")+IFERROR(W306/H306,"0")</f>
        <v>0</v>
      </c>
      <c r="X307" s="42">
        <f>IFERROR(IF(X305="",0,X305),"0")+IFERROR(IF(X306="",0,X306),"0")</f>
        <v>0</v>
      </c>
      <c r="Y307" s="65"/>
      <c r="Z307" s="65"/>
    </row>
    <row r="308" spans="1:53" x14ac:dyDescent="0.2">
      <c r="A308" s="424"/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5"/>
      <c r="N308" s="421" t="s">
        <v>43</v>
      </c>
      <c r="O308" s="422"/>
      <c r="P308" s="422"/>
      <c r="Q308" s="422"/>
      <c r="R308" s="422"/>
      <c r="S308" s="422"/>
      <c r="T308" s="423"/>
      <c r="U308" s="41" t="s">
        <v>0</v>
      </c>
      <c r="V308" s="42">
        <f>IFERROR(SUM(V305:V306),"0")</f>
        <v>0</v>
      </c>
      <c r="W308" s="42">
        <f>IFERROR(SUM(W305:W306),"0")</f>
        <v>0</v>
      </c>
      <c r="X308" s="41"/>
      <c r="Y308" s="65"/>
      <c r="Z308" s="65"/>
    </row>
    <row r="309" spans="1:53" ht="16.5" customHeight="1" x14ac:dyDescent="0.25">
      <c r="A309" s="415" t="s">
        <v>460</v>
      </c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  <c r="U309" s="415"/>
      <c r="V309" s="415"/>
      <c r="W309" s="415"/>
      <c r="X309" s="415"/>
      <c r="Y309" s="63"/>
      <c r="Z309" s="63"/>
    </row>
    <row r="310" spans="1:53" ht="14.25" customHeight="1" x14ac:dyDescent="0.25">
      <c r="A310" s="416" t="s">
        <v>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64"/>
      <c r="Z310" s="64"/>
    </row>
    <row r="311" spans="1:53" ht="27" customHeight="1" x14ac:dyDescent="0.25">
      <c r="A311" s="61" t="s">
        <v>461</v>
      </c>
      <c r="B311" s="61" t="s">
        <v>462</v>
      </c>
      <c r="C311" s="35">
        <v>4301031066</v>
      </c>
      <c r="D311" s="417">
        <v>4607091383836</v>
      </c>
      <c r="E311" s="417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80</v>
      </c>
      <c r="L311" s="37" t="s">
        <v>79</v>
      </c>
      <c r="M311" s="36">
        <v>40</v>
      </c>
      <c r="N311" s="6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419"/>
      <c r="P311" s="419"/>
      <c r="Q311" s="419"/>
      <c r="R311" s="420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9" t="s">
        <v>66</v>
      </c>
    </row>
    <row r="312" spans="1:53" x14ac:dyDescent="0.2">
      <c r="A312" s="424"/>
      <c r="B312" s="424"/>
      <c r="C312" s="424"/>
      <c r="D312" s="424"/>
      <c r="E312" s="424"/>
      <c r="F312" s="424"/>
      <c r="G312" s="424"/>
      <c r="H312" s="424"/>
      <c r="I312" s="424"/>
      <c r="J312" s="424"/>
      <c r="K312" s="424"/>
      <c r="L312" s="424"/>
      <c r="M312" s="425"/>
      <c r="N312" s="421" t="s">
        <v>43</v>
      </c>
      <c r="O312" s="422"/>
      <c r="P312" s="422"/>
      <c r="Q312" s="422"/>
      <c r="R312" s="422"/>
      <c r="S312" s="422"/>
      <c r="T312" s="423"/>
      <c r="U312" s="41" t="s">
        <v>42</v>
      </c>
      <c r="V312" s="42">
        <f>IFERROR(V311/H311,"0")</f>
        <v>0</v>
      </c>
      <c r="W312" s="42">
        <f>IFERROR(W311/H311,"0")</f>
        <v>0</v>
      </c>
      <c r="X312" s="42">
        <f>IFERROR(IF(X311="",0,X311),"0")</f>
        <v>0</v>
      </c>
      <c r="Y312" s="65"/>
      <c r="Z312" s="65"/>
    </row>
    <row r="313" spans="1:53" x14ac:dyDescent="0.2">
      <c r="A313" s="424"/>
      <c r="B313" s="424"/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5"/>
      <c r="N313" s="421" t="s">
        <v>43</v>
      </c>
      <c r="O313" s="422"/>
      <c r="P313" s="422"/>
      <c r="Q313" s="422"/>
      <c r="R313" s="422"/>
      <c r="S313" s="422"/>
      <c r="T313" s="423"/>
      <c r="U313" s="41" t="s">
        <v>0</v>
      </c>
      <c r="V313" s="42">
        <f>IFERROR(SUM(V311:V311),"0")</f>
        <v>0</v>
      </c>
      <c r="W313" s="42">
        <f>IFERROR(SUM(W311:W311),"0")</f>
        <v>0</v>
      </c>
      <c r="X313" s="41"/>
      <c r="Y313" s="65"/>
      <c r="Z313" s="65"/>
    </row>
    <row r="314" spans="1:53" ht="14.25" customHeight="1" x14ac:dyDescent="0.25">
      <c r="A314" s="416" t="s">
        <v>81</v>
      </c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6"/>
      <c r="O314" s="416"/>
      <c r="P314" s="416"/>
      <c r="Q314" s="416"/>
      <c r="R314" s="416"/>
      <c r="S314" s="416"/>
      <c r="T314" s="416"/>
      <c r="U314" s="416"/>
      <c r="V314" s="416"/>
      <c r="W314" s="416"/>
      <c r="X314" s="416"/>
      <c r="Y314" s="64"/>
      <c r="Z314" s="64"/>
    </row>
    <row r="315" spans="1:53" ht="27" customHeight="1" x14ac:dyDescent="0.25">
      <c r="A315" s="61" t="s">
        <v>463</v>
      </c>
      <c r="B315" s="61" t="s">
        <v>464</v>
      </c>
      <c r="C315" s="35">
        <v>4301051142</v>
      </c>
      <c r="D315" s="417">
        <v>4607091387919</v>
      </c>
      <c r="E315" s="417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79</v>
      </c>
      <c r="M315" s="36">
        <v>45</v>
      </c>
      <c r="N315" s="6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419"/>
      <c r="P315" s="419"/>
      <c r="Q315" s="419"/>
      <c r="R315" s="420"/>
      <c r="S315" s="38" t="s">
        <v>48</v>
      </c>
      <c r="T315" s="38" t="s">
        <v>48</v>
      </c>
      <c r="U315" s="39" t="s">
        <v>0</v>
      </c>
      <c r="V315" s="57">
        <v>0</v>
      </c>
      <c r="W315" s="54">
        <f>IFERROR(IF(V315="",0,CEILING((V315/$H315),1)*$H315),"")</f>
        <v>0</v>
      </c>
      <c r="X315" s="40" t="str">
        <f>IFERROR(IF(W315=0,"",ROUNDUP(W315/H315,0)*0.02175),"")</f>
        <v/>
      </c>
      <c r="Y315" s="66" t="s">
        <v>48</v>
      </c>
      <c r="Z315" s="67" t="s">
        <v>48</v>
      </c>
      <c r="AD315" s="68"/>
      <c r="BA315" s="250" t="s">
        <v>66</v>
      </c>
    </row>
    <row r="316" spans="1:53" ht="27" customHeight="1" x14ac:dyDescent="0.25">
      <c r="A316" s="61" t="s">
        <v>465</v>
      </c>
      <c r="B316" s="61" t="s">
        <v>466</v>
      </c>
      <c r="C316" s="35">
        <v>4301051461</v>
      </c>
      <c r="D316" s="417">
        <v>4680115883604</v>
      </c>
      <c r="E316" s="417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80</v>
      </c>
      <c r="L316" s="37" t="s">
        <v>132</v>
      </c>
      <c r="M316" s="36">
        <v>45</v>
      </c>
      <c r="N316" s="60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419"/>
      <c r="P316" s="419"/>
      <c r="Q316" s="419"/>
      <c r="R316" s="420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51" t="s">
        <v>66</v>
      </c>
    </row>
    <row r="317" spans="1:53" ht="27" customHeight="1" x14ac:dyDescent="0.25">
      <c r="A317" s="61" t="s">
        <v>467</v>
      </c>
      <c r="B317" s="61" t="s">
        <v>468</v>
      </c>
      <c r="C317" s="35">
        <v>4301051485</v>
      </c>
      <c r="D317" s="417">
        <v>4680115883567</v>
      </c>
      <c r="E317" s="417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80</v>
      </c>
      <c r="L317" s="37" t="s">
        <v>79</v>
      </c>
      <c r="M317" s="36">
        <v>40</v>
      </c>
      <c r="N317" s="60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419"/>
      <c r="P317" s="419"/>
      <c r="Q317" s="419"/>
      <c r="R317" s="420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52" t="s">
        <v>66</v>
      </c>
    </row>
    <row r="318" spans="1:53" x14ac:dyDescent="0.2">
      <c r="A318" s="424"/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5"/>
      <c r="N318" s="421" t="s">
        <v>43</v>
      </c>
      <c r="O318" s="422"/>
      <c r="P318" s="422"/>
      <c r="Q318" s="422"/>
      <c r="R318" s="422"/>
      <c r="S318" s="422"/>
      <c r="T318" s="423"/>
      <c r="U318" s="41" t="s">
        <v>42</v>
      </c>
      <c r="V318" s="42">
        <f>IFERROR(V315/H315,"0")+IFERROR(V316/H316,"0")+IFERROR(V317/H317,"0")</f>
        <v>0</v>
      </c>
      <c r="W318" s="42">
        <f>IFERROR(W315/H315,"0")+IFERROR(W316/H316,"0")+IFERROR(W317/H317,"0")</f>
        <v>0</v>
      </c>
      <c r="X318" s="42">
        <f>IFERROR(IF(X315="",0,X315),"0")+IFERROR(IF(X316="",0,X316),"0")+IFERROR(IF(X317="",0,X317),"0")</f>
        <v>0</v>
      </c>
      <c r="Y318" s="65"/>
      <c r="Z318" s="65"/>
    </row>
    <row r="319" spans="1:53" x14ac:dyDescent="0.2">
      <c r="A319" s="424"/>
      <c r="B319" s="424"/>
      <c r="C319" s="424"/>
      <c r="D319" s="424"/>
      <c r="E319" s="424"/>
      <c r="F319" s="424"/>
      <c r="G319" s="424"/>
      <c r="H319" s="424"/>
      <c r="I319" s="424"/>
      <c r="J319" s="424"/>
      <c r="K319" s="424"/>
      <c r="L319" s="424"/>
      <c r="M319" s="425"/>
      <c r="N319" s="421" t="s">
        <v>43</v>
      </c>
      <c r="O319" s="422"/>
      <c r="P319" s="422"/>
      <c r="Q319" s="422"/>
      <c r="R319" s="422"/>
      <c r="S319" s="422"/>
      <c r="T319" s="423"/>
      <c r="U319" s="41" t="s">
        <v>0</v>
      </c>
      <c r="V319" s="42">
        <f>IFERROR(SUM(V315:V317),"0")</f>
        <v>0</v>
      </c>
      <c r="W319" s="42">
        <f>IFERROR(SUM(W315:W317),"0")</f>
        <v>0</v>
      </c>
      <c r="X319" s="41"/>
      <c r="Y319" s="65"/>
      <c r="Z319" s="65"/>
    </row>
    <row r="320" spans="1:53" ht="14.25" customHeight="1" x14ac:dyDescent="0.25">
      <c r="A320" s="416" t="s">
        <v>219</v>
      </c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6"/>
      <c r="O320" s="416"/>
      <c r="P320" s="416"/>
      <c r="Q320" s="416"/>
      <c r="R320" s="416"/>
      <c r="S320" s="416"/>
      <c r="T320" s="416"/>
      <c r="U320" s="416"/>
      <c r="V320" s="416"/>
      <c r="W320" s="416"/>
      <c r="X320" s="416"/>
      <c r="Y320" s="64"/>
      <c r="Z320" s="64"/>
    </row>
    <row r="321" spans="1:53" ht="27" customHeight="1" x14ac:dyDescent="0.25">
      <c r="A321" s="61" t="s">
        <v>469</v>
      </c>
      <c r="B321" s="61" t="s">
        <v>470</v>
      </c>
      <c r="C321" s="35">
        <v>4301060324</v>
      </c>
      <c r="D321" s="417">
        <v>4607091388831</v>
      </c>
      <c r="E321" s="417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80</v>
      </c>
      <c r="L321" s="37" t="s">
        <v>79</v>
      </c>
      <c r="M321" s="36">
        <v>40</v>
      </c>
      <c r="N321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419"/>
      <c r="P321" s="419"/>
      <c r="Q321" s="419"/>
      <c r="R321" s="420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3" t="s">
        <v>66</v>
      </c>
    </row>
    <row r="322" spans="1:53" x14ac:dyDescent="0.2">
      <c r="A322" s="424"/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5"/>
      <c r="N322" s="421" t="s">
        <v>43</v>
      </c>
      <c r="O322" s="422"/>
      <c r="P322" s="422"/>
      <c r="Q322" s="422"/>
      <c r="R322" s="422"/>
      <c r="S322" s="422"/>
      <c r="T322" s="423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424"/>
      <c r="B323" s="424"/>
      <c r="C323" s="424"/>
      <c r="D323" s="424"/>
      <c r="E323" s="424"/>
      <c r="F323" s="424"/>
      <c r="G323" s="424"/>
      <c r="H323" s="424"/>
      <c r="I323" s="424"/>
      <c r="J323" s="424"/>
      <c r="K323" s="424"/>
      <c r="L323" s="424"/>
      <c r="M323" s="425"/>
      <c r="N323" s="421" t="s">
        <v>43</v>
      </c>
      <c r="O323" s="422"/>
      <c r="P323" s="422"/>
      <c r="Q323" s="422"/>
      <c r="R323" s="422"/>
      <c r="S323" s="422"/>
      <c r="T323" s="423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14.25" customHeight="1" x14ac:dyDescent="0.25">
      <c r="A324" s="416" t="s">
        <v>96</v>
      </c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  <c r="T324" s="416"/>
      <c r="U324" s="416"/>
      <c r="V324" s="416"/>
      <c r="W324" s="416"/>
      <c r="X324" s="416"/>
      <c r="Y324" s="64"/>
      <c r="Z324" s="64"/>
    </row>
    <row r="325" spans="1:53" ht="27" customHeight="1" x14ac:dyDescent="0.25">
      <c r="A325" s="61" t="s">
        <v>471</v>
      </c>
      <c r="B325" s="61" t="s">
        <v>472</v>
      </c>
      <c r="C325" s="35">
        <v>4301032015</v>
      </c>
      <c r="D325" s="417">
        <v>4607091383102</v>
      </c>
      <c r="E325" s="417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80</v>
      </c>
      <c r="L325" s="37" t="s">
        <v>100</v>
      </c>
      <c r="M325" s="36">
        <v>180</v>
      </c>
      <c r="N325" s="6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419"/>
      <c r="P325" s="419"/>
      <c r="Q325" s="419"/>
      <c r="R325" s="420"/>
      <c r="S325" s="38" t="s">
        <v>48</v>
      </c>
      <c r="T325" s="38" t="s">
        <v>48</v>
      </c>
      <c r="U325" s="39" t="s">
        <v>0</v>
      </c>
      <c r="V325" s="57">
        <v>0</v>
      </c>
      <c r="W325" s="54">
        <f>IFERROR(IF(V325="",0,CEILING((V325/$H325),1)*$H325),"")</f>
        <v>0</v>
      </c>
      <c r="X325" s="40" t="str">
        <f>IFERROR(IF(W325=0,"",ROUNDUP(W325/H325,0)*0.00753),"")</f>
        <v/>
      </c>
      <c r="Y325" s="66" t="s">
        <v>48</v>
      </c>
      <c r="Z325" s="67" t="s">
        <v>48</v>
      </c>
      <c r="AD325" s="68"/>
      <c r="BA325" s="254" t="s">
        <v>66</v>
      </c>
    </row>
    <row r="326" spans="1:53" x14ac:dyDescent="0.2">
      <c r="A326" s="424"/>
      <c r="B326" s="424"/>
      <c r="C326" s="424"/>
      <c r="D326" s="424"/>
      <c r="E326" s="424"/>
      <c r="F326" s="424"/>
      <c r="G326" s="424"/>
      <c r="H326" s="424"/>
      <c r="I326" s="424"/>
      <c r="J326" s="424"/>
      <c r="K326" s="424"/>
      <c r="L326" s="424"/>
      <c r="M326" s="425"/>
      <c r="N326" s="421" t="s">
        <v>43</v>
      </c>
      <c r="O326" s="422"/>
      <c r="P326" s="422"/>
      <c r="Q326" s="422"/>
      <c r="R326" s="422"/>
      <c r="S326" s="422"/>
      <c r="T326" s="423"/>
      <c r="U326" s="41" t="s">
        <v>42</v>
      </c>
      <c r="V326" s="42">
        <f>IFERROR(V325/H325,"0")</f>
        <v>0</v>
      </c>
      <c r="W326" s="42">
        <f>IFERROR(W325/H325,"0")</f>
        <v>0</v>
      </c>
      <c r="X326" s="42">
        <f>IFERROR(IF(X325="",0,X325),"0")</f>
        <v>0</v>
      </c>
      <c r="Y326" s="65"/>
      <c r="Z326" s="65"/>
    </row>
    <row r="327" spans="1:53" x14ac:dyDescent="0.2">
      <c r="A327" s="424"/>
      <c r="B327" s="424"/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5"/>
      <c r="N327" s="421" t="s">
        <v>43</v>
      </c>
      <c r="O327" s="422"/>
      <c r="P327" s="422"/>
      <c r="Q327" s="422"/>
      <c r="R327" s="422"/>
      <c r="S327" s="422"/>
      <c r="T327" s="423"/>
      <c r="U327" s="41" t="s">
        <v>0</v>
      </c>
      <c r="V327" s="42">
        <f>IFERROR(SUM(V325:V325),"0")</f>
        <v>0</v>
      </c>
      <c r="W327" s="42">
        <f>IFERROR(SUM(W325:W325),"0")</f>
        <v>0</v>
      </c>
      <c r="X327" s="41"/>
      <c r="Y327" s="65"/>
      <c r="Z327" s="65"/>
    </row>
    <row r="328" spans="1:53" ht="27.75" customHeight="1" x14ac:dyDescent="0.2">
      <c r="A328" s="414" t="s">
        <v>473</v>
      </c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53"/>
      <c r="Z328" s="53"/>
    </row>
    <row r="329" spans="1:53" ht="16.5" customHeight="1" x14ac:dyDescent="0.25">
      <c r="A329" s="415" t="s">
        <v>474</v>
      </c>
      <c r="B329" s="415"/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415"/>
      <c r="P329" s="415"/>
      <c r="Q329" s="415"/>
      <c r="R329" s="415"/>
      <c r="S329" s="415"/>
      <c r="T329" s="415"/>
      <c r="U329" s="415"/>
      <c r="V329" s="415"/>
      <c r="W329" s="415"/>
      <c r="X329" s="415"/>
      <c r="Y329" s="63"/>
      <c r="Z329" s="63"/>
    </row>
    <row r="330" spans="1:53" ht="14.25" customHeight="1" x14ac:dyDescent="0.25">
      <c r="A330" s="416" t="s">
        <v>118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64"/>
      <c r="Z330" s="64"/>
    </row>
    <row r="331" spans="1:53" ht="27" customHeight="1" x14ac:dyDescent="0.25">
      <c r="A331" s="61" t="s">
        <v>475</v>
      </c>
      <c r="B331" s="61" t="s">
        <v>476</v>
      </c>
      <c r="C331" s="35">
        <v>4301011239</v>
      </c>
      <c r="D331" s="417">
        <v>4607091383997</v>
      </c>
      <c r="E331" s="41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6">
        <v>60</v>
      </c>
      <c r="N331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419"/>
      <c r="P331" s="419"/>
      <c r="Q331" s="419"/>
      <c r="R331" s="420"/>
      <c r="S331" s="38" t="s">
        <v>48</v>
      </c>
      <c r="T331" s="38" t="s">
        <v>48</v>
      </c>
      <c r="U331" s="39" t="s">
        <v>0</v>
      </c>
      <c r="V331" s="57">
        <v>7500</v>
      </c>
      <c r="W331" s="54">
        <f t="shared" ref="W331:W338" si="17">IFERROR(IF(V331="",0,CEILING((V331/$H331),1)*$H331),"")</f>
        <v>7500</v>
      </c>
      <c r="X331" s="40">
        <f>IFERROR(IF(W331=0,"",ROUNDUP(W331/H331,0)*0.02039),"")</f>
        <v>10.194999999999999</v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475</v>
      </c>
      <c r="B332" s="61" t="s">
        <v>477</v>
      </c>
      <c r="C332" s="35">
        <v>4301011339</v>
      </c>
      <c r="D332" s="417">
        <v>4607091383997</v>
      </c>
      <c r="E332" s="41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9"/>
      <c r="P332" s="419"/>
      <c r="Q332" s="419"/>
      <c r="R332" s="420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IFERROR(IF(W332=0,"",ROUNDUP(W332/H332,0)*0.02175),"")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478</v>
      </c>
      <c r="B333" s="61" t="s">
        <v>479</v>
      </c>
      <c r="C333" s="35">
        <v>4301011240</v>
      </c>
      <c r="D333" s="417">
        <v>4607091384130</v>
      </c>
      <c r="E333" s="41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6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419"/>
      <c r="P333" s="419"/>
      <c r="Q333" s="419"/>
      <c r="R333" s="420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ht="27" customHeight="1" x14ac:dyDescent="0.25">
      <c r="A334" s="61" t="s">
        <v>478</v>
      </c>
      <c r="B334" s="61" t="s">
        <v>480</v>
      </c>
      <c r="C334" s="35">
        <v>4301011326</v>
      </c>
      <c r="D334" s="417">
        <v>4607091384130</v>
      </c>
      <c r="E334" s="41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6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9"/>
      <c r="P334" s="419"/>
      <c r="Q334" s="419"/>
      <c r="R334" s="420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8" t="s">
        <v>66</v>
      </c>
    </row>
    <row r="335" spans="1:53" ht="27" customHeight="1" x14ac:dyDescent="0.25">
      <c r="A335" s="61" t="s">
        <v>481</v>
      </c>
      <c r="B335" s="61" t="s">
        <v>482</v>
      </c>
      <c r="C335" s="35">
        <v>4301011238</v>
      </c>
      <c r="D335" s="417">
        <v>4607091384147</v>
      </c>
      <c r="E335" s="417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61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419"/>
      <c r="P335" s="419"/>
      <c r="Q335" s="419"/>
      <c r="R335" s="420"/>
      <c r="S335" s="38" t="s">
        <v>48</v>
      </c>
      <c r="T335" s="38" t="s">
        <v>48</v>
      </c>
      <c r="U335" s="39" t="s">
        <v>0</v>
      </c>
      <c r="V335" s="57">
        <v>6000</v>
      </c>
      <c r="W335" s="54">
        <f t="shared" si="17"/>
        <v>6000</v>
      </c>
      <c r="X335" s="40">
        <f>IFERROR(IF(W335=0,"",ROUNDUP(W335/H335,0)*0.02039),"")</f>
        <v>8.1559999999999988</v>
      </c>
      <c r="Y335" s="66" t="s">
        <v>48</v>
      </c>
      <c r="Z335" s="67" t="s">
        <v>48</v>
      </c>
      <c r="AD335" s="68"/>
      <c r="BA335" s="259" t="s">
        <v>66</v>
      </c>
    </row>
    <row r="336" spans="1:53" ht="27" customHeight="1" x14ac:dyDescent="0.25">
      <c r="A336" s="61" t="s">
        <v>481</v>
      </c>
      <c r="B336" s="61" t="s">
        <v>483</v>
      </c>
      <c r="C336" s="35">
        <v>4301011330</v>
      </c>
      <c r="D336" s="417">
        <v>4607091384147</v>
      </c>
      <c r="E336" s="417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19"/>
      <c r="P336" s="419"/>
      <c r="Q336" s="419"/>
      <c r="R336" s="420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60" t="s">
        <v>66</v>
      </c>
    </row>
    <row r="337" spans="1:53" ht="27" customHeight="1" x14ac:dyDescent="0.25">
      <c r="A337" s="61" t="s">
        <v>484</v>
      </c>
      <c r="B337" s="61" t="s">
        <v>485</v>
      </c>
      <c r="C337" s="35">
        <v>4301011327</v>
      </c>
      <c r="D337" s="417">
        <v>4607091384154</v>
      </c>
      <c r="E337" s="41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80</v>
      </c>
      <c r="L337" s="37" t="s">
        <v>79</v>
      </c>
      <c r="M337" s="36">
        <v>60</v>
      </c>
      <c r="N337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419"/>
      <c r="P337" s="419"/>
      <c r="Q337" s="419"/>
      <c r="R337" s="420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IFERROR(IF(W337=0,"",ROUNDUP(W337/H337,0)*0.00937),"")</f>
        <v/>
      </c>
      <c r="Y337" s="66" t="s">
        <v>48</v>
      </c>
      <c r="Z337" s="67" t="s">
        <v>48</v>
      </c>
      <c r="AD337" s="68"/>
      <c r="BA337" s="261" t="s">
        <v>66</v>
      </c>
    </row>
    <row r="338" spans="1:53" ht="27" customHeight="1" x14ac:dyDescent="0.25">
      <c r="A338" s="61" t="s">
        <v>486</v>
      </c>
      <c r="B338" s="61" t="s">
        <v>487</v>
      </c>
      <c r="C338" s="35">
        <v>4301011332</v>
      </c>
      <c r="D338" s="417">
        <v>4607091384161</v>
      </c>
      <c r="E338" s="417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419"/>
      <c r="P338" s="419"/>
      <c r="Q338" s="419"/>
      <c r="R338" s="420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62" t="s">
        <v>66</v>
      </c>
    </row>
    <row r="339" spans="1:53" x14ac:dyDescent="0.2">
      <c r="A339" s="424"/>
      <c r="B339" s="424"/>
      <c r="C339" s="424"/>
      <c r="D339" s="424"/>
      <c r="E339" s="424"/>
      <c r="F339" s="424"/>
      <c r="G339" s="424"/>
      <c r="H339" s="424"/>
      <c r="I339" s="424"/>
      <c r="J339" s="424"/>
      <c r="K339" s="424"/>
      <c r="L339" s="424"/>
      <c r="M339" s="425"/>
      <c r="N339" s="421" t="s">
        <v>43</v>
      </c>
      <c r="O339" s="422"/>
      <c r="P339" s="422"/>
      <c r="Q339" s="422"/>
      <c r="R339" s="422"/>
      <c r="S339" s="422"/>
      <c r="T339" s="423"/>
      <c r="U339" s="41" t="s">
        <v>42</v>
      </c>
      <c r="V339" s="42">
        <f>IFERROR(V331/H331,"0")+IFERROR(V332/H332,"0")+IFERROR(V333/H333,"0")+IFERROR(V334/H334,"0")+IFERROR(V335/H335,"0")+IFERROR(V336/H336,"0")+IFERROR(V337/H337,"0")+IFERROR(V338/H338,"0")</f>
        <v>900</v>
      </c>
      <c r="W339" s="42">
        <f>IFERROR(W331/H331,"0")+IFERROR(W332/H332,"0")+IFERROR(W333/H333,"0")+IFERROR(W334/H334,"0")+IFERROR(W335/H335,"0")+IFERROR(W336/H336,"0")+IFERROR(W337/H337,"0")+IFERROR(W338/H338,"0")</f>
        <v>900</v>
      </c>
      <c r="X339" s="42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18.350999999999999</v>
      </c>
      <c r="Y339" s="65"/>
      <c r="Z339" s="65"/>
    </row>
    <row r="340" spans="1:53" x14ac:dyDescent="0.2">
      <c r="A340" s="424"/>
      <c r="B340" s="424"/>
      <c r="C340" s="424"/>
      <c r="D340" s="424"/>
      <c r="E340" s="424"/>
      <c r="F340" s="424"/>
      <c r="G340" s="424"/>
      <c r="H340" s="424"/>
      <c r="I340" s="424"/>
      <c r="J340" s="424"/>
      <c r="K340" s="424"/>
      <c r="L340" s="424"/>
      <c r="M340" s="425"/>
      <c r="N340" s="421" t="s">
        <v>43</v>
      </c>
      <c r="O340" s="422"/>
      <c r="P340" s="422"/>
      <c r="Q340" s="422"/>
      <c r="R340" s="422"/>
      <c r="S340" s="422"/>
      <c r="T340" s="423"/>
      <c r="U340" s="41" t="s">
        <v>0</v>
      </c>
      <c r="V340" s="42">
        <f>IFERROR(SUM(V331:V338),"0")</f>
        <v>13500</v>
      </c>
      <c r="W340" s="42">
        <f>IFERROR(SUM(W331:W338),"0")</f>
        <v>13500</v>
      </c>
      <c r="X340" s="41"/>
      <c r="Y340" s="65"/>
      <c r="Z340" s="65"/>
    </row>
    <row r="341" spans="1:53" ht="14.25" customHeight="1" x14ac:dyDescent="0.25">
      <c r="A341" s="416" t="s">
        <v>110</v>
      </c>
      <c r="B341" s="416"/>
      <c r="C341" s="416"/>
      <c r="D341" s="416"/>
      <c r="E341" s="416"/>
      <c r="F341" s="416"/>
      <c r="G341" s="416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  <c r="T341" s="416"/>
      <c r="U341" s="416"/>
      <c r="V341" s="416"/>
      <c r="W341" s="416"/>
      <c r="X341" s="416"/>
      <c r="Y341" s="64"/>
      <c r="Z341" s="64"/>
    </row>
    <row r="342" spans="1:53" ht="27" customHeight="1" x14ac:dyDescent="0.25">
      <c r="A342" s="61" t="s">
        <v>488</v>
      </c>
      <c r="B342" s="61" t="s">
        <v>489</v>
      </c>
      <c r="C342" s="35">
        <v>4301020178</v>
      </c>
      <c r="D342" s="417">
        <v>4607091383980</v>
      </c>
      <c r="E342" s="41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6">
        <v>50</v>
      </c>
      <c r="N342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419"/>
      <c r="P342" s="419"/>
      <c r="Q342" s="419"/>
      <c r="R342" s="420"/>
      <c r="S342" s="38" t="s">
        <v>48</v>
      </c>
      <c r="T342" s="38" t="s">
        <v>48</v>
      </c>
      <c r="U342" s="39" t="s">
        <v>0</v>
      </c>
      <c r="V342" s="57">
        <v>1000</v>
      </c>
      <c r="W342" s="54">
        <f>IFERROR(IF(V342="",0,CEILING((V342/$H342),1)*$H342),"")</f>
        <v>1005</v>
      </c>
      <c r="X342" s="40">
        <f>IFERROR(IF(W342=0,"",ROUNDUP(W342/H342,0)*0.02175),"")</f>
        <v>1.4572499999999999</v>
      </c>
      <c r="Y342" s="66" t="s">
        <v>48</v>
      </c>
      <c r="Z342" s="67" t="s">
        <v>48</v>
      </c>
      <c r="AD342" s="68"/>
      <c r="BA342" s="263" t="s">
        <v>66</v>
      </c>
    </row>
    <row r="343" spans="1:53" ht="16.5" customHeight="1" x14ac:dyDescent="0.25">
      <c r="A343" s="61" t="s">
        <v>490</v>
      </c>
      <c r="B343" s="61" t="s">
        <v>491</v>
      </c>
      <c r="C343" s="35">
        <v>4301020270</v>
      </c>
      <c r="D343" s="417">
        <v>4680115883314</v>
      </c>
      <c r="E343" s="41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132</v>
      </c>
      <c r="M343" s="36">
        <v>50</v>
      </c>
      <c r="N343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419"/>
      <c r="P343" s="419"/>
      <c r="Q343" s="419"/>
      <c r="R343" s="420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4" t="s">
        <v>66</v>
      </c>
    </row>
    <row r="344" spans="1:53" ht="27" customHeight="1" x14ac:dyDescent="0.25">
      <c r="A344" s="61" t="s">
        <v>492</v>
      </c>
      <c r="B344" s="61" t="s">
        <v>493</v>
      </c>
      <c r="C344" s="35">
        <v>4301020179</v>
      </c>
      <c r="D344" s="417">
        <v>4607091384178</v>
      </c>
      <c r="E344" s="41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80</v>
      </c>
      <c r="L344" s="37" t="s">
        <v>113</v>
      </c>
      <c r="M344" s="36">
        <v>50</v>
      </c>
      <c r="N344" s="6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419"/>
      <c r="P344" s="419"/>
      <c r="Q344" s="419"/>
      <c r="R344" s="420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IFERROR(IF(W344=0,"",ROUNDUP(W344/H344,0)*0.00937),"")</f>
        <v/>
      </c>
      <c r="Y344" s="66" t="s">
        <v>48</v>
      </c>
      <c r="Z344" s="67" t="s">
        <v>48</v>
      </c>
      <c r="AD344" s="68"/>
      <c r="BA344" s="265" t="s">
        <v>66</v>
      </c>
    </row>
    <row r="345" spans="1:53" x14ac:dyDescent="0.2">
      <c r="A345" s="424"/>
      <c r="B345" s="424"/>
      <c r="C345" s="424"/>
      <c r="D345" s="424"/>
      <c r="E345" s="424"/>
      <c r="F345" s="424"/>
      <c r="G345" s="424"/>
      <c r="H345" s="424"/>
      <c r="I345" s="424"/>
      <c r="J345" s="424"/>
      <c r="K345" s="424"/>
      <c r="L345" s="424"/>
      <c r="M345" s="425"/>
      <c r="N345" s="421" t="s">
        <v>43</v>
      </c>
      <c r="O345" s="422"/>
      <c r="P345" s="422"/>
      <c r="Q345" s="422"/>
      <c r="R345" s="422"/>
      <c r="S345" s="422"/>
      <c r="T345" s="423"/>
      <c r="U345" s="41" t="s">
        <v>42</v>
      </c>
      <c r="V345" s="42">
        <f>IFERROR(V342/H342,"0")+IFERROR(V343/H343,"0")+IFERROR(V344/H344,"0")</f>
        <v>66.666666666666671</v>
      </c>
      <c r="W345" s="42">
        <f>IFERROR(W342/H342,"0")+IFERROR(W343/H343,"0")+IFERROR(W344/H344,"0")</f>
        <v>67</v>
      </c>
      <c r="X345" s="42">
        <f>IFERROR(IF(X342="",0,X342),"0")+IFERROR(IF(X343="",0,X343),"0")+IFERROR(IF(X344="",0,X344),"0")</f>
        <v>1.4572499999999999</v>
      </c>
      <c r="Y345" s="65"/>
      <c r="Z345" s="65"/>
    </row>
    <row r="346" spans="1:53" x14ac:dyDescent="0.2">
      <c r="A346" s="424"/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5"/>
      <c r="N346" s="421" t="s">
        <v>43</v>
      </c>
      <c r="O346" s="422"/>
      <c r="P346" s="422"/>
      <c r="Q346" s="422"/>
      <c r="R346" s="422"/>
      <c r="S346" s="422"/>
      <c r="T346" s="423"/>
      <c r="U346" s="41" t="s">
        <v>0</v>
      </c>
      <c r="V346" s="42">
        <f>IFERROR(SUM(V342:V344),"0")</f>
        <v>1000</v>
      </c>
      <c r="W346" s="42">
        <f>IFERROR(SUM(W342:W344),"0")</f>
        <v>1005</v>
      </c>
      <c r="X346" s="41"/>
      <c r="Y346" s="65"/>
      <c r="Z346" s="65"/>
    </row>
    <row r="347" spans="1:53" ht="14.25" customHeight="1" x14ac:dyDescent="0.25">
      <c r="A347" s="416" t="s">
        <v>81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64"/>
      <c r="Z347" s="64"/>
    </row>
    <row r="348" spans="1:53" ht="27" customHeight="1" x14ac:dyDescent="0.25">
      <c r="A348" s="61" t="s">
        <v>494</v>
      </c>
      <c r="B348" s="61" t="s">
        <v>495</v>
      </c>
      <c r="C348" s="35">
        <v>4301051560</v>
      </c>
      <c r="D348" s="417">
        <v>4607091383928</v>
      </c>
      <c r="E348" s="41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114</v>
      </c>
      <c r="L348" s="37" t="s">
        <v>132</v>
      </c>
      <c r="M348" s="36">
        <v>40</v>
      </c>
      <c r="N348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419"/>
      <c r="P348" s="419"/>
      <c r="Q348" s="419"/>
      <c r="R348" s="420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6" t="s">
        <v>66</v>
      </c>
    </row>
    <row r="349" spans="1:53" ht="27" customHeight="1" x14ac:dyDescent="0.25">
      <c r="A349" s="61" t="s">
        <v>496</v>
      </c>
      <c r="B349" s="61" t="s">
        <v>497</v>
      </c>
      <c r="C349" s="35">
        <v>4301051298</v>
      </c>
      <c r="D349" s="417">
        <v>4607091384260</v>
      </c>
      <c r="E349" s="417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114</v>
      </c>
      <c r="L349" s="37" t="s">
        <v>79</v>
      </c>
      <c r="M349" s="36">
        <v>35</v>
      </c>
      <c r="N349" s="6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419"/>
      <c r="P349" s="419"/>
      <c r="Q349" s="419"/>
      <c r="R349" s="420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7" t="s">
        <v>66</v>
      </c>
    </row>
    <row r="350" spans="1:53" x14ac:dyDescent="0.2">
      <c r="A350" s="424"/>
      <c r="B350" s="424"/>
      <c r="C350" s="424"/>
      <c r="D350" s="424"/>
      <c r="E350" s="424"/>
      <c r="F350" s="424"/>
      <c r="G350" s="424"/>
      <c r="H350" s="424"/>
      <c r="I350" s="424"/>
      <c r="J350" s="424"/>
      <c r="K350" s="424"/>
      <c r="L350" s="424"/>
      <c r="M350" s="425"/>
      <c r="N350" s="421" t="s">
        <v>43</v>
      </c>
      <c r="O350" s="422"/>
      <c r="P350" s="422"/>
      <c r="Q350" s="422"/>
      <c r="R350" s="422"/>
      <c r="S350" s="422"/>
      <c r="T350" s="423"/>
      <c r="U350" s="41" t="s">
        <v>42</v>
      </c>
      <c r="V350" s="42">
        <f>IFERROR(V348/H348,"0")+IFERROR(V349/H349,"0")</f>
        <v>0</v>
      </c>
      <c r="W350" s="42">
        <f>IFERROR(W348/H348,"0")+IFERROR(W349/H349,"0")</f>
        <v>0</v>
      </c>
      <c r="X350" s="42">
        <f>IFERROR(IF(X348="",0,X348),"0")+IFERROR(IF(X349="",0,X349),"0")</f>
        <v>0</v>
      </c>
      <c r="Y350" s="65"/>
      <c r="Z350" s="65"/>
    </row>
    <row r="351" spans="1:53" x14ac:dyDescent="0.2">
      <c r="A351" s="424"/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5"/>
      <c r="N351" s="421" t="s">
        <v>43</v>
      </c>
      <c r="O351" s="422"/>
      <c r="P351" s="422"/>
      <c r="Q351" s="422"/>
      <c r="R351" s="422"/>
      <c r="S351" s="422"/>
      <c r="T351" s="423"/>
      <c r="U351" s="41" t="s">
        <v>0</v>
      </c>
      <c r="V351" s="42">
        <f>IFERROR(SUM(V348:V349),"0")</f>
        <v>0</v>
      </c>
      <c r="W351" s="42">
        <f>IFERROR(SUM(W348:W349),"0")</f>
        <v>0</v>
      </c>
      <c r="X351" s="41"/>
      <c r="Y351" s="65"/>
      <c r="Z351" s="65"/>
    </row>
    <row r="352" spans="1:53" ht="14.25" customHeight="1" x14ac:dyDescent="0.25">
      <c r="A352" s="416" t="s">
        <v>219</v>
      </c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6"/>
      <c r="O352" s="416"/>
      <c r="P352" s="416"/>
      <c r="Q352" s="416"/>
      <c r="R352" s="416"/>
      <c r="S352" s="416"/>
      <c r="T352" s="416"/>
      <c r="U352" s="416"/>
      <c r="V352" s="416"/>
      <c r="W352" s="416"/>
      <c r="X352" s="416"/>
      <c r="Y352" s="64"/>
      <c r="Z352" s="64"/>
    </row>
    <row r="353" spans="1:53" ht="16.5" customHeight="1" x14ac:dyDescent="0.25">
      <c r="A353" s="61" t="s">
        <v>498</v>
      </c>
      <c r="B353" s="61" t="s">
        <v>499</v>
      </c>
      <c r="C353" s="35">
        <v>4301060314</v>
      </c>
      <c r="D353" s="417">
        <v>4607091384673</v>
      </c>
      <c r="E353" s="417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114</v>
      </c>
      <c r="L353" s="37" t="s">
        <v>79</v>
      </c>
      <c r="M353" s="36">
        <v>30</v>
      </c>
      <c r="N35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419"/>
      <c r="P353" s="419"/>
      <c r="Q353" s="419"/>
      <c r="R353" s="420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8" t="s">
        <v>66</v>
      </c>
    </row>
    <row r="354" spans="1:53" x14ac:dyDescent="0.2">
      <c r="A354" s="424"/>
      <c r="B354" s="424"/>
      <c r="C354" s="424"/>
      <c r="D354" s="424"/>
      <c r="E354" s="424"/>
      <c r="F354" s="424"/>
      <c r="G354" s="424"/>
      <c r="H354" s="424"/>
      <c r="I354" s="424"/>
      <c r="J354" s="424"/>
      <c r="K354" s="424"/>
      <c r="L354" s="424"/>
      <c r="M354" s="425"/>
      <c r="N354" s="421" t="s">
        <v>43</v>
      </c>
      <c r="O354" s="422"/>
      <c r="P354" s="422"/>
      <c r="Q354" s="422"/>
      <c r="R354" s="422"/>
      <c r="S354" s="422"/>
      <c r="T354" s="423"/>
      <c r="U354" s="41" t="s">
        <v>42</v>
      </c>
      <c r="V354" s="42">
        <f>IFERROR(V353/H353,"0")</f>
        <v>0</v>
      </c>
      <c r="W354" s="42">
        <f>IFERROR(W353/H353,"0")</f>
        <v>0</v>
      </c>
      <c r="X354" s="42">
        <f>IFERROR(IF(X353="",0,X353),"0")</f>
        <v>0</v>
      </c>
      <c r="Y354" s="65"/>
      <c r="Z354" s="65"/>
    </row>
    <row r="355" spans="1:53" x14ac:dyDescent="0.2">
      <c r="A355" s="424"/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5"/>
      <c r="N355" s="421" t="s">
        <v>43</v>
      </c>
      <c r="O355" s="422"/>
      <c r="P355" s="422"/>
      <c r="Q355" s="422"/>
      <c r="R355" s="422"/>
      <c r="S355" s="422"/>
      <c r="T355" s="423"/>
      <c r="U355" s="41" t="s">
        <v>0</v>
      </c>
      <c r="V355" s="42">
        <f>IFERROR(SUM(V353:V353),"0")</f>
        <v>0</v>
      </c>
      <c r="W355" s="42">
        <f>IFERROR(SUM(W353:W353),"0")</f>
        <v>0</v>
      </c>
      <c r="X355" s="41"/>
      <c r="Y355" s="65"/>
      <c r="Z355" s="65"/>
    </row>
    <row r="356" spans="1:53" ht="16.5" customHeight="1" x14ac:dyDescent="0.25">
      <c r="A356" s="415" t="s">
        <v>500</v>
      </c>
      <c r="B356" s="415"/>
      <c r="C356" s="415"/>
      <c r="D356" s="415"/>
      <c r="E356" s="415"/>
      <c r="F356" s="415"/>
      <c r="G356" s="415"/>
      <c r="H356" s="415"/>
      <c r="I356" s="415"/>
      <c r="J356" s="415"/>
      <c r="K356" s="415"/>
      <c r="L356" s="415"/>
      <c r="M356" s="415"/>
      <c r="N356" s="415"/>
      <c r="O356" s="415"/>
      <c r="P356" s="415"/>
      <c r="Q356" s="415"/>
      <c r="R356" s="415"/>
      <c r="S356" s="415"/>
      <c r="T356" s="415"/>
      <c r="U356" s="415"/>
      <c r="V356" s="415"/>
      <c r="W356" s="415"/>
      <c r="X356" s="415"/>
      <c r="Y356" s="63"/>
      <c r="Z356" s="63"/>
    </row>
    <row r="357" spans="1:53" ht="14.25" customHeight="1" x14ac:dyDescent="0.25">
      <c r="A357" s="416" t="s">
        <v>118</v>
      </c>
      <c r="B357" s="416"/>
      <c r="C357" s="416"/>
      <c r="D357" s="416"/>
      <c r="E357" s="416"/>
      <c r="F357" s="416"/>
      <c r="G357" s="416"/>
      <c r="H357" s="416"/>
      <c r="I357" s="416"/>
      <c r="J357" s="416"/>
      <c r="K357" s="416"/>
      <c r="L357" s="416"/>
      <c r="M357" s="416"/>
      <c r="N357" s="416"/>
      <c r="O357" s="416"/>
      <c r="P357" s="416"/>
      <c r="Q357" s="416"/>
      <c r="R357" s="416"/>
      <c r="S357" s="416"/>
      <c r="T357" s="416"/>
      <c r="U357" s="416"/>
      <c r="V357" s="416"/>
      <c r="W357" s="416"/>
      <c r="X357" s="416"/>
      <c r="Y357" s="64"/>
      <c r="Z357" s="64"/>
    </row>
    <row r="358" spans="1:53" ht="37.5" customHeight="1" x14ac:dyDescent="0.25">
      <c r="A358" s="61" t="s">
        <v>501</v>
      </c>
      <c r="B358" s="61" t="s">
        <v>502</v>
      </c>
      <c r="C358" s="35">
        <v>4301011324</v>
      </c>
      <c r="D358" s="417">
        <v>4607091384185</v>
      </c>
      <c r="E358" s="417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114</v>
      </c>
      <c r="L358" s="37" t="s">
        <v>79</v>
      </c>
      <c r="M358" s="36">
        <v>60</v>
      </c>
      <c r="N358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419"/>
      <c r="P358" s="419"/>
      <c r="Q358" s="419"/>
      <c r="R358" s="420"/>
      <c r="S358" s="38" t="s">
        <v>48</v>
      </c>
      <c r="T358" s="38" t="s">
        <v>48</v>
      </c>
      <c r="U358" s="39" t="s">
        <v>0</v>
      </c>
      <c r="V358" s="57">
        <v>0</v>
      </c>
      <c r="W358" s="54">
        <f>IFERROR(IF(V358="",0,CEILING((V358/$H358),1)*$H358),"")</f>
        <v>0</v>
      </c>
      <c r="X358" s="40" t="str">
        <f>IFERROR(IF(W358=0,"",ROUNDUP(W358/H358,0)*0.02175),"")</f>
        <v/>
      </c>
      <c r="Y358" s="66" t="s">
        <v>48</v>
      </c>
      <c r="Z358" s="67" t="s">
        <v>48</v>
      </c>
      <c r="AD358" s="68"/>
      <c r="BA358" s="269" t="s">
        <v>66</v>
      </c>
    </row>
    <row r="359" spans="1:53" ht="37.5" customHeight="1" x14ac:dyDescent="0.25">
      <c r="A359" s="61" t="s">
        <v>503</v>
      </c>
      <c r="B359" s="61" t="s">
        <v>504</v>
      </c>
      <c r="C359" s="35">
        <v>4301011312</v>
      </c>
      <c r="D359" s="417">
        <v>4607091384192</v>
      </c>
      <c r="E359" s="417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114</v>
      </c>
      <c r="L359" s="37" t="s">
        <v>113</v>
      </c>
      <c r="M359" s="36">
        <v>60</v>
      </c>
      <c r="N359" s="6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419"/>
      <c r="P359" s="419"/>
      <c r="Q359" s="419"/>
      <c r="R359" s="420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70" t="s">
        <v>66</v>
      </c>
    </row>
    <row r="360" spans="1:53" ht="27" customHeight="1" x14ac:dyDescent="0.25">
      <c r="A360" s="61" t="s">
        <v>505</v>
      </c>
      <c r="B360" s="61" t="s">
        <v>506</v>
      </c>
      <c r="C360" s="35">
        <v>4301011483</v>
      </c>
      <c r="D360" s="417">
        <v>4680115881907</v>
      </c>
      <c r="E360" s="41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79</v>
      </c>
      <c r="M360" s="36">
        <v>60</v>
      </c>
      <c r="N360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419"/>
      <c r="P360" s="419"/>
      <c r="Q360" s="419"/>
      <c r="R360" s="420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71" t="s">
        <v>66</v>
      </c>
    </row>
    <row r="361" spans="1:53" ht="27" customHeight="1" x14ac:dyDescent="0.25">
      <c r="A361" s="61" t="s">
        <v>507</v>
      </c>
      <c r="B361" s="61" t="s">
        <v>508</v>
      </c>
      <c r="C361" s="35">
        <v>4301011655</v>
      </c>
      <c r="D361" s="417">
        <v>4680115883925</v>
      </c>
      <c r="E361" s="417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114</v>
      </c>
      <c r="L361" s="37" t="s">
        <v>79</v>
      </c>
      <c r="M361" s="36">
        <v>60</v>
      </c>
      <c r="N361" s="6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419"/>
      <c r="P361" s="419"/>
      <c r="Q361" s="419"/>
      <c r="R361" s="420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72" t="s">
        <v>66</v>
      </c>
    </row>
    <row r="362" spans="1:53" ht="37.5" customHeight="1" x14ac:dyDescent="0.25">
      <c r="A362" s="61" t="s">
        <v>509</v>
      </c>
      <c r="B362" s="61" t="s">
        <v>510</v>
      </c>
      <c r="C362" s="35">
        <v>4301011303</v>
      </c>
      <c r="D362" s="417">
        <v>4607091384680</v>
      </c>
      <c r="E362" s="417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80</v>
      </c>
      <c r="L362" s="37" t="s">
        <v>79</v>
      </c>
      <c r="M362" s="36">
        <v>60</v>
      </c>
      <c r="N362" s="6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419"/>
      <c r="P362" s="419"/>
      <c r="Q362" s="419"/>
      <c r="R362" s="420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IFERROR(IF(W362=0,"",ROUNDUP(W362/H362,0)*0.00937),"")</f>
        <v/>
      </c>
      <c r="Y362" s="66" t="s">
        <v>48</v>
      </c>
      <c r="Z362" s="67" t="s">
        <v>48</v>
      </c>
      <c r="AD362" s="68"/>
      <c r="BA362" s="273" t="s">
        <v>66</v>
      </c>
    </row>
    <row r="363" spans="1:53" x14ac:dyDescent="0.2">
      <c r="A363" s="424"/>
      <c r="B363" s="424"/>
      <c r="C363" s="424"/>
      <c r="D363" s="424"/>
      <c r="E363" s="424"/>
      <c r="F363" s="424"/>
      <c r="G363" s="424"/>
      <c r="H363" s="424"/>
      <c r="I363" s="424"/>
      <c r="J363" s="424"/>
      <c r="K363" s="424"/>
      <c r="L363" s="424"/>
      <c r="M363" s="425"/>
      <c r="N363" s="421" t="s">
        <v>43</v>
      </c>
      <c r="O363" s="422"/>
      <c r="P363" s="422"/>
      <c r="Q363" s="422"/>
      <c r="R363" s="422"/>
      <c r="S363" s="422"/>
      <c r="T363" s="423"/>
      <c r="U363" s="41" t="s">
        <v>42</v>
      </c>
      <c r="V363" s="42">
        <f>IFERROR(V358/H358,"0")+IFERROR(V359/H359,"0")+IFERROR(V360/H360,"0")+IFERROR(V361/H361,"0")+IFERROR(V362/H362,"0")</f>
        <v>0</v>
      </c>
      <c r="W363" s="42">
        <f>IFERROR(W358/H358,"0")+IFERROR(W359/H359,"0")+IFERROR(W360/H360,"0")+IFERROR(W361/H361,"0")+IFERROR(W362/H362,"0")</f>
        <v>0</v>
      </c>
      <c r="X363" s="42">
        <f>IFERROR(IF(X358="",0,X358),"0")+IFERROR(IF(X359="",0,X359),"0")+IFERROR(IF(X360="",0,X360),"0")+IFERROR(IF(X361="",0,X361),"0")+IFERROR(IF(X362="",0,X362),"0")</f>
        <v>0</v>
      </c>
      <c r="Y363" s="65"/>
      <c r="Z363" s="65"/>
    </row>
    <row r="364" spans="1:53" x14ac:dyDescent="0.2">
      <c r="A364" s="424"/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5"/>
      <c r="N364" s="421" t="s">
        <v>43</v>
      </c>
      <c r="O364" s="422"/>
      <c r="P364" s="422"/>
      <c r="Q364" s="422"/>
      <c r="R364" s="422"/>
      <c r="S364" s="422"/>
      <c r="T364" s="423"/>
      <c r="U364" s="41" t="s">
        <v>0</v>
      </c>
      <c r="V364" s="42">
        <f>IFERROR(SUM(V358:V362),"0")</f>
        <v>0</v>
      </c>
      <c r="W364" s="42">
        <f>IFERROR(SUM(W358:W362),"0")</f>
        <v>0</v>
      </c>
      <c r="X364" s="41"/>
      <c r="Y364" s="65"/>
      <c r="Z364" s="65"/>
    </row>
    <row r="365" spans="1:53" ht="14.25" customHeight="1" x14ac:dyDescent="0.25">
      <c r="A365" s="416" t="s">
        <v>76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64"/>
      <c r="Z365" s="64"/>
    </row>
    <row r="366" spans="1:53" ht="27" customHeight="1" x14ac:dyDescent="0.25">
      <c r="A366" s="61" t="s">
        <v>511</v>
      </c>
      <c r="B366" s="61" t="s">
        <v>512</v>
      </c>
      <c r="C366" s="35">
        <v>4301031139</v>
      </c>
      <c r="D366" s="417">
        <v>4607091384802</v>
      </c>
      <c r="E366" s="417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80</v>
      </c>
      <c r="L366" s="37" t="s">
        <v>79</v>
      </c>
      <c r="M366" s="36">
        <v>35</v>
      </c>
      <c r="N366" s="6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419"/>
      <c r="P366" s="419"/>
      <c r="Q366" s="419"/>
      <c r="R366" s="420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IFERROR(IF(W366=0,"",ROUNDUP(W366/H366,0)*0.00753),"")</f>
        <v/>
      </c>
      <c r="Y366" s="66" t="s">
        <v>48</v>
      </c>
      <c r="Z366" s="67" t="s">
        <v>48</v>
      </c>
      <c r="AD366" s="68"/>
      <c r="BA366" s="274" t="s">
        <v>66</v>
      </c>
    </row>
    <row r="367" spans="1:53" ht="27" customHeight="1" x14ac:dyDescent="0.25">
      <c r="A367" s="61" t="s">
        <v>513</v>
      </c>
      <c r="B367" s="61" t="s">
        <v>514</v>
      </c>
      <c r="C367" s="35">
        <v>4301031140</v>
      </c>
      <c r="D367" s="417">
        <v>4607091384826</v>
      </c>
      <c r="E367" s="417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177</v>
      </c>
      <c r="L367" s="37" t="s">
        <v>79</v>
      </c>
      <c r="M367" s="36">
        <v>35</v>
      </c>
      <c r="N367" s="6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419"/>
      <c r="P367" s="419"/>
      <c r="Q367" s="419"/>
      <c r="R367" s="420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IFERROR(IF(W367=0,"",ROUNDUP(W367/H367,0)*0.00502),"")</f>
        <v/>
      </c>
      <c r="Y367" s="66" t="s">
        <v>48</v>
      </c>
      <c r="Z367" s="67" t="s">
        <v>48</v>
      </c>
      <c r="AD367" s="68"/>
      <c r="BA367" s="275" t="s">
        <v>66</v>
      </c>
    </row>
    <row r="368" spans="1:53" x14ac:dyDescent="0.2">
      <c r="A368" s="424"/>
      <c r="B368" s="424"/>
      <c r="C368" s="424"/>
      <c r="D368" s="424"/>
      <c r="E368" s="424"/>
      <c r="F368" s="424"/>
      <c r="G368" s="424"/>
      <c r="H368" s="424"/>
      <c r="I368" s="424"/>
      <c r="J368" s="424"/>
      <c r="K368" s="424"/>
      <c r="L368" s="424"/>
      <c r="M368" s="425"/>
      <c r="N368" s="421" t="s">
        <v>43</v>
      </c>
      <c r="O368" s="422"/>
      <c r="P368" s="422"/>
      <c r="Q368" s="422"/>
      <c r="R368" s="422"/>
      <c r="S368" s="422"/>
      <c r="T368" s="423"/>
      <c r="U368" s="41" t="s">
        <v>42</v>
      </c>
      <c r="V368" s="42">
        <f>IFERROR(V366/H366,"0")+IFERROR(V367/H367,"0")</f>
        <v>0</v>
      </c>
      <c r="W368" s="42">
        <f>IFERROR(W366/H366,"0")+IFERROR(W367/H367,"0")</f>
        <v>0</v>
      </c>
      <c r="X368" s="42">
        <f>IFERROR(IF(X366="",0,X366),"0")+IFERROR(IF(X367="",0,X367),"0")</f>
        <v>0</v>
      </c>
      <c r="Y368" s="65"/>
      <c r="Z368" s="65"/>
    </row>
    <row r="369" spans="1:53" x14ac:dyDescent="0.2">
      <c r="A369" s="424"/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5"/>
      <c r="N369" s="421" t="s">
        <v>43</v>
      </c>
      <c r="O369" s="422"/>
      <c r="P369" s="422"/>
      <c r="Q369" s="422"/>
      <c r="R369" s="422"/>
      <c r="S369" s="422"/>
      <c r="T369" s="423"/>
      <c r="U369" s="41" t="s">
        <v>0</v>
      </c>
      <c r="V369" s="42">
        <f>IFERROR(SUM(V366:V367),"0")</f>
        <v>0</v>
      </c>
      <c r="W369" s="42">
        <f>IFERROR(SUM(W366:W367),"0")</f>
        <v>0</v>
      </c>
      <c r="X369" s="41"/>
      <c r="Y369" s="65"/>
      <c r="Z369" s="65"/>
    </row>
    <row r="370" spans="1:53" ht="14.25" customHeight="1" x14ac:dyDescent="0.25">
      <c r="A370" s="416" t="s">
        <v>81</v>
      </c>
      <c r="B370" s="416"/>
      <c r="C370" s="416"/>
      <c r="D370" s="416"/>
      <c r="E370" s="416"/>
      <c r="F370" s="416"/>
      <c r="G370" s="416"/>
      <c r="H370" s="416"/>
      <c r="I370" s="416"/>
      <c r="J370" s="416"/>
      <c r="K370" s="416"/>
      <c r="L370" s="416"/>
      <c r="M370" s="416"/>
      <c r="N370" s="416"/>
      <c r="O370" s="416"/>
      <c r="P370" s="416"/>
      <c r="Q370" s="416"/>
      <c r="R370" s="416"/>
      <c r="S370" s="416"/>
      <c r="T370" s="416"/>
      <c r="U370" s="416"/>
      <c r="V370" s="416"/>
      <c r="W370" s="416"/>
      <c r="X370" s="416"/>
      <c r="Y370" s="64"/>
      <c r="Z370" s="64"/>
    </row>
    <row r="371" spans="1:53" ht="27" customHeight="1" x14ac:dyDescent="0.25">
      <c r="A371" s="61" t="s">
        <v>515</v>
      </c>
      <c r="B371" s="61" t="s">
        <v>516</v>
      </c>
      <c r="C371" s="35">
        <v>4301051303</v>
      </c>
      <c r="D371" s="417">
        <v>4607091384246</v>
      </c>
      <c r="E371" s="417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114</v>
      </c>
      <c r="L371" s="37" t="s">
        <v>79</v>
      </c>
      <c r="M371" s="36">
        <v>40</v>
      </c>
      <c r="N371" s="6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419"/>
      <c r="P371" s="419"/>
      <c r="Q371" s="419"/>
      <c r="R371" s="420"/>
      <c r="S371" s="38" t="s">
        <v>48</v>
      </c>
      <c r="T371" s="38" t="s">
        <v>48</v>
      </c>
      <c r="U371" s="39" t="s">
        <v>0</v>
      </c>
      <c r="V371" s="57">
        <v>0</v>
      </c>
      <c r="W371" s="54">
        <f>IFERROR(IF(V371="",0,CEILING((V371/$H371),1)*$H371),"")</f>
        <v>0</v>
      </c>
      <c r="X371" s="40" t="str">
        <f>IFERROR(IF(W371=0,"",ROUNDUP(W371/H371,0)*0.02175),"")</f>
        <v/>
      </c>
      <c r="Y371" s="66" t="s">
        <v>48</v>
      </c>
      <c r="Z371" s="67" t="s">
        <v>48</v>
      </c>
      <c r="AD371" s="68"/>
      <c r="BA371" s="276" t="s">
        <v>66</v>
      </c>
    </row>
    <row r="372" spans="1:53" ht="27" customHeight="1" x14ac:dyDescent="0.25">
      <c r="A372" s="61" t="s">
        <v>517</v>
      </c>
      <c r="B372" s="61" t="s">
        <v>518</v>
      </c>
      <c r="C372" s="35">
        <v>4301051445</v>
      </c>
      <c r="D372" s="417">
        <v>4680115881976</v>
      </c>
      <c r="E372" s="417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114</v>
      </c>
      <c r="L372" s="37" t="s">
        <v>79</v>
      </c>
      <c r="M372" s="36">
        <v>40</v>
      </c>
      <c r="N372" s="6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419"/>
      <c r="P372" s="419"/>
      <c r="Q372" s="419"/>
      <c r="R372" s="420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7" t="s">
        <v>66</v>
      </c>
    </row>
    <row r="373" spans="1:53" ht="27" customHeight="1" x14ac:dyDescent="0.25">
      <c r="A373" s="61" t="s">
        <v>519</v>
      </c>
      <c r="B373" s="61" t="s">
        <v>520</v>
      </c>
      <c r="C373" s="35">
        <v>4301051297</v>
      </c>
      <c r="D373" s="417">
        <v>4607091384253</v>
      </c>
      <c r="E373" s="417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80</v>
      </c>
      <c r="L373" s="37" t="s">
        <v>79</v>
      </c>
      <c r="M373" s="36">
        <v>40</v>
      </c>
      <c r="N373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419"/>
      <c r="P373" s="419"/>
      <c r="Q373" s="419"/>
      <c r="R373" s="420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IFERROR(IF(W373=0,"",ROUNDUP(W373/H373,0)*0.00753),"")</f>
        <v/>
      </c>
      <c r="Y373" s="66" t="s">
        <v>48</v>
      </c>
      <c r="Z373" s="67" t="s">
        <v>48</v>
      </c>
      <c r="AD373" s="68"/>
      <c r="BA373" s="278" t="s">
        <v>66</v>
      </c>
    </row>
    <row r="374" spans="1:53" ht="27" customHeight="1" x14ac:dyDescent="0.25">
      <c r="A374" s="61" t="s">
        <v>521</v>
      </c>
      <c r="B374" s="61" t="s">
        <v>522</v>
      </c>
      <c r="C374" s="35">
        <v>4301051444</v>
      </c>
      <c r="D374" s="417">
        <v>4680115881969</v>
      </c>
      <c r="E374" s="417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80</v>
      </c>
      <c r="L374" s="37" t="s">
        <v>79</v>
      </c>
      <c r="M374" s="36">
        <v>40</v>
      </c>
      <c r="N374" s="6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419"/>
      <c r="P374" s="419"/>
      <c r="Q374" s="419"/>
      <c r="R374" s="420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9" t="s">
        <v>66</v>
      </c>
    </row>
    <row r="375" spans="1:53" x14ac:dyDescent="0.2">
      <c r="A375" s="424"/>
      <c r="B375" s="424"/>
      <c r="C375" s="424"/>
      <c r="D375" s="424"/>
      <c r="E375" s="424"/>
      <c r="F375" s="424"/>
      <c r="G375" s="424"/>
      <c r="H375" s="424"/>
      <c r="I375" s="424"/>
      <c r="J375" s="424"/>
      <c r="K375" s="424"/>
      <c r="L375" s="424"/>
      <c r="M375" s="425"/>
      <c r="N375" s="421" t="s">
        <v>43</v>
      </c>
      <c r="O375" s="422"/>
      <c r="P375" s="422"/>
      <c r="Q375" s="422"/>
      <c r="R375" s="422"/>
      <c r="S375" s="422"/>
      <c r="T375" s="423"/>
      <c r="U375" s="41" t="s">
        <v>42</v>
      </c>
      <c r="V375" s="42">
        <f>IFERROR(V371/H371,"0")+IFERROR(V372/H372,"0")+IFERROR(V373/H373,"0")+IFERROR(V374/H374,"0")</f>
        <v>0</v>
      </c>
      <c r="W375" s="42">
        <f>IFERROR(W371/H371,"0")+IFERROR(W372/H372,"0")+IFERROR(W373/H373,"0")+IFERROR(W374/H374,"0")</f>
        <v>0</v>
      </c>
      <c r="X375" s="42">
        <f>IFERROR(IF(X371="",0,X371),"0")+IFERROR(IF(X372="",0,X372),"0")+IFERROR(IF(X373="",0,X373),"0")+IFERROR(IF(X374="",0,X374),"0")</f>
        <v>0</v>
      </c>
      <c r="Y375" s="65"/>
      <c r="Z375" s="65"/>
    </row>
    <row r="376" spans="1:53" x14ac:dyDescent="0.2">
      <c r="A376" s="424"/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5"/>
      <c r="N376" s="421" t="s">
        <v>43</v>
      </c>
      <c r="O376" s="422"/>
      <c r="P376" s="422"/>
      <c r="Q376" s="422"/>
      <c r="R376" s="422"/>
      <c r="S376" s="422"/>
      <c r="T376" s="423"/>
      <c r="U376" s="41" t="s">
        <v>0</v>
      </c>
      <c r="V376" s="42">
        <f>IFERROR(SUM(V371:V374),"0")</f>
        <v>0</v>
      </c>
      <c r="W376" s="42">
        <f>IFERROR(SUM(W371:W374),"0")</f>
        <v>0</v>
      </c>
      <c r="X376" s="41"/>
      <c r="Y376" s="65"/>
      <c r="Z376" s="65"/>
    </row>
    <row r="377" spans="1:53" ht="14.25" customHeight="1" x14ac:dyDescent="0.25">
      <c r="A377" s="416" t="s">
        <v>219</v>
      </c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6"/>
      <c r="O377" s="416"/>
      <c r="P377" s="416"/>
      <c r="Q377" s="416"/>
      <c r="R377" s="416"/>
      <c r="S377" s="416"/>
      <c r="T377" s="416"/>
      <c r="U377" s="416"/>
      <c r="V377" s="416"/>
      <c r="W377" s="416"/>
      <c r="X377" s="416"/>
      <c r="Y377" s="64"/>
      <c r="Z377" s="64"/>
    </row>
    <row r="378" spans="1:53" ht="27" customHeight="1" x14ac:dyDescent="0.25">
      <c r="A378" s="61" t="s">
        <v>523</v>
      </c>
      <c r="B378" s="61" t="s">
        <v>524</v>
      </c>
      <c r="C378" s="35">
        <v>4301060322</v>
      </c>
      <c r="D378" s="417">
        <v>4607091389357</v>
      </c>
      <c r="E378" s="41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79</v>
      </c>
      <c r="M378" s="36">
        <v>40</v>
      </c>
      <c r="N378" s="6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419"/>
      <c r="P378" s="419"/>
      <c r="Q378" s="419"/>
      <c r="R378" s="420"/>
      <c r="S378" s="38" t="s">
        <v>48</v>
      </c>
      <c r="T378" s="38" t="s">
        <v>48</v>
      </c>
      <c r="U378" s="39" t="s">
        <v>0</v>
      </c>
      <c r="V378" s="57">
        <v>0</v>
      </c>
      <c r="W378" s="54">
        <f>IFERROR(IF(V378="",0,CEILING((V378/$H378),1)*$H378),"")</f>
        <v>0</v>
      </c>
      <c r="X378" s="40" t="str">
        <f>IFERROR(IF(W378=0,"",ROUNDUP(W378/H378,0)*0.02175),"")</f>
        <v/>
      </c>
      <c r="Y378" s="66" t="s">
        <v>48</v>
      </c>
      <c r="Z378" s="67" t="s">
        <v>48</v>
      </c>
      <c r="AD378" s="68"/>
      <c r="BA378" s="280" t="s">
        <v>66</v>
      </c>
    </row>
    <row r="379" spans="1:53" x14ac:dyDescent="0.2">
      <c r="A379" s="424"/>
      <c r="B379" s="424"/>
      <c r="C379" s="424"/>
      <c r="D379" s="424"/>
      <c r="E379" s="424"/>
      <c r="F379" s="424"/>
      <c r="G379" s="424"/>
      <c r="H379" s="424"/>
      <c r="I379" s="424"/>
      <c r="J379" s="424"/>
      <c r="K379" s="424"/>
      <c r="L379" s="424"/>
      <c r="M379" s="425"/>
      <c r="N379" s="421" t="s">
        <v>43</v>
      </c>
      <c r="O379" s="422"/>
      <c r="P379" s="422"/>
      <c r="Q379" s="422"/>
      <c r="R379" s="422"/>
      <c r="S379" s="422"/>
      <c r="T379" s="423"/>
      <c r="U379" s="41" t="s">
        <v>42</v>
      </c>
      <c r="V379" s="42">
        <f>IFERROR(V378/H378,"0")</f>
        <v>0</v>
      </c>
      <c r="W379" s="42">
        <f>IFERROR(W378/H378,"0")</f>
        <v>0</v>
      </c>
      <c r="X379" s="42">
        <f>IFERROR(IF(X378="",0,X378),"0")</f>
        <v>0</v>
      </c>
      <c r="Y379" s="65"/>
      <c r="Z379" s="65"/>
    </row>
    <row r="380" spans="1:53" x14ac:dyDescent="0.2">
      <c r="A380" s="424"/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5"/>
      <c r="N380" s="421" t="s">
        <v>43</v>
      </c>
      <c r="O380" s="422"/>
      <c r="P380" s="422"/>
      <c r="Q380" s="422"/>
      <c r="R380" s="422"/>
      <c r="S380" s="422"/>
      <c r="T380" s="423"/>
      <c r="U380" s="41" t="s">
        <v>0</v>
      </c>
      <c r="V380" s="42">
        <f>IFERROR(SUM(V378:V378),"0")</f>
        <v>0</v>
      </c>
      <c r="W380" s="42">
        <f>IFERROR(SUM(W378:W378),"0")</f>
        <v>0</v>
      </c>
      <c r="X380" s="41"/>
      <c r="Y380" s="65"/>
      <c r="Z380" s="65"/>
    </row>
    <row r="381" spans="1:53" ht="27.75" customHeight="1" x14ac:dyDescent="0.2">
      <c r="A381" s="414" t="s">
        <v>525</v>
      </c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4"/>
      <c r="N381" s="414"/>
      <c r="O381" s="414"/>
      <c r="P381" s="414"/>
      <c r="Q381" s="414"/>
      <c r="R381" s="414"/>
      <c r="S381" s="414"/>
      <c r="T381" s="414"/>
      <c r="U381" s="414"/>
      <c r="V381" s="414"/>
      <c r="W381" s="414"/>
      <c r="X381" s="414"/>
      <c r="Y381" s="53"/>
      <c r="Z381" s="53"/>
    </row>
    <row r="382" spans="1:53" ht="16.5" customHeight="1" x14ac:dyDescent="0.25">
      <c r="A382" s="415" t="s">
        <v>526</v>
      </c>
      <c r="B382" s="415"/>
      <c r="C382" s="415"/>
      <c r="D382" s="415"/>
      <c r="E382" s="415"/>
      <c r="F382" s="415"/>
      <c r="G382" s="415"/>
      <c r="H382" s="415"/>
      <c r="I382" s="415"/>
      <c r="J382" s="415"/>
      <c r="K382" s="415"/>
      <c r="L382" s="415"/>
      <c r="M382" s="415"/>
      <c r="N382" s="415"/>
      <c r="O382" s="415"/>
      <c r="P382" s="415"/>
      <c r="Q382" s="415"/>
      <c r="R382" s="415"/>
      <c r="S382" s="415"/>
      <c r="T382" s="415"/>
      <c r="U382" s="415"/>
      <c r="V382" s="415"/>
      <c r="W382" s="415"/>
      <c r="X382" s="415"/>
      <c r="Y382" s="63"/>
      <c r="Z382" s="63"/>
    </row>
    <row r="383" spans="1:53" ht="14.25" customHeight="1" x14ac:dyDescent="0.25">
      <c r="A383" s="416" t="s">
        <v>118</v>
      </c>
      <c r="B383" s="416"/>
      <c r="C383" s="416"/>
      <c r="D383" s="416"/>
      <c r="E383" s="416"/>
      <c r="F383" s="416"/>
      <c r="G383" s="416"/>
      <c r="H383" s="416"/>
      <c r="I383" s="416"/>
      <c r="J383" s="416"/>
      <c r="K383" s="416"/>
      <c r="L383" s="416"/>
      <c r="M383" s="416"/>
      <c r="N383" s="416"/>
      <c r="O383" s="416"/>
      <c r="P383" s="416"/>
      <c r="Q383" s="416"/>
      <c r="R383" s="416"/>
      <c r="S383" s="416"/>
      <c r="T383" s="416"/>
      <c r="U383" s="416"/>
      <c r="V383" s="416"/>
      <c r="W383" s="416"/>
      <c r="X383" s="416"/>
      <c r="Y383" s="64"/>
      <c r="Z383" s="64"/>
    </row>
    <row r="384" spans="1:53" ht="27" customHeight="1" x14ac:dyDescent="0.25">
      <c r="A384" s="61" t="s">
        <v>527</v>
      </c>
      <c r="B384" s="61" t="s">
        <v>528</v>
      </c>
      <c r="C384" s="35">
        <v>4301011428</v>
      </c>
      <c r="D384" s="417">
        <v>4607091389708</v>
      </c>
      <c r="E384" s="417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80</v>
      </c>
      <c r="L384" s="37" t="s">
        <v>113</v>
      </c>
      <c r="M384" s="36">
        <v>50</v>
      </c>
      <c r="N384" s="6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419"/>
      <c r="P384" s="419"/>
      <c r="Q384" s="419"/>
      <c r="R384" s="420"/>
      <c r="S384" s="38" t="s">
        <v>48</v>
      </c>
      <c r="T384" s="38" t="s">
        <v>48</v>
      </c>
      <c r="U384" s="39" t="s">
        <v>0</v>
      </c>
      <c r="V384" s="57">
        <v>0</v>
      </c>
      <c r="W384" s="54">
        <f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81" t="s">
        <v>66</v>
      </c>
    </row>
    <row r="385" spans="1:53" ht="27" customHeight="1" x14ac:dyDescent="0.25">
      <c r="A385" s="61" t="s">
        <v>529</v>
      </c>
      <c r="B385" s="61" t="s">
        <v>530</v>
      </c>
      <c r="C385" s="35">
        <v>4301011427</v>
      </c>
      <c r="D385" s="417">
        <v>4607091389692</v>
      </c>
      <c r="E385" s="41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419"/>
      <c r="P385" s="419"/>
      <c r="Q385" s="419"/>
      <c r="R385" s="420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82" t="s">
        <v>66</v>
      </c>
    </row>
    <row r="386" spans="1:53" x14ac:dyDescent="0.2">
      <c r="A386" s="424"/>
      <c r="B386" s="424"/>
      <c r="C386" s="424"/>
      <c r="D386" s="424"/>
      <c r="E386" s="424"/>
      <c r="F386" s="424"/>
      <c r="G386" s="424"/>
      <c r="H386" s="424"/>
      <c r="I386" s="424"/>
      <c r="J386" s="424"/>
      <c r="K386" s="424"/>
      <c r="L386" s="424"/>
      <c r="M386" s="425"/>
      <c r="N386" s="421" t="s">
        <v>43</v>
      </c>
      <c r="O386" s="422"/>
      <c r="P386" s="422"/>
      <c r="Q386" s="422"/>
      <c r="R386" s="422"/>
      <c r="S386" s="422"/>
      <c r="T386" s="423"/>
      <c r="U386" s="41" t="s">
        <v>42</v>
      </c>
      <c r="V386" s="42">
        <f>IFERROR(V384/H384,"0")+IFERROR(V385/H385,"0")</f>
        <v>0</v>
      </c>
      <c r="W386" s="42">
        <f>IFERROR(W384/H384,"0")+IFERROR(W385/H385,"0")</f>
        <v>0</v>
      </c>
      <c r="X386" s="42">
        <f>IFERROR(IF(X384="",0,X384),"0")+IFERROR(IF(X385="",0,X385),"0")</f>
        <v>0</v>
      </c>
      <c r="Y386" s="65"/>
      <c r="Z386" s="65"/>
    </row>
    <row r="387" spans="1:53" x14ac:dyDescent="0.2">
      <c r="A387" s="424"/>
      <c r="B387" s="424"/>
      <c r="C387" s="424"/>
      <c r="D387" s="424"/>
      <c r="E387" s="424"/>
      <c r="F387" s="424"/>
      <c r="G387" s="424"/>
      <c r="H387" s="424"/>
      <c r="I387" s="424"/>
      <c r="J387" s="424"/>
      <c r="K387" s="424"/>
      <c r="L387" s="424"/>
      <c r="M387" s="425"/>
      <c r="N387" s="421" t="s">
        <v>43</v>
      </c>
      <c r="O387" s="422"/>
      <c r="P387" s="422"/>
      <c r="Q387" s="422"/>
      <c r="R387" s="422"/>
      <c r="S387" s="422"/>
      <c r="T387" s="423"/>
      <c r="U387" s="41" t="s">
        <v>0</v>
      </c>
      <c r="V387" s="42">
        <f>IFERROR(SUM(V384:V385),"0")</f>
        <v>0</v>
      </c>
      <c r="W387" s="42">
        <f>IFERROR(SUM(W384:W385),"0")</f>
        <v>0</v>
      </c>
      <c r="X387" s="41"/>
      <c r="Y387" s="65"/>
      <c r="Z387" s="65"/>
    </row>
    <row r="388" spans="1:53" ht="14.25" customHeight="1" x14ac:dyDescent="0.25">
      <c r="A388" s="416" t="s">
        <v>76</v>
      </c>
      <c r="B388" s="416"/>
      <c r="C388" s="416"/>
      <c r="D388" s="416"/>
      <c r="E388" s="416"/>
      <c r="F388" s="416"/>
      <c r="G388" s="416"/>
      <c r="H388" s="416"/>
      <c r="I388" s="416"/>
      <c r="J388" s="416"/>
      <c r="K388" s="416"/>
      <c r="L388" s="416"/>
      <c r="M388" s="416"/>
      <c r="N388" s="416"/>
      <c r="O388" s="416"/>
      <c r="P388" s="416"/>
      <c r="Q388" s="416"/>
      <c r="R388" s="416"/>
      <c r="S388" s="416"/>
      <c r="T388" s="416"/>
      <c r="U388" s="416"/>
      <c r="V388" s="416"/>
      <c r="W388" s="416"/>
      <c r="X388" s="416"/>
      <c r="Y388" s="64"/>
      <c r="Z388" s="64"/>
    </row>
    <row r="389" spans="1:53" ht="27" customHeight="1" x14ac:dyDescent="0.25">
      <c r="A389" s="61" t="s">
        <v>531</v>
      </c>
      <c r="B389" s="61" t="s">
        <v>532</v>
      </c>
      <c r="C389" s="35">
        <v>4301031177</v>
      </c>
      <c r="D389" s="417">
        <v>4607091389753</v>
      </c>
      <c r="E389" s="417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80</v>
      </c>
      <c r="L389" s="37" t="s">
        <v>79</v>
      </c>
      <c r="M389" s="36">
        <v>45</v>
      </c>
      <c r="N389" s="6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419"/>
      <c r="P389" s="419"/>
      <c r="Q389" s="419"/>
      <c r="R389" s="420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ref="W389:W401" si="18">IFERROR(IF(V389="",0,CEILING((V389/$H389),1)*$H389),"")</f>
        <v>0</v>
      </c>
      <c r="X389" s="40" t="str">
        <f>IFERROR(IF(W389=0,"",ROUNDUP(W389/H389,0)*0.00753),"")</f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27" customHeight="1" x14ac:dyDescent="0.25">
      <c r="A390" s="61" t="s">
        <v>533</v>
      </c>
      <c r="B390" s="61" t="s">
        <v>534</v>
      </c>
      <c r="C390" s="35">
        <v>4301031174</v>
      </c>
      <c r="D390" s="417">
        <v>4607091389760</v>
      </c>
      <c r="E390" s="41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419"/>
      <c r="P390" s="419"/>
      <c r="Q390" s="419"/>
      <c r="R390" s="420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27" customHeight="1" x14ac:dyDescent="0.25">
      <c r="A391" s="61" t="s">
        <v>535</v>
      </c>
      <c r="B391" s="61" t="s">
        <v>536</v>
      </c>
      <c r="C391" s="35">
        <v>4301031175</v>
      </c>
      <c r="D391" s="417">
        <v>4607091389746</v>
      </c>
      <c r="E391" s="41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419"/>
      <c r="P391" s="419"/>
      <c r="Q391" s="419"/>
      <c r="R391" s="420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37.5" customHeight="1" x14ac:dyDescent="0.25">
      <c r="A392" s="61" t="s">
        <v>537</v>
      </c>
      <c r="B392" s="61" t="s">
        <v>538</v>
      </c>
      <c r="C392" s="35">
        <v>4301031236</v>
      </c>
      <c r="D392" s="417">
        <v>4680115882928</v>
      </c>
      <c r="E392" s="417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80</v>
      </c>
      <c r="L392" s="37" t="s">
        <v>79</v>
      </c>
      <c r="M392" s="36">
        <v>35</v>
      </c>
      <c r="N392" s="6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419"/>
      <c r="P392" s="419"/>
      <c r="Q392" s="419"/>
      <c r="R392" s="420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539</v>
      </c>
      <c r="B393" s="61" t="s">
        <v>540</v>
      </c>
      <c r="C393" s="35">
        <v>4301031257</v>
      </c>
      <c r="D393" s="417">
        <v>4680115883147</v>
      </c>
      <c r="E393" s="417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177</v>
      </c>
      <c r="L393" s="37" t="s">
        <v>79</v>
      </c>
      <c r="M393" s="36">
        <v>45</v>
      </c>
      <c r="N393" s="6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419"/>
      <c r="P393" s="419"/>
      <c r="Q393" s="419"/>
      <c r="R393" s="420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ref="X393:X401" si="19">IFERROR(IF(W393=0,"",ROUNDUP(W393/H393,0)*0.00502),"")</f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541</v>
      </c>
      <c r="B394" s="61" t="s">
        <v>542</v>
      </c>
      <c r="C394" s="35">
        <v>4301031178</v>
      </c>
      <c r="D394" s="417">
        <v>4607091384338</v>
      </c>
      <c r="E394" s="417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177</v>
      </c>
      <c r="L394" s="37" t="s">
        <v>79</v>
      </c>
      <c r="M394" s="36">
        <v>45</v>
      </c>
      <c r="N394" s="6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419"/>
      <c r="P394" s="419"/>
      <c r="Q394" s="419"/>
      <c r="R394" s="420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37.5" customHeight="1" x14ac:dyDescent="0.25">
      <c r="A395" s="61" t="s">
        <v>543</v>
      </c>
      <c r="B395" s="61" t="s">
        <v>544</v>
      </c>
      <c r="C395" s="35">
        <v>4301031254</v>
      </c>
      <c r="D395" s="417">
        <v>4680115883154</v>
      </c>
      <c r="E395" s="417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177</v>
      </c>
      <c r="L395" s="37" t="s">
        <v>79</v>
      </c>
      <c r="M395" s="36">
        <v>45</v>
      </c>
      <c r="N395" s="6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419"/>
      <c r="P395" s="419"/>
      <c r="Q395" s="419"/>
      <c r="R395" s="420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37.5" customHeight="1" x14ac:dyDescent="0.25">
      <c r="A396" s="61" t="s">
        <v>545</v>
      </c>
      <c r="B396" s="61" t="s">
        <v>546</v>
      </c>
      <c r="C396" s="35">
        <v>4301031171</v>
      </c>
      <c r="D396" s="417">
        <v>4607091389524</v>
      </c>
      <c r="E396" s="417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177</v>
      </c>
      <c r="L396" s="37" t="s">
        <v>79</v>
      </c>
      <c r="M396" s="36">
        <v>45</v>
      </c>
      <c r="N396" s="6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419"/>
      <c r="P396" s="419"/>
      <c r="Q396" s="419"/>
      <c r="R396" s="420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t="27" customHeight="1" x14ac:dyDescent="0.25">
      <c r="A397" s="61" t="s">
        <v>547</v>
      </c>
      <c r="B397" s="61" t="s">
        <v>548</v>
      </c>
      <c r="C397" s="35">
        <v>4301031258</v>
      </c>
      <c r="D397" s="417">
        <v>4680115883161</v>
      </c>
      <c r="E397" s="417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177</v>
      </c>
      <c r="L397" s="37" t="s">
        <v>79</v>
      </c>
      <c r="M397" s="36">
        <v>45</v>
      </c>
      <c r="N397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419"/>
      <c r="P397" s="419"/>
      <c r="Q397" s="419"/>
      <c r="R397" s="420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91" t="s">
        <v>66</v>
      </c>
    </row>
    <row r="398" spans="1:53" ht="27" customHeight="1" x14ac:dyDescent="0.25">
      <c r="A398" s="61" t="s">
        <v>549</v>
      </c>
      <c r="B398" s="61" t="s">
        <v>550</v>
      </c>
      <c r="C398" s="35">
        <v>4301031170</v>
      </c>
      <c r="D398" s="417">
        <v>4607091384345</v>
      </c>
      <c r="E398" s="417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177</v>
      </c>
      <c r="L398" s="37" t="s">
        <v>79</v>
      </c>
      <c r="M398" s="36">
        <v>45</v>
      </c>
      <c r="N398" s="6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419"/>
      <c r="P398" s="419"/>
      <c r="Q398" s="419"/>
      <c r="R398" s="420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92" t="s">
        <v>66</v>
      </c>
    </row>
    <row r="399" spans="1:53" ht="27" customHeight="1" x14ac:dyDescent="0.25">
      <c r="A399" s="61" t="s">
        <v>551</v>
      </c>
      <c r="B399" s="61" t="s">
        <v>552</v>
      </c>
      <c r="C399" s="35">
        <v>4301031256</v>
      </c>
      <c r="D399" s="417">
        <v>4680115883178</v>
      </c>
      <c r="E399" s="417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177</v>
      </c>
      <c r="L399" s="37" t="s">
        <v>79</v>
      </c>
      <c r="M399" s="36">
        <v>45</v>
      </c>
      <c r="N399" s="6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419"/>
      <c r="P399" s="419"/>
      <c r="Q399" s="419"/>
      <c r="R399" s="420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93" t="s">
        <v>66</v>
      </c>
    </row>
    <row r="400" spans="1:53" ht="27" customHeight="1" x14ac:dyDescent="0.25">
      <c r="A400" s="61" t="s">
        <v>553</v>
      </c>
      <c r="B400" s="61" t="s">
        <v>554</v>
      </c>
      <c r="C400" s="35">
        <v>4301031172</v>
      </c>
      <c r="D400" s="417">
        <v>4607091389531</v>
      </c>
      <c r="E400" s="417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177</v>
      </c>
      <c r="L400" s="37" t="s">
        <v>79</v>
      </c>
      <c r="M400" s="36">
        <v>45</v>
      </c>
      <c r="N400" s="6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419"/>
      <c r="P400" s="419"/>
      <c r="Q400" s="419"/>
      <c r="R400" s="420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94" t="s">
        <v>66</v>
      </c>
    </row>
    <row r="401" spans="1:53" ht="27" customHeight="1" x14ac:dyDescent="0.25">
      <c r="A401" s="61" t="s">
        <v>555</v>
      </c>
      <c r="B401" s="61" t="s">
        <v>556</v>
      </c>
      <c r="C401" s="35">
        <v>4301031255</v>
      </c>
      <c r="D401" s="417">
        <v>4680115883185</v>
      </c>
      <c r="E401" s="417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177</v>
      </c>
      <c r="L401" s="37" t="s">
        <v>79</v>
      </c>
      <c r="M401" s="36">
        <v>45</v>
      </c>
      <c r="N401" s="6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419"/>
      <c r="P401" s="419"/>
      <c r="Q401" s="419"/>
      <c r="R401" s="420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5" t="s">
        <v>66</v>
      </c>
    </row>
    <row r="402" spans="1:53" x14ac:dyDescent="0.2">
      <c r="A402" s="424"/>
      <c r="B402" s="424"/>
      <c r="C402" s="424"/>
      <c r="D402" s="424"/>
      <c r="E402" s="424"/>
      <c r="F402" s="424"/>
      <c r="G402" s="424"/>
      <c r="H402" s="424"/>
      <c r="I402" s="424"/>
      <c r="J402" s="424"/>
      <c r="K402" s="424"/>
      <c r="L402" s="424"/>
      <c r="M402" s="425"/>
      <c r="N402" s="421" t="s">
        <v>43</v>
      </c>
      <c r="O402" s="422"/>
      <c r="P402" s="422"/>
      <c r="Q402" s="422"/>
      <c r="R402" s="422"/>
      <c r="S402" s="422"/>
      <c r="T402" s="423"/>
      <c r="U402" s="41" t="s">
        <v>42</v>
      </c>
      <c r="V402" s="42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65"/>
      <c r="Z402" s="65"/>
    </row>
    <row r="403" spans="1:53" x14ac:dyDescent="0.2">
      <c r="A403" s="424"/>
      <c r="B403" s="424"/>
      <c r="C403" s="424"/>
      <c r="D403" s="424"/>
      <c r="E403" s="424"/>
      <c r="F403" s="424"/>
      <c r="G403" s="424"/>
      <c r="H403" s="424"/>
      <c r="I403" s="424"/>
      <c r="J403" s="424"/>
      <c r="K403" s="424"/>
      <c r="L403" s="424"/>
      <c r="M403" s="425"/>
      <c r="N403" s="421" t="s">
        <v>43</v>
      </c>
      <c r="O403" s="422"/>
      <c r="P403" s="422"/>
      <c r="Q403" s="422"/>
      <c r="R403" s="422"/>
      <c r="S403" s="422"/>
      <c r="T403" s="423"/>
      <c r="U403" s="41" t="s">
        <v>0</v>
      </c>
      <c r="V403" s="42">
        <f>IFERROR(SUM(V389:V401),"0")</f>
        <v>0</v>
      </c>
      <c r="W403" s="42">
        <f>IFERROR(SUM(W389:W401),"0")</f>
        <v>0</v>
      </c>
      <c r="X403" s="41"/>
      <c r="Y403" s="65"/>
      <c r="Z403" s="65"/>
    </row>
    <row r="404" spans="1:53" ht="14.25" customHeight="1" x14ac:dyDescent="0.25">
      <c r="A404" s="416" t="s">
        <v>81</v>
      </c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64"/>
      <c r="Z404" s="64"/>
    </row>
    <row r="405" spans="1:53" ht="27" customHeight="1" x14ac:dyDescent="0.25">
      <c r="A405" s="61" t="s">
        <v>557</v>
      </c>
      <c r="B405" s="61" t="s">
        <v>558</v>
      </c>
      <c r="C405" s="35">
        <v>4301051258</v>
      </c>
      <c r="D405" s="417">
        <v>4607091389685</v>
      </c>
      <c r="E405" s="417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114</v>
      </c>
      <c r="L405" s="37" t="s">
        <v>132</v>
      </c>
      <c r="M405" s="36">
        <v>45</v>
      </c>
      <c r="N405" s="6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419"/>
      <c r="P405" s="419"/>
      <c r="Q405" s="419"/>
      <c r="R405" s="420"/>
      <c r="S405" s="38" t="s">
        <v>48</v>
      </c>
      <c r="T405" s="38" t="s">
        <v>48</v>
      </c>
      <c r="U405" s="39" t="s">
        <v>0</v>
      </c>
      <c r="V405" s="57">
        <v>0</v>
      </c>
      <c r="W405" s="54">
        <f>IFERROR(IF(V405="",0,CEILING((V405/$H405),1)*$H405),"")</f>
        <v>0</v>
      </c>
      <c r="X405" s="40" t="str">
        <f>IFERROR(IF(W405=0,"",ROUNDUP(W405/H405,0)*0.02175),"")</f>
        <v/>
      </c>
      <c r="Y405" s="66" t="s">
        <v>48</v>
      </c>
      <c r="Z405" s="67" t="s">
        <v>48</v>
      </c>
      <c r="AD405" s="68"/>
      <c r="BA405" s="296" t="s">
        <v>66</v>
      </c>
    </row>
    <row r="406" spans="1:53" ht="27" customHeight="1" x14ac:dyDescent="0.25">
      <c r="A406" s="61" t="s">
        <v>559</v>
      </c>
      <c r="B406" s="61" t="s">
        <v>560</v>
      </c>
      <c r="C406" s="35">
        <v>4301051431</v>
      </c>
      <c r="D406" s="417">
        <v>4607091389654</v>
      </c>
      <c r="E406" s="417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80</v>
      </c>
      <c r="L406" s="37" t="s">
        <v>132</v>
      </c>
      <c r="M406" s="36">
        <v>45</v>
      </c>
      <c r="N406" s="6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419"/>
      <c r="P406" s="419"/>
      <c r="Q406" s="419"/>
      <c r="R406" s="420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IFERROR(IF(W406=0,"",ROUNDUP(W406/H406,0)*0.00753),"")</f>
        <v/>
      </c>
      <c r="Y406" s="66" t="s">
        <v>48</v>
      </c>
      <c r="Z406" s="67" t="s">
        <v>48</v>
      </c>
      <c r="AD406" s="68"/>
      <c r="BA406" s="297" t="s">
        <v>66</v>
      </c>
    </row>
    <row r="407" spans="1:53" ht="27" customHeight="1" x14ac:dyDescent="0.25">
      <c r="A407" s="61" t="s">
        <v>561</v>
      </c>
      <c r="B407" s="61" t="s">
        <v>562</v>
      </c>
      <c r="C407" s="35">
        <v>4301051284</v>
      </c>
      <c r="D407" s="417">
        <v>4607091384352</v>
      </c>
      <c r="E407" s="417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80</v>
      </c>
      <c r="L407" s="37" t="s">
        <v>132</v>
      </c>
      <c r="M407" s="36">
        <v>45</v>
      </c>
      <c r="N407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419"/>
      <c r="P407" s="419"/>
      <c r="Q407" s="419"/>
      <c r="R407" s="420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IFERROR(IF(W407=0,"",ROUNDUP(W407/H407,0)*0.00937),"")</f>
        <v/>
      </c>
      <c r="Y407" s="66" t="s">
        <v>48</v>
      </c>
      <c r="Z407" s="67" t="s">
        <v>48</v>
      </c>
      <c r="AD407" s="68"/>
      <c r="BA407" s="298" t="s">
        <v>66</v>
      </c>
    </row>
    <row r="408" spans="1:53" x14ac:dyDescent="0.2">
      <c r="A408" s="424"/>
      <c r="B408" s="424"/>
      <c r="C408" s="424"/>
      <c r="D408" s="424"/>
      <c r="E408" s="424"/>
      <c r="F408" s="424"/>
      <c r="G408" s="424"/>
      <c r="H408" s="424"/>
      <c r="I408" s="424"/>
      <c r="J408" s="424"/>
      <c r="K408" s="424"/>
      <c r="L408" s="424"/>
      <c r="M408" s="425"/>
      <c r="N408" s="421" t="s">
        <v>43</v>
      </c>
      <c r="O408" s="422"/>
      <c r="P408" s="422"/>
      <c r="Q408" s="422"/>
      <c r="R408" s="422"/>
      <c r="S408" s="422"/>
      <c r="T408" s="423"/>
      <c r="U408" s="41" t="s">
        <v>42</v>
      </c>
      <c r="V408" s="42">
        <f>IFERROR(V405/H405,"0")+IFERROR(V406/H406,"0")+IFERROR(V407/H407,"0")</f>
        <v>0</v>
      </c>
      <c r="W408" s="42">
        <f>IFERROR(W405/H405,"0")+IFERROR(W406/H406,"0")+IFERROR(W407/H407,"0")</f>
        <v>0</v>
      </c>
      <c r="X408" s="42">
        <f>IFERROR(IF(X405="",0,X405),"0")+IFERROR(IF(X406="",0,X406),"0")+IFERROR(IF(X407="",0,X407),"0")</f>
        <v>0</v>
      </c>
      <c r="Y408" s="65"/>
      <c r="Z408" s="65"/>
    </row>
    <row r="409" spans="1:53" x14ac:dyDescent="0.2">
      <c r="A409" s="424"/>
      <c r="B409" s="424"/>
      <c r="C409" s="424"/>
      <c r="D409" s="424"/>
      <c r="E409" s="424"/>
      <c r="F409" s="424"/>
      <c r="G409" s="424"/>
      <c r="H409" s="424"/>
      <c r="I409" s="424"/>
      <c r="J409" s="424"/>
      <c r="K409" s="424"/>
      <c r="L409" s="424"/>
      <c r="M409" s="425"/>
      <c r="N409" s="421" t="s">
        <v>43</v>
      </c>
      <c r="O409" s="422"/>
      <c r="P409" s="422"/>
      <c r="Q409" s="422"/>
      <c r="R409" s="422"/>
      <c r="S409" s="422"/>
      <c r="T409" s="423"/>
      <c r="U409" s="41" t="s">
        <v>0</v>
      </c>
      <c r="V409" s="42">
        <f>IFERROR(SUM(V405:V407),"0")</f>
        <v>0</v>
      </c>
      <c r="W409" s="42">
        <f>IFERROR(SUM(W405:W407),"0")</f>
        <v>0</v>
      </c>
      <c r="X409" s="41"/>
      <c r="Y409" s="65"/>
      <c r="Z409" s="65"/>
    </row>
    <row r="410" spans="1:53" ht="14.25" customHeight="1" x14ac:dyDescent="0.25">
      <c r="A410" s="416" t="s">
        <v>219</v>
      </c>
      <c r="B410" s="416"/>
      <c r="C410" s="416"/>
      <c r="D410" s="416"/>
      <c r="E410" s="416"/>
      <c r="F410" s="416"/>
      <c r="G410" s="416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  <c r="T410" s="416"/>
      <c r="U410" s="416"/>
      <c r="V410" s="416"/>
      <c r="W410" s="416"/>
      <c r="X410" s="416"/>
      <c r="Y410" s="64"/>
      <c r="Z410" s="64"/>
    </row>
    <row r="411" spans="1:53" ht="27" customHeight="1" x14ac:dyDescent="0.25">
      <c r="A411" s="61" t="s">
        <v>563</v>
      </c>
      <c r="B411" s="61" t="s">
        <v>564</v>
      </c>
      <c r="C411" s="35">
        <v>4301060352</v>
      </c>
      <c r="D411" s="417">
        <v>4680115881648</v>
      </c>
      <c r="E411" s="417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114</v>
      </c>
      <c r="L411" s="37" t="s">
        <v>79</v>
      </c>
      <c r="M411" s="36">
        <v>35</v>
      </c>
      <c r="N411" s="6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419"/>
      <c r="P411" s="419"/>
      <c r="Q411" s="419"/>
      <c r="R411" s="420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IFERROR(IF(W411=0,"",ROUNDUP(W411/H411,0)*0.01196),"")</f>
        <v/>
      </c>
      <c r="Y411" s="66" t="s">
        <v>48</v>
      </c>
      <c r="Z411" s="67" t="s">
        <v>48</v>
      </c>
      <c r="AD411" s="68"/>
      <c r="BA411" s="299" t="s">
        <v>66</v>
      </c>
    </row>
    <row r="412" spans="1:53" x14ac:dyDescent="0.2">
      <c r="A412" s="424"/>
      <c r="B412" s="424"/>
      <c r="C412" s="424"/>
      <c r="D412" s="424"/>
      <c r="E412" s="424"/>
      <c r="F412" s="424"/>
      <c r="G412" s="424"/>
      <c r="H412" s="424"/>
      <c r="I412" s="424"/>
      <c r="J412" s="424"/>
      <c r="K412" s="424"/>
      <c r="L412" s="424"/>
      <c r="M412" s="425"/>
      <c r="N412" s="421" t="s">
        <v>43</v>
      </c>
      <c r="O412" s="422"/>
      <c r="P412" s="422"/>
      <c r="Q412" s="422"/>
      <c r="R412" s="422"/>
      <c r="S412" s="422"/>
      <c r="T412" s="423"/>
      <c r="U412" s="41" t="s">
        <v>42</v>
      </c>
      <c r="V412" s="42">
        <f>IFERROR(V411/H411,"0")</f>
        <v>0</v>
      </c>
      <c r="W412" s="42">
        <f>IFERROR(W411/H411,"0")</f>
        <v>0</v>
      </c>
      <c r="X412" s="42">
        <f>IFERROR(IF(X411="",0,X411),"0")</f>
        <v>0</v>
      </c>
      <c r="Y412" s="65"/>
      <c r="Z412" s="65"/>
    </row>
    <row r="413" spans="1:53" x14ac:dyDescent="0.2">
      <c r="A413" s="424"/>
      <c r="B413" s="424"/>
      <c r="C413" s="424"/>
      <c r="D413" s="424"/>
      <c r="E413" s="424"/>
      <c r="F413" s="424"/>
      <c r="G413" s="424"/>
      <c r="H413" s="424"/>
      <c r="I413" s="424"/>
      <c r="J413" s="424"/>
      <c r="K413" s="424"/>
      <c r="L413" s="424"/>
      <c r="M413" s="425"/>
      <c r="N413" s="421" t="s">
        <v>43</v>
      </c>
      <c r="O413" s="422"/>
      <c r="P413" s="422"/>
      <c r="Q413" s="422"/>
      <c r="R413" s="422"/>
      <c r="S413" s="422"/>
      <c r="T413" s="423"/>
      <c r="U413" s="41" t="s">
        <v>0</v>
      </c>
      <c r="V413" s="42">
        <f>IFERROR(SUM(V411:V411),"0")</f>
        <v>0</v>
      </c>
      <c r="W413" s="42">
        <f>IFERROR(SUM(W411:W411),"0")</f>
        <v>0</v>
      </c>
      <c r="X413" s="41"/>
      <c r="Y413" s="65"/>
      <c r="Z413" s="65"/>
    </row>
    <row r="414" spans="1:53" ht="14.25" customHeight="1" x14ac:dyDescent="0.25">
      <c r="A414" s="416" t="s">
        <v>96</v>
      </c>
      <c r="B414" s="416"/>
      <c r="C414" s="416"/>
      <c r="D414" s="416"/>
      <c r="E414" s="416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  <c r="T414" s="416"/>
      <c r="U414" s="416"/>
      <c r="V414" s="416"/>
      <c r="W414" s="416"/>
      <c r="X414" s="416"/>
      <c r="Y414" s="64"/>
      <c r="Z414" s="64"/>
    </row>
    <row r="415" spans="1:53" ht="27" customHeight="1" x14ac:dyDescent="0.25">
      <c r="A415" s="61" t="s">
        <v>565</v>
      </c>
      <c r="B415" s="61" t="s">
        <v>566</v>
      </c>
      <c r="C415" s="35">
        <v>4301032045</v>
      </c>
      <c r="D415" s="417">
        <v>4680115884335</v>
      </c>
      <c r="E415" s="417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568</v>
      </c>
      <c r="L415" s="37" t="s">
        <v>567</v>
      </c>
      <c r="M415" s="36">
        <v>60</v>
      </c>
      <c r="N415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419"/>
      <c r="P415" s="419"/>
      <c r="Q415" s="419"/>
      <c r="R415" s="420"/>
      <c r="S415" s="38" t="s">
        <v>48</v>
      </c>
      <c r="T415" s="38" t="s">
        <v>48</v>
      </c>
      <c r="U415" s="39" t="s">
        <v>0</v>
      </c>
      <c r="V415" s="57">
        <v>0</v>
      </c>
      <c r="W415" s="54">
        <f>IFERROR(IF(V415="",0,CEILING((V415/$H415),1)*$H415),"")</f>
        <v>0</v>
      </c>
      <c r="X415" s="40" t="str">
        <f>IFERROR(IF(W415=0,"",ROUNDUP(W415/H415,0)*0.00627),"")</f>
        <v/>
      </c>
      <c r="Y415" s="66" t="s">
        <v>48</v>
      </c>
      <c r="Z415" s="67" t="s">
        <v>48</v>
      </c>
      <c r="AD415" s="68"/>
      <c r="BA415" s="300" t="s">
        <v>66</v>
      </c>
    </row>
    <row r="416" spans="1:53" ht="27" customHeight="1" x14ac:dyDescent="0.25">
      <c r="A416" s="61" t="s">
        <v>569</v>
      </c>
      <c r="B416" s="61" t="s">
        <v>570</v>
      </c>
      <c r="C416" s="35">
        <v>4301032047</v>
      </c>
      <c r="D416" s="417">
        <v>4680115884342</v>
      </c>
      <c r="E416" s="41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568</v>
      </c>
      <c r="L416" s="37" t="s">
        <v>567</v>
      </c>
      <c r="M416" s="36">
        <v>60</v>
      </c>
      <c r="N416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419"/>
      <c r="P416" s="419"/>
      <c r="Q416" s="419"/>
      <c r="R416" s="420"/>
      <c r="S416" s="38" t="s">
        <v>48</v>
      </c>
      <c r="T416" s="38" t="s">
        <v>48</v>
      </c>
      <c r="U416" s="39" t="s">
        <v>0</v>
      </c>
      <c r="V416" s="57">
        <v>0</v>
      </c>
      <c r="W416" s="54">
        <f>IFERROR(IF(V416="",0,CEILING((V416/$H416),1)*$H416),"")</f>
        <v>0</v>
      </c>
      <c r="X416" s="40" t="str">
        <f>IFERROR(IF(W416=0,"",ROUNDUP(W416/H416,0)*0.00627),"")</f>
        <v/>
      </c>
      <c r="Y416" s="66" t="s">
        <v>48</v>
      </c>
      <c r="Z416" s="67" t="s">
        <v>48</v>
      </c>
      <c r="AD416" s="68"/>
      <c r="BA416" s="301" t="s">
        <v>66</v>
      </c>
    </row>
    <row r="417" spans="1:53" ht="27" customHeight="1" x14ac:dyDescent="0.25">
      <c r="A417" s="61" t="s">
        <v>571</v>
      </c>
      <c r="B417" s="61" t="s">
        <v>572</v>
      </c>
      <c r="C417" s="35">
        <v>4301170011</v>
      </c>
      <c r="D417" s="417">
        <v>4680115884113</v>
      </c>
      <c r="E417" s="417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568</v>
      </c>
      <c r="L417" s="37" t="s">
        <v>567</v>
      </c>
      <c r="M417" s="36">
        <v>150</v>
      </c>
      <c r="N417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419"/>
      <c r="P417" s="419"/>
      <c r="Q417" s="419"/>
      <c r="R417" s="420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302" t="s">
        <v>66</v>
      </c>
    </row>
    <row r="418" spans="1:53" x14ac:dyDescent="0.2">
      <c r="A418" s="424"/>
      <c r="B418" s="424"/>
      <c r="C418" s="424"/>
      <c r="D418" s="424"/>
      <c r="E418" s="424"/>
      <c r="F418" s="424"/>
      <c r="G418" s="424"/>
      <c r="H418" s="424"/>
      <c r="I418" s="424"/>
      <c r="J418" s="424"/>
      <c r="K418" s="424"/>
      <c r="L418" s="424"/>
      <c r="M418" s="425"/>
      <c r="N418" s="421" t="s">
        <v>43</v>
      </c>
      <c r="O418" s="422"/>
      <c r="P418" s="422"/>
      <c r="Q418" s="422"/>
      <c r="R418" s="422"/>
      <c r="S418" s="422"/>
      <c r="T418" s="423"/>
      <c r="U418" s="41" t="s">
        <v>42</v>
      </c>
      <c r="V418" s="42">
        <f>IFERROR(V415/H415,"0")+IFERROR(V416/H416,"0")+IFERROR(V417/H417,"0")</f>
        <v>0</v>
      </c>
      <c r="W418" s="42">
        <f>IFERROR(W415/H415,"0")+IFERROR(W416/H416,"0")+IFERROR(W417/H417,"0")</f>
        <v>0</v>
      </c>
      <c r="X418" s="42">
        <f>IFERROR(IF(X415="",0,X415),"0")+IFERROR(IF(X416="",0,X416),"0")+IFERROR(IF(X417="",0,X417),"0")</f>
        <v>0</v>
      </c>
      <c r="Y418" s="65"/>
      <c r="Z418" s="65"/>
    </row>
    <row r="419" spans="1:53" x14ac:dyDescent="0.2">
      <c r="A419" s="424"/>
      <c r="B419" s="424"/>
      <c r="C419" s="424"/>
      <c r="D419" s="424"/>
      <c r="E419" s="424"/>
      <c r="F419" s="424"/>
      <c r="G419" s="424"/>
      <c r="H419" s="424"/>
      <c r="I419" s="424"/>
      <c r="J419" s="424"/>
      <c r="K419" s="424"/>
      <c r="L419" s="424"/>
      <c r="M419" s="425"/>
      <c r="N419" s="421" t="s">
        <v>43</v>
      </c>
      <c r="O419" s="422"/>
      <c r="P419" s="422"/>
      <c r="Q419" s="422"/>
      <c r="R419" s="422"/>
      <c r="S419" s="422"/>
      <c r="T419" s="423"/>
      <c r="U419" s="41" t="s">
        <v>0</v>
      </c>
      <c r="V419" s="42">
        <f>IFERROR(SUM(V415:V417),"0")</f>
        <v>0</v>
      </c>
      <c r="W419" s="42">
        <f>IFERROR(SUM(W415:W417),"0")</f>
        <v>0</v>
      </c>
      <c r="X419" s="41"/>
      <c r="Y419" s="65"/>
      <c r="Z419" s="65"/>
    </row>
    <row r="420" spans="1:53" ht="16.5" customHeight="1" x14ac:dyDescent="0.25">
      <c r="A420" s="415" t="s">
        <v>573</v>
      </c>
      <c r="B420" s="415"/>
      <c r="C420" s="415"/>
      <c r="D420" s="415"/>
      <c r="E420" s="415"/>
      <c r="F420" s="415"/>
      <c r="G420" s="415"/>
      <c r="H420" s="415"/>
      <c r="I420" s="415"/>
      <c r="J420" s="415"/>
      <c r="K420" s="415"/>
      <c r="L420" s="415"/>
      <c r="M420" s="415"/>
      <c r="N420" s="415"/>
      <c r="O420" s="415"/>
      <c r="P420" s="415"/>
      <c r="Q420" s="415"/>
      <c r="R420" s="415"/>
      <c r="S420" s="415"/>
      <c r="T420" s="415"/>
      <c r="U420" s="415"/>
      <c r="V420" s="415"/>
      <c r="W420" s="415"/>
      <c r="X420" s="415"/>
      <c r="Y420" s="63"/>
      <c r="Z420" s="63"/>
    </row>
    <row r="421" spans="1:53" ht="14.25" customHeight="1" x14ac:dyDescent="0.25">
      <c r="A421" s="416" t="s">
        <v>110</v>
      </c>
      <c r="B421" s="416"/>
      <c r="C421" s="416"/>
      <c r="D421" s="416"/>
      <c r="E421" s="416"/>
      <c r="F421" s="416"/>
      <c r="G421" s="416"/>
      <c r="H421" s="416"/>
      <c r="I421" s="416"/>
      <c r="J421" s="416"/>
      <c r="K421" s="416"/>
      <c r="L421" s="416"/>
      <c r="M421" s="416"/>
      <c r="N421" s="416"/>
      <c r="O421" s="416"/>
      <c r="P421" s="416"/>
      <c r="Q421" s="416"/>
      <c r="R421" s="416"/>
      <c r="S421" s="416"/>
      <c r="T421" s="416"/>
      <c r="U421" s="416"/>
      <c r="V421" s="416"/>
      <c r="W421" s="416"/>
      <c r="X421" s="416"/>
      <c r="Y421" s="64"/>
      <c r="Z421" s="64"/>
    </row>
    <row r="422" spans="1:53" ht="27" customHeight="1" x14ac:dyDescent="0.25">
      <c r="A422" s="61" t="s">
        <v>574</v>
      </c>
      <c r="B422" s="61" t="s">
        <v>575</v>
      </c>
      <c r="C422" s="35">
        <v>4301020214</v>
      </c>
      <c r="D422" s="417">
        <v>4607091389388</v>
      </c>
      <c r="E422" s="417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114</v>
      </c>
      <c r="L422" s="37" t="s">
        <v>113</v>
      </c>
      <c r="M422" s="36">
        <v>35</v>
      </c>
      <c r="N422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419"/>
      <c r="P422" s="419"/>
      <c r="Q422" s="419"/>
      <c r="R422" s="420"/>
      <c r="S422" s="38" t="s">
        <v>48</v>
      </c>
      <c r="T422" s="38" t="s">
        <v>48</v>
      </c>
      <c r="U422" s="39" t="s">
        <v>0</v>
      </c>
      <c r="V422" s="57">
        <v>0</v>
      </c>
      <c r="W422" s="54">
        <f>IFERROR(IF(V422="",0,CEILING((V422/$H422),1)*$H422),"")</f>
        <v>0</v>
      </c>
      <c r="X422" s="40" t="str">
        <f>IFERROR(IF(W422=0,"",ROUNDUP(W422/H422,0)*0.01196),"")</f>
        <v/>
      </c>
      <c r="Y422" s="66" t="s">
        <v>48</v>
      </c>
      <c r="Z422" s="67" t="s">
        <v>48</v>
      </c>
      <c r="AD422" s="68"/>
      <c r="BA422" s="303" t="s">
        <v>66</v>
      </c>
    </row>
    <row r="423" spans="1:53" ht="27" customHeight="1" x14ac:dyDescent="0.25">
      <c r="A423" s="61" t="s">
        <v>576</v>
      </c>
      <c r="B423" s="61" t="s">
        <v>577</v>
      </c>
      <c r="C423" s="35">
        <v>4301020185</v>
      </c>
      <c r="D423" s="417">
        <v>4607091389364</v>
      </c>
      <c r="E423" s="417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80</v>
      </c>
      <c r="L423" s="37" t="s">
        <v>132</v>
      </c>
      <c r="M423" s="36">
        <v>35</v>
      </c>
      <c r="N423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419"/>
      <c r="P423" s="419"/>
      <c r="Q423" s="419"/>
      <c r="R423" s="420"/>
      <c r="S423" s="38" t="s">
        <v>48</v>
      </c>
      <c r="T423" s="38" t="s">
        <v>48</v>
      </c>
      <c r="U423" s="39" t="s">
        <v>0</v>
      </c>
      <c r="V423" s="57">
        <v>0</v>
      </c>
      <c r="W423" s="54">
        <f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4" t="s">
        <v>66</v>
      </c>
    </row>
    <row r="424" spans="1:53" x14ac:dyDescent="0.2">
      <c r="A424" s="424"/>
      <c r="B424" s="424"/>
      <c r="C424" s="424"/>
      <c r="D424" s="424"/>
      <c r="E424" s="424"/>
      <c r="F424" s="424"/>
      <c r="G424" s="424"/>
      <c r="H424" s="424"/>
      <c r="I424" s="424"/>
      <c r="J424" s="424"/>
      <c r="K424" s="424"/>
      <c r="L424" s="424"/>
      <c r="M424" s="425"/>
      <c r="N424" s="421" t="s">
        <v>43</v>
      </c>
      <c r="O424" s="422"/>
      <c r="P424" s="422"/>
      <c r="Q424" s="422"/>
      <c r="R424" s="422"/>
      <c r="S424" s="422"/>
      <c r="T424" s="423"/>
      <c r="U424" s="41" t="s">
        <v>42</v>
      </c>
      <c r="V424" s="42">
        <f>IFERROR(V422/H422,"0")+IFERROR(V423/H423,"0")</f>
        <v>0</v>
      </c>
      <c r="W424" s="42">
        <f>IFERROR(W422/H422,"0")+IFERROR(W423/H423,"0")</f>
        <v>0</v>
      </c>
      <c r="X424" s="42">
        <f>IFERROR(IF(X422="",0,X422),"0")+IFERROR(IF(X423="",0,X423),"0")</f>
        <v>0</v>
      </c>
      <c r="Y424" s="65"/>
      <c r="Z424" s="65"/>
    </row>
    <row r="425" spans="1:53" x14ac:dyDescent="0.2">
      <c r="A425" s="424"/>
      <c r="B425" s="424"/>
      <c r="C425" s="424"/>
      <c r="D425" s="424"/>
      <c r="E425" s="424"/>
      <c r="F425" s="424"/>
      <c r="G425" s="424"/>
      <c r="H425" s="424"/>
      <c r="I425" s="424"/>
      <c r="J425" s="424"/>
      <c r="K425" s="424"/>
      <c r="L425" s="424"/>
      <c r="M425" s="425"/>
      <c r="N425" s="421" t="s">
        <v>43</v>
      </c>
      <c r="O425" s="422"/>
      <c r="P425" s="422"/>
      <c r="Q425" s="422"/>
      <c r="R425" s="422"/>
      <c r="S425" s="422"/>
      <c r="T425" s="423"/>
      <c r="U425" s="41" t="s">
        <v>0</v>
      </c>
      <c r="V425" s="42">
        <f>IFERROR(SUM(V422:V423),"0")</f>
        <v>0</v>
      </c>
      <c r="W425" s="42">
        <f>IFERROR(SUM(W422:W423),"0")</f>
        <v>0</v>
      </c>
      <c r="X425" s="41"/>
      <c r="Y425" s="65"/>
      <c r="Z425" s="65"/>
    </row>
    <row r="426" spans="1:53" ht="14.25" customHeight="1" x14ac:dyDescent="0.25">
      <c r="A426" s="416" t="s">
        <v>76</v>
      </c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  <c r="T426" s="416"/>
      <c r="U426" s="416"/>
      <c r="V426" s="416"/>
      <c r="W426" s="416"/>
      <c r="X426" s="416"/>
      <c r="Y426" s="64"/>
      <c r="Z426" s="64"/>
    </row>
    <row r="427" spans="1:53" ht="27" customHeight="1" x14ac:dyDescent="0.25">
      <c r="A427" s="61" t="s">
        <v>578</v>
      </c>
      <c r="B427" s="61" t="s">
        <v>579</v>
      </c>
      <c r="C427" s="35">
        <v>4301031212</v>
      </c>
      <c r="D427" s="417">
        <v>4607091389739</v>
      </c>
      <c r="E427" s="417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80</v>
      </c>
      <c r="L427" s="37" t="s">
        <v>113</v>
      </c>
      <c r="M427" s="36">
        <v>45</v>
      </c>
      <c r="N427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419"/>
      <c r="P427" s="419"/>
      <c r="Q427" s="419"/>
      <c r="R427" s="420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ref="W427:W433" si="20">IFERROR(IF(V427="",0,CEILING((V427/$H427),1)*$H427),"")</f>
        <v>0</v>
      </c>
      <c r="X427" s="40" t="str">
        <f>IFERROR(IF(W427=0,"",ROUNDUP(W427/H427,0)*0.00753),"")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580</v>
      </c>
      <c r="B428" s="61" t="s">
        <v>581</v>
      </c>
      <c r="C428" s="35">
        <v>4301031247</v>
      </c>
      <c r="D428" s="417">
        <v>4680115883048</v>
      </c>
      <c r="E428" s="417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80</v>
      </c>
      <c r="L428" s="37" t="s">
        <v>79</v>
      </c>
      <c r="M428" s="36">
        <v>40</v>
      </c>
      <c r="N428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419"/>
      <c r="P428" s="419"/>
      <c r="Q428" s="419"/>
      <c r="R428" s="420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IFERROR(IF(W428=0,"",ROUNDUP(W428/H428,0)*0.00937),"")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582</v>
      </c>
      <c r="B429" s="61" t="s">
        <v>583</v>
      </c>
      <c r="C429" s="35">
        <v>4301031176</v>
      </c>
      <c r="D429" s="417">
        <v>4607091389425</v>
      </c>
      <c r="E429" s="41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177</v>
      </c>
      <c r="L429" s="37" t="s">
        <v>79</v>
      </c>
      <c r="M429" s="36">
        <v>45</v>
      </c>
      <c r="N429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419"/>
      <c r="P429" s="419"/>
      <c r="Q429" s="419"/>
      <c r="R429" s="420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t="27" customHeight="1" x14ac:dyDescent="0.25">
      <c r="A430" s="61" t="s">
        <v>584</v>
      </c>
      <c r="B430" s="61" t="s">
        <v>585</v>
      </c>
      <c r="C430" s="35">
        <v>4301031215</v>
      </c>
      <c r="D430" s="417">
        <v>4680115882911</v>
      </c>
      <c r="E430" s="417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177</v>
      </c>
      <c r="L430" s="37" t="s">
        <v>79</v>
      </c>
      <c r="M430" s="36">
        <v>40</v>
      </c>
      <c r="N430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419"/>
      <c r="P430" s="419"/>
      <c r="Q430" s="419"/>
      <c r="R430" s="420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IFERROR(IF(W430=0,"",ROUNDUP(W430/H430,0)*0.00502),"")</f>
        <v/>
      </c>
      <c r="Y430" s="66" t="s">
        <v>48</v>
      </c>
      <c r="Z430" s="67" t="s">
        <v>48</v>
      </c>
      <c r="AD430" s="68"/>
      <c r="BA430" s="308" t="s">
        <v>66</v>
      </c>
    </row>
    <row r="431" spans="1:53" ht="27" customHeight="1" x14ac:dyDescent="0.25">
      <c r="A431" s="61" t="s">
        <v>586</v>
      </c>
      <c r="B431" s="61" t="s">
        <v>587</v>
      </c>
      <c r="C431" s="35">
        <v>4301031167</v>
      </c>
      <c r="D431" s="417">
        <v>4680115880771</v>
      </c>
      <c r="E431" s="417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177</v>
      </c>
      <c r="L431" s="37" t="s">
        <v>79</v>
      </c>
      <c r="M431" s="36">
        <v>45</v>
      </c>
      <c r="N431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419"/>
      <c r="P431" s="419"/>
      <c r="Q431" s="419"/>
      <c r="R431" s="420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9" t="s">
        <v>66</v>
      </c>
    </row>
    <row r="432" spans="1:53" ht="27" customHeight="1" x14ac:dyDescent="0.25">
      <c r="A432" s="61" t="s">
        <v>588</v>
      </c>
      <c r="B432" s="61" t="s">
        <v>589</v>
      </c>
      <c r="C432" s="35">
        <v>4301031173</v>
      </c>
      <c r="D432" s="417">
        <v>4607091389500</v>
      </c>
      <c r="E432" s="417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177</v>
      </c>
      <c r="L432" s="37" t="s">
        <v>79</v>
      </c>
      <c r="M432" s="36">
        <v>45</v>
      </c>
      <c r="N43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419"/>
      <c r="P432" s="419"/>
      <c r="Q432" s="419"/>
      <c r="R432" s="420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10" t="s">
        <v>66</v>
      </c>
    </row>
    <row r="433" spans="1:53" ht="27" customHeight="1" x14ac:dyDescent="0.25">
      <c r="A433" s="61" t="s">
        <v>590</v>
      </c>
      <c r="B433" s="61" t="s">
        <v>591</v>
      </c>
      <c r="C433" s="35">
        <v>4301031103</v>
      </c>
      <c r="D433" s="417">
        <v>4680115881983</v>
      </c>
      <c r="E433" s="417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177</v>
      </c>
      <c r="L433" s="37" t="s">
        <v>79</v>
      </c>
      <c r="M433" s="36">
        <v>40</v>
      </c>
      <c r="N433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419"/>
      <c r="P433" s="419"/>
      <c r="Q433" s="419"/>
      <c r="R433" s="420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11" t="s">
        <v>66</v>
      </c>
    </row>
    <row r="434" spans="1:53" x14ac:dyDescent="0.2">
      <c r="A434" s="424"/>
      <c r="B434" s="424"/>
      <c r="C434" s="424"/>
      <c r="D434" s="424"/>
      <c r="E434" s="424"/>
      <c r="F434" s="424"/>
      <c r="G434" s="424"/>
      <c r="H434" s="424"/>
      <c r="I434" s="424"/>
      <c r="J434" s="424"/>
      <c r="K434" s="424"/>
      <c r="L434" s="424"/>
      <c r="M434" s="425"/>
      <c r="N434" s="421" t="s">
        <v>43</v>
      </c>
      <c r="O434" s="422"/>
      <c r="P434" s="422"/>
      <c r="Q434" s="422"/>
      <c r="R434" s="422"/>
      <c r="S434" s="422"/>
      <c r="T434" s="423"/>
      <c r="U434" s="41" t="s">
        <v>42</v>
      </c>
      <c r="V434" s="42">
        <f>IFERROR(V427/H427,"0")+IFERROR(V428/H428,"0")+IFERROR(V429/H429,"0")+IFERROR(V430/H430,"0")+IFERROR(V431/H431,"0")+IFERROR(V432/H432,"0")+IFERROR(V433/H433,"0")</f>
        <v>0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5"/>
      <c r="Z434" s="65"/>
    </row>
    <row r="435" spans="1:53" x14ac:dyDescent="0.2">
      <c r="A435" s="424"/>
      <c r="B435" s="424"/>
      <c r="C435" s="424"/>
      <c r="D435" s="424"/>
      <c r="E435" s="424"/>
      <c r="F435" s="424"/>
      <c r="G435" s="424"/>
      <c r="H435" s="424"/>
      <c r="I435" s="424"/>
      <c r="J435" s="424"/>
      <c r="K435" s="424"/>
      <c r="L435" s="424"/>
      <c r="M435" s="425"/>
      <c r="N435" s="421" t="s">
        <v>43</v>
      </c>
      <c r="O435" s="422"/>
      <c r="P435" s="422"/>
      <c r="Q435" s="422"/>
      <c r="R435" s="422"/>
      <c r="S435" s="422"/>
      <c r="T435" s="423"/>
      <c r="U435" s="41" t="s">
        <v>0</v>
      </c>
      <c r="V435" s="42">
        <f>IFERROR(SUM(V427:V433),"0")</f>
        <v>0</v>
      </c>
      <c r="W435" s="42">
        <f>IFERROR(SUM(W427:W433),"0")</f>
        <v>0</v>
      </c>
      <c r="X435" s="41"/>
      <c r="Y435" s="65"/>
      <c r="Z435" s="65"/>
    </row>
    <row r="436" spans="1:53" ht="14.25" customHeight="1" x14ac:dyDescent="0.25">
      <c r="A436" s="416" t="s">
        <v>96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64"/>
      <c r="Z436" s="64"/>
    </row>
    <row r="437" spans="1:53" ht="27" customHeight="1" x14ac:dyDescent="0.25">
      <c r="A437" s="61" t="s">
        <v>592</v>
      </c>
      <c r="B437" s="61" t="s">
        <v>593</v>
      </c>
      <c r="C437" s="35">
        <v>4301032046</v>
      </c>
      <c r="D437" s="417">
        <v>4680115884359</v>
      </c>
      <c r="E437" s="417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568</v>
      </c>
      <c r="L437" s="37" t="s">
        <v>567</v>
      </c>
      <c r="M437" s="36">
        <v>60</v>
      </c>
      <c r="N437" s="6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419"/>
      <c r="P437" s="419"/>
      <c r="Q437" s="419"/>
      <c r="R437" s="420"/>
      <c r="S437" s="38" t="s">
        <v>48</v>
      </c>
      <c r="T437" s="38" t="s">
        <v>48</v>
      </c>
      <c r="U437" s="39" t="s">
        <v>0</v>
      </c>
      <c r="V437" s="57">
        <v>0</v>
      </c>
      <c r="W437" s="54">
        <f>IFERROR(IF(V437="",0,CEILING((V437/$H437),1)*$H437),"")</f>
        <v>0</v>
      </c>
      <c r="X437" s="40" t="str">
        <f>IFERROR(IF(W437=0,"",ROUNDUP(W437/H437,0)*0.00627),"")</f>
        <v/>
      </c>
      <c r="Y437" s="66" t="s">
        <v>48</v>
      </c>
      <c r="Z437" s="67" t="s">
        <v>48</v>
      </c>
      <c r="AD437" s="68"/>
      <c r="BA437" s="312" t="s">
        <v>66</v>
      </c>
    </row>
    <row r="438" spans="1:53" ht="27" customHeight="1" x14ac:dyDescent="0.25">
      <c r="A438" s="61" t="s">
        <v>594</v>
      </c>
      <c r="B438" s="61" t="s">
        <v>595</v>
      </c>
      <c r="C438" s="35">
        <v>4301040358</v>
      </c>
      <c r="D438" s="417">
        <v>4680115884571</v>
      </c>
      <c r="E438" s="417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568</v>
      </c>
      <c r="L438" s="37" t="s">
        <v>567</v>
      </c>
      <c r="M438" s="36">
        <v>60</v>
      </c>
      <c r="N438" s="6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419"/>
      <c r="P438" s="419"/>
      <c r="Q438" s="419"/>
      <c r="R438" s="420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3" t="s">
        <v>66</v>
      </c>
    </row>
    <row r="439" spans="1:53" x14ac:dyDescent="0.2">
      <c r="A439" s="424"/>
      <c r="B439" s="424"/>
      <c r="C439" s="424"/>
      <c r="D439" s="424"/>
      <c r="E439" s="424"/>
      <c r="F439" s="424"/>
      <c r="G439" s="424"/>
      <c r="H439" s="424"/>
      <c r="I439" s="424"/>
      <c r="J439" s="424"/>
      <c r="K439" s="424"/>
      <c r="L439" s="424"/>
      <c r="M439" s="425"/>
      <c r="N439" s="421" t="s">
        <v>43</v>
      </c>
      <c r="O439" s="422"/>
      <c r="P439" s="422"/>
      <c r="Q439" s="422"/>
      <c r="R439" s="422"/>
      <c r="S439" s="422"/>
      <c r="T439" s="423"/>
      <c r="U439" s="41" t="s">
        <v>42</v>
      </c>
      <c r="V439" s="42">
        <f>IFERROR(V437/H437,"0")+IFERROR(V438/H438,"0")</f>
        <v>0</v>
      </c>
      <c r="W439" s="42">
        <f>IFERROR(W437/H437,"0")+IFERROR(W438/H438,"0")</f>
        <v>0</v>
      </c>
      <c r="X439" s="42">
        <f>IFERROR(IF(X437="",0,X437),"0")+IFERROR(IF(X438="",0,X438),"0")</f>
        <v>0</v>
      </c>
      <c r="Y439" s="65"/>
      <c r="Z439" s="65"/>
    </row>
    <row r="440" spans="1:53" x14ac:dyDescent="0.2">
      <c r="A440" s="424"/>
      <c r="B440" s="424"/>
      <c r="C440" s="424"/>
      <c r="D440" s="424"/>
      <c r="E440" s="424"/>
      <c r="F440" s="424"/>
      <c r="G440" s="424"/>
      <c r="H440" s="424"/>
      <c r="I440" s="424"/>
      <c r="J440" s="424"/>
      <c r="K440" s="424"/>
      <c r="L440" s="424"/>
      <c r="M440" s="425"/>
      <c r="N440" s="421" t="s">
        <v>43</v>
      </c>
      <c r="O440" s="422"/>
      <c r="P440" s="422"/>
      <c r="Q440" s="422"/>
      <c r="R440" s="422"/>
      <c r="S440" s="422"/>
      <c r="T440" s="423"/>
      <c r="U440" s="41" t="s">
        <v>0</v>
      </c>
      <c r="V440" s="42">
        <f>IFERROR(SUM(V437:V438),"0")</f>
        <v>0</v>
      </c>
      <c r="W440" s="42">
        <f>IFERROR(SUM(W437:W438),"0")</f>
        <v>0</v>
      </c>
      <c r="X440" s="41"/>
      <c r="Y440" s="65"/>
      <c r="Z440" s="65"/>
    </row>
    <row r="441" spans="1:53" ht="14.25" customHeight="1" x14ac:dyDescent="0.25">
      <c r="A441" s="416" t="s">
        <v>105</v>
      </c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  <c r="T441" s="416"/>
      <c r="U441" s="416"/>
      <c r="V441" s="416"/>
      <c r="W441" s="416"/>
      <c r="X441" s="416"/>
      <c r="Y441" s="64"/>
      <c r="Z441" s="64"/>
    </row>
    <row r="442" spans="1:53" ht="27" customHeight="1" x14ac:dyDescent="0.25">
      <c r="A442" s="61" t="s">
        <v>596</v>
      </c>
      <c r="B442" s="61" t="s">
        <v>597</v>
      </c>
      <c r="C442" s="35">
        <v>4301170010</v>
      </c>
      <c r="D442" s="417">
        <v>4680115884090</v>
      </c>
      <c r="E442" s="417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568</v>
      </c>
      <c r="L442" s="37" t="s">
        <v>567</v>
      </c>
      <c r="M442" s="36">
        <v>150</v>
      </c>
      <c r="N442" s="6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419"/>
      <c r="P442" s="419"/>
      <c r="Q442" s="419"/>
      <c r="R442" s="420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4" t="s">
        <v>66</v>
      </c>
    </row>
    <row r="443" spans="1:53" x14ac:dyDescent="0.2">
      <c r="A443" s="424"/>
      <c r="B443" s="424"/>
      <c r="C443" s="424"/>
      <c r="D443" s="424"/>
      <c r="E443" s="424"/>
      <c r="F443" s="424"/>
      <c r="G443" s="424"/>
      <c r="H443" s="424"/>
      <c r="I443" s="424"/>
      <c r="J443" s="424"/>
      <c r="K443" s="424"/>
      <c r="L443" s="424"/>
      <c r="M443" s="425"/>
      <c r="N443" s="421" t="s">
        <v>43</v>
      </c>
      <c r="O443" s="422"/>
      <c r="P443" s="422"/>
      <c r="Q443" s="422"/>
      <c r="R443" s="422"/>
      <c r="S443" s="422"/>
      <c r="T443" s="423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424"/>
      <c r="B444" s="424"/>
      <c r="C444" s="424"/>
      <c r="D444" s="424"/>
      <c r="E444" s="424"/>
      <c r="F444" s="424"/>
      <c r="G444" s="424"/>
      <c r="H444" s="424"/>
      <c r="I444" s="424"/>
      <c r="J444" s="424"/>
      <c r="K444" s="424"/>
      <c r="L444" s="424"/>
      <c r="M444" s="425"/>
      <c r="N444" s="421" t="s">
        <v>43</v>
      </c>
      <c r="O444" s="422"/>
      <c r="P444" s="422"/>
      <c r="Q444" s="422"/>
      <c r="R444" s="422"/>
      <c r="S444" s="422"/>
      <c r="T444" s="423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14.25" customHeight="1" x14ac:dyDescent="0.25">
      <c r="A445" s="416" t="s">
        <v>598</v>
      </c>
      <c r="B445" s="416"/>
      <c r="C445" s="416"/>
      <c r="D445" s="416"/>
      <c r="E445" s="416"/>
      <c r="F445" s="416"/>
      <c r="G445" s="416"/>
      <c r="H445" s="416"/>
      <c r="I445" s="416"/>
      <c r="J445" s="416"/>
      <c r="K445" s="416"/>
      <c r="L445" s="416"/>
      <c r="M445" s="416"/>
      <c r="N445" s="416"/>
      <c r="O445" s="416"/>
      <c r="P445" s="416"/>
      <c r="Q445" s="416"/>
      <c r="R445" s="416"/>
      <c r="S445" s="416"/>
      <c r="T445" s="416"/>
      <c r="U445" s="416"/>
      <c r="V445" s="416"/>
      <c r="W445" s="416"/>
      <c r="X445" s="416"/>
      <c r="Y445" s="64"/>
      <c r="Z445" s="64"/>
    </row>
    <row r="446" spans="1:53" ht="27" customHeight="1" x14ac:dyDescent="0.25">
      <c r="A446" s="61" t="s">
        <v>599</v>
      </c>
      <c r="B446" s="61" t="s">
        <v>600</v>
      </c>
      <c r="C446" s="35">
        <v>4301040357</v>
      </c>
      <c r="D446" s="417">
        <v>4680115884564</v>
      </c>
      <c r="E446" s="417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568</v>
      </c>
      <c r="L446" s="37" t="s">
        <v>567</v>
      </c>
      <c r="M446" s="36">
        <v>60</v>
      </c>
      <c r="N446" s="67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419"/>
      <c r="P446" s="419"/>
      <c r="Q446" s="419"/>
      <c r="R446" s="420"/>
      <c r="S446" s="38" t="s">
        <v>48</v>
      </c>
      <c r="T446" s="38" t="s">
        <v>48</v>
      </c>
      <c r="U446" s="39" t="s">
        <v>0</v>
      </c>
      <c r="V446" s="57">
        <v>0</v>
      </c>
      <c r="W446" s="54">
        <f>IFERROR(IF(V446="",0,CEILING((V446/$H446),1)*$H446),"")</f>
        <v>0</v>
      </c>
      <c r="X446" s="40" t="str">
        <f>IFERROR(IF(W446=0,"",ROUNDUP(W446/H446,0)*0.00627),"")</f>
        <v/>
      </c>
      <c r="Y446" s="66" t="s">
        <v>48</v>
      </c>
      <c r="Z446" s="67" t="s">
        <v>48</v>
      </c>
      <c r="AD446" s="68"/>
      <c r="BA446" s="315" t="s">
        <v>66</v>
      </c>
    </row>
    <row r="447" spans="1:53" x14ac:dyDescent="0.2">
      <c r="A447" s="424"/>
      <c r="B447" s="424"/>
      <c r="C447" s="424"/>
      <c r="D447" s="424"/>
      <c r="E447" s="424"/>
      <c r="F447" s="424"/>
      <c r="G447" s="424"/>
      <c r="H447" s="424"/>
      <c r="I447" s="424"/>
      <c r="J447" s="424"/>
      <c r="K447" s="424"/>
      <c r="L447" s="424"/>
      <c r="M447" s="425"/>
      <c r="N447" s="421" t="s">
        <v>43</v>
      </c>
      <c r="O447" s="422"/>
      <c r="P447" s="422"/>
      <c r="Q447" s="422"/>
      <c r="R447" s="422"/>
      <c r="S447" s="422"/>
      <c r="T447" s="423"/>
      <c r="U447" s="41" t="s">
        <v>42</v>
      </c>
      <c r="V447" s="42">
        <f>IFERROR(V446/H446,"0")</f>
        <v>0</v>
      </c>
      <c r="W447" s="42">
        <f>IFERROR(W446/H446,"0")</f>
        <v>0</v>
      </c>
      <c r="X447" s="42">
        <f>IFERROR(IF(X446="",0,X446),"0")</f>
        <v>0</v>
      </c>
      <c r="Y447" s="65"/>
      <c r="Z447" s="65"/>
    </row>
    <row r="448" spans="1:53" x14ac:dyDescent="0.2">
      <c r="A448" s="424"/>
      <c r="B448" s="424"/>
      <c r="C448" s="424"/>
      <c r="D448" s="424"/>
      <c r="E448" s="424"/>
      <c r="F448" s="424"/>
      <c r="G448" s="424"/>
      <c r="H448" s="424"/>
      <c r="I448" s="424"/>
      <c r="J448" s="424"/>
      <c r="K448" s="424"/>
      <c r="L448" s="424"/>
      <c r="M448" s="425"/>
      <c r="N448" s="421" t="s">
        <v>43</v>
      </c>
      <c r="O448" s="422"/>
      <c r="P448" s="422"/>
      <c r="Q448" s="422"/>
      <c r="R448" s="422"/>
      <c r="S448" s="422"/>
      <c r="T448" s="423"/>
      <c r="U448" s="41" t="s">
        <v>0</v>
      </c>
      <c r="V448" s="42">
        <f>IFERROR(SUM(V446:V446),"0")</f>
        <v>0</v>
      </c>
      <c r="W448" s="42">
        <f>IFERROR(SUM(W446:W446),"0")</f>
        <v>0</v>
      </c>
      <c r="X448" s="41"/>
      <c r="Y448" s="65"/>
      <c r="Z448" s="65"/>
    </row>
    <row r="449" spans="1:53" ht="27.75" customHeight="1" x14ac:dyDescent="0.2">
      <c r="A449" s="414" t="s">
        <v>601</v>
      </c>
      <c r="B449" s="414"/>
      <c r="C449" s="414"/>
      <c r="D449" s="414"/>
      <c r="E449" s="414"/>
      <c r="F449" s="414"/>
      <c r="G449" s="414"/>
      <c r="H449" s="414"/>
      <c r="I449" s="414"/>
      <c r="J449" s="414"/>
      <c r="K449" s="414"/>
      <c r="L449" s="414"/>
      <c r="M449" s="414"/>
      <c r="N449" s="414"/>
      <c r="O449" s="414"/>
      <c r="P449" s="414"/>
      <c r="Q449" s="414"/>
      <c r="R449" s="414"/>
      <c r="S449" s="414"/>
      <c r="T449" s="414"/>
      <c r="U449" s="414"/>
      <c r="V449" s="414"/>
      <c r="W449" s="414"/>
      <c r="X449" s="414"/>
      <c r="Y449" s="53"/>
      <c r="Z449" s="53"/>
    </row>
    <row r="450" spans="1:53" ht="16.5" customHeight="1" x14ac:dyDescent="0.25">
      <c r="A450" s="415" t="s">
        <v>601</v>
      </c>
      <c r="B450" s="415"/>
      <c r="C450" s="415"/>
      <c r="D450" s="415"/>
      <c r="E450" s="415"/>
      <c r="F450" s="415"/>
      <c r="G450" s="415"/>
      <c r="H450" s="415"/>
      <c r="I450" s="415"/>
      <c r="J450" s="415"/>
      <c r="K450" s="415"/>
      <c r="L450" s="415"/>
      <c r="M450" s="415"/>
      <c r="N450" s="415"/>
      <c r="O450" s="415"/>
      <c r="P450" s="415"/>
      <c r="Q450" s="415"/>
      <c r="R450" s="415"/>
      <c r="S450" s="415"/>
      <c r="T450" s="415"/>
      <c r="U450" s="415"/>
      <c r="V450" s="415"/>
      <c r="W450" s="415"/>
      <c r="X450" s="415"/>
      <c r="Y450" s="63"/>
      <c r="Z450" s="63"/>
    </row>
    <row r="451" spans="1:53" ht="14.25" customHeight="1" x14ac:dyDescent="0.25">
      <c r="A451" s="416" t="s">
        <v>118</v>
      </c>
      <c r="B451" s="416"/>
      <c r="C451" s="416"/>
      <c r="D451" s="416"/>
      <c r="E451" s="416"/>
      <c r="F451" s="416"/>
      <c r="G451" s="416"/>
      <c r="H451" s="416"/>
      <c r="I451" s="416"/>
      <c r="J451" s="416"/>
      <c r="K451" s="416"/>
      <c r="L451" s="416"/>
      <c r="M451" s="416"/>
      <c r="N451" s="416"/>
      <c r="O451" s="416"/>
      <c r="P451" s="416"/>
      <c r="Q451" s="416"/>
      <c r="R451" s="416"/>
      <c r="S451" s="416"/>
      <c r="T451" s="416"/>
      <c r="U451" s="416"/>
      <c r="V451" s="416"/>
      <c r="W451" s="416"/>
      <c r="X451" s="416"/>
      <c r="Y451" s="64"/>
      <c r="Z451" s="64"/>
    </row>
    <row r="452" spans="1:53" ht="27" customHeight="1" x14ac:dyDescent="0.25">
      <c r="A452" s="61" t="s">
        <v>602</v>
      </c>
      <c r="B452" s="61" t="s">
        <v>603</v>
      </c>
      <c r="C452" s="35">
        <v>4301011795</v>
      </c>
      <c r="D452" s="417">
        <v>4607091389067</v>
      </c>
      <c r="E452" s="417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6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419"/>
      <c r="P452" s="419"/>
      <c r="Q452" s="419"/>
      <c r="R452" s="420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ref="W452:W462" si="21">IFERROR(IF(V452="",0,CEILING((V452/$H452),1)*$H452),"")</f>
        <v>0</v>
      </c>
      <c r="X452" s="40" t="str">
        <f t="shared" ref="X452:X457" si="22">IFERROR(IF(W452=0,"",ROUNDUP(W452/H452,0)*0.01196),"")</f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27" customHeight="1" x14ac:dyDescent="0.25">
      <c r="A453" s="61" t="s">
        <v>604</v>
      </c>
      <c r="B453" s="61" t="s">
        <v>605</v>
      </c>
      <c r="C453" s="35">
        <v>4301011779</v>
      </c>
      <c r="D453" s="417">
        <v>4607091383522</v>
      </c>
      <c r="E453" s="417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419"/>
      <c r="P453" s="419"/>
      <c r="Q453" s="419"/>
      <c r="R453" s="420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606</v>
      </c>
      <c r="B454" s="61" t="s">
        <v>607</v>
      </c>
      <c r="C454" s="35">
        <v>4301011785</v>
      </c>
      <c r="D454" s="417">
        <v>4607091384437</v>
      </c>
      <c r="E454" s="417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419"/>
      <c r="P454" s="419"/>
      <c r="Q454" s="419"/>
      <c r="R454" s="420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16.5" customHeight="1" x14ac:dyDescent="0.25">
      <c r="A455" s="61" t="s">
        <v>608</v>
      </c>
      <c r="B455" s="61" t="s">
        <v>609</v>
      </c>
      <c r="C455" s="35">
        <v>4301011774</v>
      </c>
      <c r="D455" s="417">
        <v>4680115884502</v>
      </c>
      <c r="E455" s="417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419"/>
      <c r="P455" s="419"/>
      <c r="Q455" s="419"/>
      <c r="R455" s="420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610</v>
      </c>
      <c r="B456" s="61" t="s">
        <v>611</v>
      </c>
      <c r="C456" s="35">
        <v>4301011771</v>
      </c>
      <c r="D456" s="417">
        <v>4607091389104</v>
      </c>
      <c r="E456" s="417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60</v>
      </c>
      <c r="N456" s="6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419"/>
      <c r="P456" s="419"/>
      <c r="Q456" s="419"/>
      <c r="R456" s="420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16.5" customHeight="1" x14ac:dyDescent="0.25">
      <c r="A457" s="61" t="s">
        <v>612</v>
      </c>
      <c r="B457" s="61" t="s">
        <v>613</v>
      </c>
      <c r="C457" s="35">
        <v>4301011799</v>
      </c>
      <c r="D457" s="417">
        <v>4680115884519</v>
      </c>
      <c r="E457" s="41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6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419"/>
      <c r="P457" s="419"/>
      <c r="Q457" s="419"/>
      <c r="R457" s="420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614</v>
      </c>
      <c r="B458" s="61" t="s">
        <v>615</v>
      </c>
      <c r="C458" s="35">
        <v>4301011778</v>
      </c>
      <c r="D458" s="417">
        <v>4680115880603</v>
      </c>
      <c r="E458" s="417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419"/>
      <c r="P458" s="419"/>
      <c r="Q458" s="419"/>
      <c r="R458" s="420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t="27" customHeight="1" x14ac:dyDescent="0.25">
      <c r="A459" s="61" t="s">
        <v>616</v>
      </c>
      <c r="B459" s="61" t="s">
        <v>617</v>
      </c>
      <c r="C459" s="35">
        <v>4301011775</v>
      </c>
      <c r="D459" s="417">
        <v>4607091389999</v>
      </c>
      <c r="E459" s="417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67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9"/>
      <c r="P459" s="419"/>
      <c r="Q459" s="419"/>
      <c r="R459" s="420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3" t="s">
        <v>66</v>
      </c>
    </row>
    <row r="460" spans="1:53" ht="27" customHeight="1" x14ac:dyDescent="0.25">
      <c r="A460" s="61" t="s">
        <v>618</v>
      </c>
      <c r="B460" s="61" t="s">
        <v>619</v>
      </c>
      <c r="C460" s="35">
        <v>4301011770</v>
      </c>
      <c r="D460" s="417">
        <v>4680115882782</v>
      </c>
      <c r="E460" s="417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419"/>
      <c r="P460" s="419"/>
      <c r="Q460" s="419"/>
      <c r="R460" s="420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4" t="s">
        <v>66</v>
      </c>
    </row>
    <row r="461" spans="1:53" ht="27" customHeight="1" x14ac:dyDescent="0.25">
      <c r="A461" s="61" t="s">
        <v>620</v>
      </c>
      <c r="B461" s="61" t="s">
        <v>621</v>
      </c>
      <c r="C461" s="35">
        <v>4301011190</v>
      </c>
      <c r="D461" s="417">
        <v>4607091389098</v>
      </c>
      <c r="E461" s="417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132</v>
      </c>
      <c r="M461" s="36">
        <v>50</v>
      </c>
      <c r="N461" s="6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9"/>
      <c r="P461" s="419"/>
      <c r="Q461" s="419"/>
      <c r="R461" s="420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5" t="s">
        <v>66</v>
      </c>
    </row>
    <row r="462" spans="1:53" ht="27" customHeight="1" x14ac:dyDescent="0.25">
      <c r="A462" s="61" t="s">
        <v>622</v>
      </c>
      <c r="B462" s="61" t="s">
        <v>623</v>
      </c>
      <c r="C462" s="35">
        <v>4301011784</v>
      </c>
      <c r="D462" s="417">
        <v>4607091389982</v>
      </c>
      <c r="E462" s="417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419"/>
      <c r="P462" s="419"/>
      <c r="Q462" s="419"/>
      <c r="R462" s="420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6" t="s">
        <v>66</v>
      </c>
    </row>
    <row r="463" spans="1:53" x14ac:dyDescent="0.2">
      <c r="A463" s="424"/>
      <c r="B463" s="424"/>
      <c r="C463" s="424"/>
      <c r="D463" s="424"/>
      <c r="E463" s="424"/>
      <c r="F463" s="424"/>
      <c r="G463" s="424"/>
      <c r="H463" s="424"/>
      <c r="I463" s="424"/>
      <c r="J463" s="424"/>
      <c r="K463" s="424"/>
      <c r="L463" s="424"/>
      <c r="M463" s="425"/>
      <c r="N463" s="421" t="s">
        <v>43</v>
      </c>
      <c r="O463" s="422"/>
      <c r="P463" s="422"/>
      <c r="Q463" s="422"/>
      <c r="R463" s="422"/>
      <c r="S463" s="422"/>
      <c r="T463" s="423"/>
      <c r="U463" s="41" t="s">
        <v>42</v>
      </c>
      <c r="V463" s="42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2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2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5"/>
      <c r="Z463" s="65"/>
    </row>
    <row r="464" spans="1:53" x14ac:dyDescent="0.2">
      <c r="A464" s="424"/>
      <c r="B464" s="424"/>
      <c r="C464" s="424"/>
      <c r="D464" s="424"/>
      <c r="E464" s="424"/>
      <c r="F464" s="424"/>
      <c r="G464" s="424"/>
      <c r="H464" s="424"/>
      <c r="I464" s="424"/>
      <c r="J464" s="424"/>
      <c r="K464" s="424"/>
      <c r="L464" s="424"/>
      <c r="M464" s="425"/>
      <c r="N464" s="421" t="s">
        <v>43</v>
      </c>
      <c r="O464" s="422"/>
      <c r="P464" s="422"/>
      <c r="Q464" s="422"/>
      <c r="R464" s="422"/>
      <c r="S464" s="422"/>
      <c r="T464" s="423"/>
      <c r="U464" s="41" t="s">
        <v>0</v>
      </c>
      <c r="V464" s="42">
        <f>IFERROR(SUM(V452:V462),"0")</f>
        <v>0</v>
      </c>
      <c r="W464" s="42">
        <f>IFERROR(SUM(W452:W462),"0")</f>
        <v>0</v>
      </c>
      <c r="X464" s="41"/>
      <c r="Y464" s="65"/>
      <c r="Z464" s="65"/>
    </row>
    <row r="465" spans="1:53" ht="14.25" customHeight="1" x14ac:dyDescent="0.25">
      <c r="A465" s="416" t="s">
        <v>110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64"/>
      <c r="Z465" s="64"/>
    </row>
    <row r="466" spans="1:53" ht="16.5" customHeight="1" x14ac:dyDescent="0.25">
      <c r="A466" s="61" t="s">
        <v>624</v>
      </c>
      <c r="B466" s="61" t="s">
        <v>625</v>
      </c>
      <c r="C466" s="35">
        <v>4301020222</v>
      </c>
      <c r="D466" s="417">
        <v>4607091388930</v>
      </c>
      <c r="E466" s="41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114</v>
      </c>
      <c r="L466" s="37" t="s">
        <v>113</v>
      </c>
      <c r="M466" s="36">
        <v>55</v>
      </c>
      <c r="N466" s="6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9"/>
      <c r="P466" s="419"/>
      <c r="Q466" s="419"/>
      <c r="R466" s="420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7" t="s">
        <v>66</v>
      </c>
    </row>
    <row r="467" spans="1:53" ht="16.5" customHeight="1" x14ac:dyDescent="0.25">
      <c r="A467" s="61" t="s">
        <v>626</v>
      </c>
      <c r="B467" s="61" t="s">
        <v>627</v>
      </c>
      <c r="C467" s="35">
        <v>4301020206</v>
      </c>
      <c r="D467" s="417">
        <v>4680115880054</v>
      </c>
      <c r="E467" s="41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55</v>
      </c>
      <c r="N467" s="6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9"/>
      <c r="P467" s="419"/>
      <c r="Q467" s="419"/>
      <c r="R467" s="420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8" t="s">
        <v>66</v>
      </c>
    </row>
    <row r="468" spans="1:53" x14ac:dyDescent="0.2">
      <c r="A468" s="424"/>
      <c r="B468" s="424"/>
      <c r="C468" s="424"/>
      <c r="D468" s="424"/>
      <c r="E468" s="424"/>
      <c r="F468" s="424"/>
      <c r="G468" s="424"/>
      <c r="H468" s="424"/>
      <c r="I468" s="424"/>
      <c r="J468" s="424"/>
      <c r="K468" s="424"/>
      <c r="L468" s="424"/>
      <c r="M468" s="425"/>
      <c r="N468" s="421" t="s">
        <v>43</v>
      </c>
      <c r="O468" s="422"/>
      <c r="P468" s="422"/>
      <c r="Q468" s="422"/>
      <c r="R468" s="422"/>
      <c r="S468" s="422"/>
      <c r="T468" s="423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x14ac:dyDescent="0.2">
      <c r="A469" s="424"/>
      <c r="B469" s="424"/>
      <c r="C469" s="424"/>
      <c r="D469" s="424"/>
      <c r="E469" s="424"/>
      <c r="F469" s="424"/>
      <c r="G469" s="424"/>
      <c r="H469" s="424"/>
      <c r="I469" s="424"/>
      <c r="J469" s="424"/>
      <c r="K469" s="424"/>
      <c r="L469" s="424"/>
      <c r="M469" s="425"/>
      <c r="N469" s="421" t="s">
        <v>43</v>
      </c>
      <c r="O469" s="422"/>
      <c r="P469" s="422"/>
      <c r="Q469" s="422"/>
      <c r="R469" s="422"/>
      <c r="S469" s="422"/>
      <c r="T469" s="423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customHeight="1" x14ac:dyDescent="0.25">
      <c r="A470" s="416" t="s">
        <v>76</v>
      </c>
      <c r="B470" s="416"/>
      <c r="C470" s="416"/>
      <c r="D470" s="416"/>
      <c r="E470" s="416"/>
      <c r="F470" s="416"/>
      <c r="G470" s="416"/>
      <c r="H470" s="416"/>
      <c r="I470" s="416"/>
      <c r="J470" s="416"/>
      <c r="K470" s="416"/>
      <c r="L470" s="416"/>
      <c r="M470" s="416"/>
      <c r="N470" s="416"/>
      <c r="O470" s="416"/>
      <c r="P470" s="416"/>
      <c r="Q470" s="416"/>
      <c r="R470" s="416"/>
      <c r="S470" s="416"/>
      <c r="T470" s="416"/>
      <c r="U470" s="416"/>
      <c r="V470" s="416"/>
      <c r="W470" s="416"/>
      <c r="X470" s="416"/>
      <c r="Y470" s="64"/>
      <c r="Z470" s="64"/>
    </row>
    <row r="471" spans="1:53" ht="27" customHeight="1" x14ac:dyDescent="0.25">
      <c r="A471" s="61" t="s">
        <v>628</v>
      </c>
      <c r="B471" s="61" t="s">
        <v>629</v>
      </c>
      <c r="C471" s="35">
        <v>4301031252</v>
      </c>
      <c r="D471" s="417">
        <v>4680115883116</v>
      </c>
      <c r="E471" s="41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60</v>
      </c>
      <c r="N471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9"/>
      <c r="P471" s="419"/>
      <c r="Q471" s="419"/>
      <c r="R471" s="420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630</v>
      </c>
      <c r="B472" s="61" t="s">
        <v>631</v>
      </c>
      <c r="C472" s="35">
        <v>4301031248</v>
      </c>
      <c r="D472" s="417">
        <v>4680115883093</v>
      </c>
      <c r="E472" s="417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9"/>
      <c r="P472" s="419"/>
      <c r="Q472" s="419"/>
      <c r="R472" s="420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ht="27" customHeight="1" x14ac:dyDescent="0.25">
      <c r="A473" s="61" t="s">
        <v>632</v>
      </c>
      <c r="B473" s="61" t="s">
        <v>633</v>
      </c>
      <c r="C473" s="35">
        <v>4301031250</v>
      </c>
      <c r="D473" s="417">
        <v>4680115883109</v>
      </c>
      <c r="E473" s="417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114</v>
      </c>
      <c r="L473" s="37" t="s">
        <v>79</v>
      </c>
      <c r="M473" s="36">
        <v>60</v>
      </c>
      <c r="N473" s="6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9"/>
      <c r="P473" s="419"/>
      <c r="Q473" s="419"/>
      <c r="R473" s="420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IFERROR(IF(W473=0,"",ROUNDUP(W473/H473,0)*0.01196),"")</f>
        <v/>
      </c>
      <c r="Y473" s="66" t="s">
        <v>48</v>
      </c>
      <c r="Z473" s="67" t="s">
        <v>48</v>
      </c>
      <c r="AD473" s="68"/>
      <c r="BA473" s="331" t="s">
        <v>66</v>
      </c>
    </row>
    <row r="474" spans="1:53" ht="27" customHeight="1" x14ac:dyDescent="0.25">
      <c r="A474" s="61" t="s">
        <v>634</v>
      </c>
      <c r="B474" s="61" t="s">
        <v>635</v>
      </c>
      <c r="C474" s="35">
        <v>4301031249</v>
      </c>
      <c r="D474" s="417">
        <v>4680115882072</v>
      </c>
      <c r="E474" s="417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113</v>
      </c>
      <c r="M474" s="36">
        <v>60</v>
      </c>
      <c r="N474" s="6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9"/>
      <c r="P474" s="419"/>
      <c r="Q474" s="419"/>
      <c r="R474" s="420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2" t="s">
        <v>66</v>
      </c>
    </row>
    <row r="475" spans="1:53" ht="27" customHeight="1" x14ac:dyDescent="0.25">
      <c r="A475" s="61" t="s">
        <v>636</v>
      </c>
      <c r="B475" s="61" t="s">
        <v>637</v>
      </c>
      <c r="C475" s="35">
        <v>4301031251</v>
      </c>
      <c r="D475" s="417">
        <v>4680115882102</v>
      </c>
      <c r="E475" s="417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9"/>
      <c r="P475" s="419"/>
      <c r="Q475" s="419"/>
      <c r="R475" s="420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3" t="s">
        <v>66</v>
      </c>
    </row>
    <row r="476" spans="1:53" ht="27" customHeight="1" x14ac:dyDescent="0.25">
      <c r="A476" s="61" t="s">
        <v>638</v>
      </c>
      <c r="B476" s="61" t="s">
        <v>639</v>
      </c>
      <c r="C476" s="35">
        <v>4301031253</v>
      </c>
      <c r="D476" s="417">
        <v>4680115882096</v>
      </c>
      <c r="E476" s="417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9"/>
      <c r="P476" s="419"/>
      <c r="Q476" s="419"/>
      <c r="R476" s="420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4" t="s">
        <v>66</v>
      </c>
    </row>
    <row r="477" spans="1:53" x14ac:dyDescent="0.2">
      <c r="A477" s="424"/>
      <c r="B477" s="424"/>
      <c r="C477" s="424"/>
      <c r="D477" s="424"/>
      <c r="E477" s="424"/>
      <c r="F477" s="424"/>
      <c r="G477" s="424"/>
      <c r="H477" s="424"/>
      <c r="I477" s="424"/>
      <c r="J477" s="424"/>
      <c r="K477" s="424"/>
      <c r="L477" s="424"/>
      <c r="M477" s="425"/>
      <c r="N477" s="421" t="s">
        <v>43</v>
      </c>
      <c r="O477" s="422"/>
      <c r="P477" s="422"/>
      <c r="Q477" s="422"/>
      <c r="R477" s="422"/>
      <c r="S477" s="422"/>
      <c r="T477" s="423"/>
      <c r="U477" s="41" t="s">
        <v>42</v>
      </c>
      <c r="V477" s="42">
        <f>IFERROR(V471/H471,"0")+IFERROR(V472/H472,"0")+IFERROR(V473/H473,"0")+IFERROR(V474/H474,"0")+IFERROR(V475/H475,"0")+IFERROR(V476/H476,"0")</f>
        <v>0</v>
      </c>
      <c r="W477" s="42">
        <f>IFERROR(W471/H471,"0")+IFERROR(W472/H472,"0")+IFERROR(W473/H473,"0")+IFERROR(W474/H474,"0")+IFERROR(W475/H475,"0")+IFERROR(W476/H476,"0")</f>
        <v>0</v>
      </c>
      <c r="X477" s="42">
        <f>IFERROR(IF(X471="",0,X471),"0")+IFERROR(IF(X472="",0,X472),"0")+IFERROR(IF(X473="",0,X473),"0")+IFERROR(IF(X474="",0,X474),"0")+IFERROR(IF(X475="",0,X475),"0")+IFERROR(IF(X476="",0,X476),"0")</f>
        <v>0</v>
      </c>
      <c r="Y477" s="65"/>
      <c r="Z477" s="65"/>
    </row>
    <row r="478" spans="1:53" x14ac:dyDescent="0.2">
      <c r="A478" s="424"/>
      <c r="B478" s="424"/>
      <c r="C478" s="424"/>
      <c r="D478" s="424"/>
      <c r="E478" s="424"/>
      <c r="F478" s="424"/>
      <c r="G478" s="424"/>
      <c r="H478" s="424"/>
      <c r="I478" s="424"/>
      <c r="J478" s="424"/>
      <c r="K478" s="424"/>
      <c r="L478" s="424"/>
      <c r="M478" s="425"/>
      <c r="N478" s="421" t="s">
        <v>43</v>
      </c>
      <c r="O478" s="422"/>
      <c r="P478" s="422"/>
      <c r="Q478" s="422"/>
      <c r="R478" s="422"/>
      <c r="S478" s="422"/>
      <c r="T478" s="423"/>
      <c r="U478" s="41" t="s">
        <v>0</v>
      </c>
      <c r="V478" s="42">
        <f>IFERROR(SUM(V471:V476),"0")</f>
        <v>0</v>
      </c>
      <c r="W478" s="42">
        <f>IFERROR(SUM(W471:W476),"0")</f>
        <v>0</v>
      </c>
      <c r="X478" s="41"/>
      <c r="Y478" s="65"/>
      <c r="Z478" s="65"/>
    </row>
    <row r="479" spans="1:53" ht="14.25" customHeight="1" x14ac:dyDescent="0.25">
      <c r="A479" s="416" t="s">
        <v>81</v>
      </c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6"/>
      <c r="O479" s="416"/>
      <c r="P479" s="416"/>
      <c r="Q479" s="416"/>
      <c r="R479" s="416"/>
      <c r="S479" s="416"/>
      <c r="T479" s="416"/>
      <c r="U479" s="416"/>
      <c r="V479" s="416"/>
      <c r="W479" s="416"/>
      <c r="X479" s="416"/>
      <c r="Y479" s="64"/>
      <c r="Z479" s="64"/>
    </row>
    <row r="480" spans="1:53" ht="16.5" customHeight="1" x14ac:dyDescent="0.25">
      <c r="A480" s="61" t="s">
        <v>640</v>
      </c>
      <c r="B480" s="61" t="s">
        <v>641</v>
      </c>
      <c r="C480" s="35">
        <v>4301051230</v>
      </c>
      <c r="D480" s="417">
        <v>4607091383409</v>
      </c>
      <c r="E480" s="417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6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9"/>
      <c r="P480" s="419"/>
      <c r="Q480" s="419"/>
      <c r="R480" s="420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5" t="s">
        <v>66</v>
      </c>
    </row>
    <row r="481" spans="1:53" ht="16.5" customHeight="1" x14ac:dyDescent="0.25">
      <c r="A481" s="61" t="s">
        <v>642</v>
      </c>
      <c r="B481" s="61" t="s">
        <v>643</v>
      </c>
      <c r="C481" s="35">
        <v>4301051231</v>
      </c>
      <c r="D481" s="417">
        <v>4607091383416</v>
      </c>
      <c r="E481" s="417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114</v>
      </c>
      <c r="L481" s="37" t="s">
        <v>79</v>
      </c>
      <c r="M481" s="36">
        <v>45</v>
      </c>
      <c r="N481" s="6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9"/>
      <c r="P481" s="419"/>
      <c r="Q481" s="419"/>
      <c r="R481" s="420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6" t="s">
        <v>66</v>
      </c>
    </row>
    <row r="482" spans="1:53" ht="27" customHeight="1" x14ac:dyDescent="0.25">
      <c r="A482" s="61" t="s">
        <v>644</v>
      </c>
      <c r="B482" s="61" t="s">
        <v>645</v>
      </c>
      <c r="C482" s="35">
        <v>4301051058</v>
      </c>
      <c r="D482" s="417">
        <v>4680115883536</v>
      </c>
      <c r="E482" s="417"/>
      <c r="F482" s="60">
        <v>0.3</v>
      </c>
      <c r="G482" s="36">
        <v>6</v>
      </c>
      <c r="H482" s="60">
        <v>1.8</v>
      </c>
      <c r="I482" s="60">
        <v>2.0659999999999998</v>
      </c>
      <c r="J482" s="36">
        <v>156</v>
      </c>
      <c r="K482" s="36" t="s">
        <v>80</v>
      </c>
      <c r="L482" s="37" t="s">
        <v>79</v>
      </c>
      <c r="M482" s="36">
        <v>45</v>
      </c>
      <c r="N482" s="6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419"/>
      <c r="P482" s="419"/>
      <c r="Q482" s="419"/>
      <c r="R482" s="420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IFERROR(IF(W482=0,"",ROUNDUP(W482/H482,0)*0.00753),"")</f>
        <v/>
      </c>
      <c r="Y482" s="66" t="s">
        <v>48</v>
      </c>
      <c r="Z482" s="67" t="s">
        <v>48</v>
      </c>
      <c r="AD482" s="68"/>
      <c r="BA482" s="337" t="s">
        <v>66</v>
      </c>
    </row>
    <row r="483" spans="1:53" x14ac:dyDescent="0.2">
      <c r="A483" s="424"/>
      <c r="B483" s="424"/>
      <c r="C483" s="424"/>
      <c r="D483" s="424"/>
      <c r="E483" s="424"/>
      <c r="F483" s="424"/>
      <c r="G483" s="424"/>
      <c r="H483" s="424"/>
      <c r="I483" s="424"/>
      <c r="J483" s="424"/>
      <c r="K483" s="424"/>
      <c r="L483" s="424"/>
      <c r="M483" s="425"/>
      <c r="N483" s="421" t="s">
        <v>43</v>
      </c>
      <c r="O483" s="422"/>
      <c r="P483" s="422"/>
      <c r="Q483" s="422"/>
      <c r="R483" s="422"/>
      <c r="S483" s="422"/>
      <c r="T483" s="423"/>
      <c r="U483" s="41" t="s">
        <v>42</v>
      </c>
      <c r="V483" s="42">
        <f>IFERROR(V480/H480,"0")+IFERROR(V481/H481,"0")+IFERROR(V482/H482,"0")</f>
        <v>0</v>
      </c>
      <c r="W483" s="42">
        <f>IFERROR(W480/H480,"0")+IFERROR(W481/H481,"0")+IFERROR(W482/H482,"0")</f>
        <v>0</v>
      </c>
      <c r="X483" s="42">
        <f>IFERROR(IF(X480="",0,X480),"0")+IFERROR(IF(X481="",0,X481),"0")+IFERROR(IF(X482="",0,X482),"0")</f>
        <v>0</v>
      </c>
      <c r="Y483" s="65"/>
      <c r="Z483" s="65"/>
    </row>
    <row r="484" spans="1:53" x14ac:dyDescent="0.2">
      <c r="A484" s="424"/>
      <c r="B484" s="424"/>
      <c r="C484" s="424"/>
      <c r="D484" s="424"/>
      <c r="E484" s="424"/>
      <c r="F484" s="424"/>
      <c r="G484" s="424"/>
      <c r="H484" s="424"/>
      <c r="I484" s="424"/>
      <c r="J484" s="424"/>
      <c r="K484" s="424"/>
      <c r="L484" s="424"/>
      <c r="M484" s="425"/>
      <c r="N484" s="421" t="s">
        <v>43</v>
      </c>
      <c r="O484" s="422"/>
      <c r="P484" s="422"/>
      <c r="Q484" s="422"/>
      <c r="R484" s="422"/>
      <c r="S484" s="422"/>
      <c r="T484" s="423"/>
      <c r="U484" s="41" t="s">
        <v>0</v>
      </c>
      <c r="V484" s="42">
        <f>IFERROR(SUM(V480:V482),"0")</f>
        <v>0</v>
      </c>
      <c r="W484" s="42">
        <f>IFERROR(SUM(W480:W482),"0")</f>
        <v>0</v>
      </c>
      <c r="X484" s="41"/>
      <c r="Y484" s="65"/>
      <c r="Z484" s="65"/>
    </row>
    <row r="485" spans="1:53" ht="14.25" customHeight="1" x14ac:dyDescent="0.25">
      <c r="A485" s="416" t="s">
        <v>219</v>
      </c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6"/>
      <c r="O485" s="416"/>
      <c r="P485" s="416"/>
      <c r="Q485" s="416"/>
      <c r="R485" s="416"/>
      <c r="S485" s="416"/>
      <c r="T485" s="416"/>
      <c r="U485" s="416"/>
      <c r="V485" s="416"/>
      <c r="W485" s="416"/>
      <c r="X485" s="416"/>
      <c r="Y485" s="64"/>
      <c r="Z485" s="64"/>
    </row>
    <row r="486" spans="1:53" ht="16.5" customHeight="1" x14ac:dyDescent="0.25">
      <c r="A486" s="61" t="s">
        <v>646</v>
      </c>
      <c r="B486" s="61" t="s">
        <v>647</v>
      </c>
      <c r="C486" s="35">
        <v>4301060363</v>
      </c>
      <c r="D486" s="417">
        <v>4680115885035</v>
      </c>
      <c r="E486" s="417"/>
      <c r="F486" s="60">
        <v>1</v>
      </c>
      <c r="G486" s="36">
        <v>4</v>
      </c>
      <c r="H486" s="60">
        <v>4</v>
      </c>
      <c r="I486" s="60">
        <v>4.4160000000000004</v>
      </c>
      <c r="J486" s="36">
        <v>104</v>
      </c>
      <c r="K486" s="36" t="s">
        <v>114</v>
      </c>
      <c r="L486" s="37" t="s">
        <v>79</v>
      </c>
      <c r="M486" s="36">
        <v>35</v>
      </c>
      <c r="N486" s="693" t="s">
        <v>648</v>
      </c>
      <c r="O486" s="419"/>
      <c r="P486" s="419"/>
      <c r="Q486" s="419"/>
      <c r="R486" s="420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IFERROR(IF(W486=0,"",ROUNDUP(W486/H486,0)*0.01196),"")</f>
        <v/>
      </c>
      <c r="Y486" s="66" t="s">
        <v>48</v>
      </c>
      <c r="Z486" s="67" t="s">
        <v>48</v>
      </c>
      <c r="AD486" s="68"/>
      <c r="BA486" s="338" t="s">
        <v>66</v>
      </c>
    </row>
    <row r="487" spans="1:53" x14ac:dyDescent="0.2">
      <c r="A487" s="424"/>
      <c r="B487" s="424"/>
      <c r="C487" s="424"/>
      <c r="D487" s="424"/>
      <c r="E487" s="424"/>
      <c r="F487" s="424"/>
      <c r="G487" s="424"/>
      <c r="H487" s="424"/>
      <c r="I487" s="424"/>
      <c r="J487" s="424"/>
      <c r="K487" s="424"/>
      <c r="L487" s="424"/>
      <c r="M487" s="425"/>
      <c r="N487" s="421" t="s">
        <v>43</v>
      </c>
      <c r="O487" s="422"/>
      <c r="P487" s="422"/>
      <c r="Q487" s="422"/>
      <c r="R487" s="422"/>
      <c r="S487" s="422"/>
      <c r="T487" s="423"/>
      <c r="U487" s="41" t="s">
        <v>42</v>
      </c>
      <c r="V487" s="42">
        <f>IFERROR(V486/H486,"0")</f>
        <v>0</v>
      </c>
      <c r="W487" s="42">
        <f>IFERROR(W486/H486,"0")</f>
        <v>0</v>
      </c>
      <c r="X487" s="42">
        <f>IFERROR(IF(X486="",0,X486),"0")</f>
        <v>0</v>
      </c>
      <c r="Y487" s="65"/>
      <c r="Z487" s="65"/>
    </row>
    <row r="488" spans="1:53" x14ac:dyDescent="0.2">
      <c r="A488" s="424"/>
      <c r="B488" s="424"/>
      <c r="C488" s="424"/>
      <c r="D488" s="424"/>
      <c r="E488" s="424"/>
      <c r="F488" s="424"/>
      <c r="G488" s="424"/>
      <c r="H488" s="424"/>
      <c r="I488" s="424"/>
      <c r="J488" s="424"/>
      <c r="K488" s="424"/>
      <c r="L488" s="424"/>
      <c r="M488" s="425"/>
      <c r="N488" s="421" t="s">
        <v>43</v>
      </c>
      <c r="O488" s="422"/>
      <c r="P488" s="422"/>
      <c r="Q488" s="422"/>
      <c r="R488" s="422"/>
      <c r="S488" s="422"/>
      <c r="T488" s="423"/>
      <c r="U488" s="41" t="s">
        <v>0</v>
      </c>
      <c r="V488" s="42">
        <f>IFERROR(SUM(V486:V486),"0")</f>
        <v>0</v>
      </c>
      <c r="W488" s="42">
        <f>IFERROR(SUM(W486:W486),"0")</f>
        <v>0</v>
      </c>
      <c r="X488" s="41"/>
      <c r="Y488" s="65"/>
      <c r="Z488" s="65"/>
    </row>
    <row r="489" spans="1:53" ht="27.75" customHeight="1" x14ac:dyDescent="0.2">
      <c r="A489" s="414" t="s">
        <v>649</v>
      </c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53"/>
      <c r="Z489" s="53"/>
    </row>
    <row r="490" spans="1:53" ht="16.5" customHeight="1" x14ac:dyDescent="0.25">
      <c r="A490" s="415" t="s">
        <v>650</v>
      </c>
      <c r="B490" s="415"/>
      <c r="C490" s="415"/>
      <c r="D490" s="415"/>
      <c r="E490" s="415"/>
      <c r="F490" s="415"/>
      <c r="G490" s="415"/>
      <c r="H490" s="415"/>
      <c r="I490" s="415"/>
      <c r="J490" s="415"/>
      <c r="K490" s="415"/>
      <c r="L490" s="415"/>
      <c r="M490" s="415"/>
      <c r="N490" s="415"/>
      <c r="O490" s="415"/>
      <c r="P490" s="415"/>
      <c r="Q490" s="415"/>
      <c r="R490" s="415"/>
      <c r="S490" s="415"/>
      <c r="T490" s="415"/>
      <c r="U490" s="415"/>
      <c r="V490" s="415"/>
      <c r="W490" s="415"/>
      <c r="X490" s="415"/>
      <c r="Y490" s="63"/>
      <c r="Z490" s="63"/>
    </row>
    <row r="491" spans="1:53" ht="14.25" customHeight="1" x14ac:dyDescent="0.25">
      <c r="A491" s="416" t="s">
        <v>118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64"/>
      <c r="Z491" s="64"/>
    </row>
    <row r="492" spans="1:53" ht="27" customHeight="1" x14ac:dyDescent="0.25">
      <c r="A492" s="61" t="s">
        <v>651</v>
      </c>
      <c r="B492" s="61" t="s">
        <v>652</v>
      </c>
      <c r="C492" s="35">
        <v>4301011763</v>
      </c>
      <c r="D492" s="417">
        <v>4640242181011</v>
      </c>
      <c r="E492" s="417"/>
      <c r="F492" s="60">
        <v>1.35</v>
      </c>
      <c r="G492" s="36">
        <v>8</v>
      </c>
      <c r="H492" s="60">
        <v>10.8</v>
      </c>
      <c r="I492" s="60">
        <v>11.28</v>
      </c>
      <c r="J492" s="36">
        <v>56</v>
      </c>
      <c r="K492" s="36" t="s">
        <v>114</v>
      </c>
      <c r="L492" s="37" t="s">
        <v>132</v>
      </c>
      <c r="M492" s="36">
        <v>55</v>
      </c>
      <c r="N492" s="694" t="s">
        <v>653</v>
      </c>
      <c r="O492" s="419"/>
      <c r="P492" s="419"/>
      <c r="Q492" s="419"/>
      <c r="R492" s="420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t="27" customHeight="1" x14ac:dyDescent="0.25">
      <c r="A493" s="61" t="s">
        <v>654</v>
      </c>
      <c r="B493" s="61" t="s">
        <v>655</v>
      </c>
      <c r="C493" s="35">
        <v>4301011585</v>
      </c>
      <c r="D493" s="417">
        <v>4640242180441</v>
      </c>
      <c r="E493" s="417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695" t="s">
        <v>656</v>
      </c>
      <c r="O493" s="419"/>
      <c r="P493" s="419"/>
      <c r="Q493" s="419"/>
      <c r="R493" s="420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0" t="s">
        <v>66</v>
      </c>
    </row>
    <row r="494" spans="1:53" ht="27" customHeight="1" x14ac:dyDescent="0.25">
      <c r="A494" s="61" t="s">
        <v>657</v>
      </c>
      <c r="B494" s="61" t="s">
        <v>658</v>
      </c>
      <c r="C494" s="35">
        <v>4301011584</v>
      </c>
      <c r="D494" s="417">
        <v>4640242180564</v>
      </c>
      <c r="E494" s="417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696" t="s">
        <v>659</v>
      </c>
      <c r="O494" s="419"/>
      <c r="P494" s="419"/>
      <c r="Q494" s="419"/>
      <c r="R494" s="420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1" t="s">
        <v>66</v>
      </c>
    </row>
    <row r="495" spans="1:53" ht="27" customHeight="1" x14ac:dyDescent="0.25">
      <c r="A495" s="61" t="s">
        <v>660</v>
      </c>
      <c r="B495" s="61" t="s">
        <v>661</v>
      </c>
      <c r="C495" s="35">
        <v>4301011762</v>
      </c>
      <c r="D495" s="417">
        <v>4640242180922</v>
      </c>
      <c r="E495" s="417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113</v>
      </c>
      <c r="M495" s="36">
        <v>55</v>
      </c>
      <c r="N495" s="697" t="s">
        <v>662</v>
      </c>
      <c r="O495" s="419"/>
      <c r="P495" s="419"/>
      <c r="Q495" s="419"/>
      <c r="R495" s="420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2" t="s">
        <v>66</v>
      </c>
    </row>
    <row r="496" spans="1:53" ht="27" customHeight="1" x14ac:dyDescent="0.25">
      <c r="A496" s="61" t="s">
        <v>663</v>
      </c>
      <c r="B496" s="61" t="s">
        <v>664</v>
      </c>
      <c r="C496" s="35">
        <v>4301011551</v>
      </c>
      <c r="D496" s="417">
        <v>4640242180038</v>
      </c>
      <c r="E496" s="417"/>
      <c r="F496" s="60">
        <v>0.4</v>
      </c>
      <c r="G496" s="36">
        <v>10</v>
      </c>
      <c r="H496" s="60">
        <v>4</v>
      </c>
      <c r="I496" s="60">
        <v>4.24</v>
      </c>
      <c r="J496" s="36">
        <v>120</v>
      </c>
      <c r="K496" s="36" t="s">
        <v>80</v>
      </c>
      <c r="L496" s="37" t="s">
        <v>113</v>
      </c>
      <c r="M496" s="36">
        <v>50</v>
      </c>
      <c r="N496" s="698" t="s">
        <v>665</v>
      </c>
      <c r="O496" s="419"/>
      <c r="P496" s="419"/>
      <c r="Q496" s="419"/>
      <c r="R496" s="420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IFERROR(IF(W496=0,"",ROUNDUP(W496/H496,0)*0.00937),"")</f>
        <v/>
      </c>
      <c r="Y496" s="66" t="s">
        <v>48</v>
      </c>
      <c r="Z496" s="67" t="s">
        <v>48</v>
      </c>
      <c r="AD496" s="68"/>
      <c r="BA496" s="343" t="s">
        <v>66</v>
      </c>
    </row>
    <row r="497" spans="1:53" x14ac:dyDescent="0.2">
      <c r="A497" s="424"/>
      <c r="B497" s="424"/>
      <c r="C497" s="424"/>
      <c r="D497" s="424"/>
      <c r="E497" s="424"/>
      <c r="F497" s="424"/>
      <c r="G497" s="424"/>
      <c r="H497" s="424"/>
      <c r="I497" s="424"/>
      <c r="J497" s="424"/>
      <c r="K497" s="424"/>
      <c r="L497" s="424"/>
      <c r="M497" s="425"/>
      <c r="N497" s="421" t="s">
        <v>43</v>
      </c>
      <c r="O497" s="422"/>
      <c r="P497" s="422"/>
      <c r="Q497" s="422"/>
      <c r="R497" s="422"/>
      <c r="S497" s="422"/>
      <c r="T497" s="423"/>
      <c r="U497" s="41" t="s">
        <v>42</v>
      </c>
      <c r="V497" s="42">
        <f>IFERROR(V492/H492,"0")+IFERROR(V493/H493,"0")+IFERROR(V494/H494,"0")+IFERROR(V495/H495,"0")+IFERROR(V496/H496,"0")</f>
        <v>0</v>
      </c>
      <c r="W497" s="42">
        <f>IFERROR(W492/H492,"0")+IFERROR(W493/H493,"0")+IFERROR(W494/H494,"0")+IFERROR(W495/H495,"0")+IFERROR(W496/H496,"0")</f>
        <v>0</v>
      </c>
      <c r="X497" s="42">
        <f>IFERROR(IF(X492="",0,X492),"0")+IFERROR(IF(X493="",0,X493),"0")+IFERROR(IF(X494="",0,X494),"0")+IFERROR(IF(X495="",0,X495),"0")+IFERROR(IF(X496="",0,X496),"0")</f>
        <v>0</v>
      </c>
      <c r="Y497" s="65"/>
      <c r="Z497" s="65"/>
    </row>
    <row r="498" spans="1:53" x14ac:dyDescent="0.2">
      <c r="A498" s="424"/>
      <c r="B498" s="424"/>
      <c r="C498" s="424"/>
      <c r="D498" s="424"/>
      <c r="E498" s="424"/>
      <c r="F498" s="424"/>
      <c r="G498" s="424"/>
      <c r="H498" s="424"/>
      <c r="I498" s="424"/>
      <c r="J498" s="424"/>
      <c r="K498" s="424"/>
      <c r="L498" s="424"/>
      <c r="M498" s="425"/>
      <c r="N498" s="421" t="s">
        <v>43</v>
      </c>
      <c r="O498" s="422"/>
      <c r="P498" s="422"/>
      <c r="Q498" s="422"/>
      <c r="R498" s="422"/>
      <c r="S498" s="422"/>
      <c r="T498" s="423"/>
      <c r="U498" s="41" t="s">
        <v>0</v>
      </c>
      <c r="V498" s="42">
        <f>IFERROR(SUM(V492:V496),"0")</f>
        <v>0</v>
      </c>
      <c r="W498" s="42">
        <f>IFERROR(SUM(W492:W496),"0")</f>
        <v>0</v>
      </c>
      <c r="X498" s="41"/>
      <c r="Y498" s="65"/>
      <c r="Z498" s="65"/>
    </row>
    <row r="499" spans="1:53" ht="14.25" customHeight="1" x14ac:dyDescent="0.25">
      <c r="A499" s="416" t="s">
        <v>110</v>
      </c>
      <c r="B499" s="416"/>
      <c r="C499" s="416"/>
      <c r="D499" s="416"/>
      <c r="E499" s="416"/>
      <c r="F499" s="416"/>
      <c r="G499" s="416"/>
      <c r="H499" s="416"/>
      <c r="I499" s="416"/>
      <c r="J499" s="416"/>
      <c r="K499" s="416"/>
      <c r="L499" s="416"/>
      <c r="M499" s="416"/>
      <c r="N499" s="416"/>
      <c r="O499" s="416"/>
      <c r="P499" s="416"/>
      <c r="Q499" s="416"/>
      <c r="R499" s="416"/>
      <c r="S499" s="416"/>
      <c r="T499" s="416"/>
      <c r="U499" s="416"/>
      <c r="V499" s="416"/>
      <c r="W499" s="416"/>
      <c r="X499" s="416"/>
      <c r="Y499" s="64"/>
      <c r="Z499" s="64"/>
    </row>
    <row r="500" spans="1:53" ht="27" customHeight="1" x14ac:dyDescent="0.25">
      <c r="A500" s="61" t="s">
        <v>666</v>
      </c>
      <c r="B500" s="61" t="s">
        <v>667</v>
      </c>
      <c r="C500" s="35">
        <v>4301020260</v>
      </c>
      <c r="D500" s="417">
        <v>4640242180526</v>
      </c>
      <c r="E500" s="417"/>
      <c r="F500" s="60">
        <v>1.8</v>
      </c>
      <c r="G500" s="36">
        <v>6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113</v>
      </c>
      <c r="M500" s="36">
        <v>50</v>
      </c>
      <c r="N500" s="699" t="s">
        <v>668</v>
      </c>
      <c r="O500" s="419"/>
      <c r="P500" s="419"/>
      <c r="Q500" s="419"/>
      <c r="R500" s="420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4" t="s">
        <v>66</v>
      </c>
    </row>
    <row r="501" spans="1:53" ht="16.5" customHeight="1" x14ac:dyDescent="0.25">
      <c r="A501" s="61" t="s">
        <v>669</v>
      </c>
      <c r="B501" s="61" t="s">
        <v>670</v>
      </c>
      <c r="C501" s="35">
        <v>4301020269</v>
      </c>
      <c r="D501" s="417">
        <v>4640242180519</v>
      </c>
      <c r="E501" s="417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132</v>
      </c>
      <c r="M501" s="36">
        <v>50</v>
      </c>
      <c r="N501" s="700" t="s">
        <v>671</v>
      </c>
      <c r="O501" s="419"/>
      <c r="P501" s="419"/>
      <c r="Q501" s="419"/>
      <c r="R501" s="420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5" t="s">
        <v>66</v>
      </c>
    </row>
    <row r="502" spans="1:53" ht="27" customHeight="1" x14ac:dyDescent="0.25">
      <c r="A502" s="61" t="s">
        <v>672</v>
      </c>
      <c r="B502" s="61" t="s">
        <v>673</v>
      </c>
      <c r="C502" s="35">
        <v>4301020309</v>
      </c>
      <c r="D502" s="417">
        <v>4640242180090</v>
      </c>
      <c r="E502" s="41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113</v>
      </c>
      <c r="M502" s="36">
        <v>50</v>
      </c>
      <c r="N502" s="701" t="s">
        <v>674</v>
      </c>
      <c r="O502" s="419"/>
      <c r="P502" s="419"/>
      <c r="Q502" s="419"/>
      <c r="R502" s="420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6" t="s">
        <v>66</v>
      </c>
    </row>
    <row r="503" spans="1:53" x14ac:dyDescent="0.2">
      <c r="A503" s="424"/>
      <c r="B503" s="424"/>
      <c r="C503" s="424"/>
      <c r="D503" s="424"/>
      <c r="E503" s="424"/>
      <c r="F503" s="424"/>
      <c r="G503" s="424"/>
      <c r="H503" s="424"/>
      <c r="I503" s="424"/>
      <c r="J503" s="424"/>
      <c r="K503" s="424"/>
      <c r="L503" s="424"/>
      <c r="M503" s="425"/>
      <c r="N503" s="421" t="s">
        <v>43</v>
      </c>
      <c r="O503" s="422"/>
      <c r="P503" s="422"/>
      <c r="Q503" s="422"/>
      <c r="R503" s="422"/>
      <c r="S503" s="422"/>
      <c r="T503" s="423"/>
      <c r="U503" s="41" t="s">
        <v>42</v>
      </c>
      <c r="V503" s="42">
        <f>IFERROR(V500/H500,"0")+IFERROR(V501/H501,"0")+IFERROR(V502/H502,"0")</f>
        <v>0</v>
      </c>
      <c r="W503" s="42">
        <f>IFERROR(W500/H500,"0")+IFERROR(W501/H501,"0")+IFERROR(W502/H502,"0")</f>
        <v>0</v>
      </c>
      <c r="X503" s="42">
        <f>IFERROR(IF(X500="",0,X500),"0")+IFERROR(IF(X501="",0,X501),"0")+IFERROR(IF(X502="",0,X502),"0")</f>
        <v>0</v>
      </c>
      <c r="Y503" s="65"/>
      <c r="Z503" s="65"/>
    </row>
    <row r="504" spans="1:53" x14ac:dyDescent="0.2">
      <c r="A504" s="424"/>
      <c r="B504" s="424"/>
      <c r="C504" s="424"/>
      <c r="D504" s="424"/>
      <c r="E504" s="424"/>
      <c r="F504" s="424"/>
      <c r="G504" s="424"/>
      <c r="H504" s="424"/>
      <c r="I504" s="424"/>
      <c r="J504" s="424"/>
      <c r="K504" s="424"/>
      <c r="L504" s="424"/>
      <c r="M504" s="425"/>
      <c r="N504" s="421" t="s">
        <v>43</v>
      </c>
      <c r="O504" s="422"/>
      <c r="P504" s="422"/>
      <c r="Q504" s="422"/>
      <c r="R504" s="422"/>
      <c r="S504" s="422"/>
      <c r="T504" s="423"/>
      <c r="U504" s="41" t="s">
        <v>0</v>
      </c>
      <c r="V504" s="42">
        <f>IFERROR(SUM(V500:V502),"0")</f>
        <v>0</v>
      </c>
      <c r="W504" s="42">
        <f>IFERROR(SUM(W500:W502),"0")</f>
        <v>0</v>
      </c>
      <c r="X504" s="41"/>
      <c r="Y504" s="65"/>
      <c r="Z504" s="65"/>
    </row>
    <row r="505" spans="1:53" ht="14.25" customHeight="1" x14ac:dyDescent="0.25">
      <c r="A505" s="416" t="s">
        <v>76</v>
      </c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6"/>
      <c r="O505" s="416"/>
      <c r="P505" s="416"/>
      <c r="Q505" s="416"/>
      <c r="R505" s="416"/>
      <c r="S505" s="416"/>
      <c r="T505" s="416"/>
      <c r="U505" s="416"/>
      <c r="V505" s="416"/>
      <c r="W505" s="416"/>
      <c r="X505" s="416"/>
      <c r="Y505" s="64"/>
      <c r="Z505" s="64"/>
    </row>
    <row r="506" spans="1:53" ht="27" customHeight="1" x14ac:dyDescent="0.25">
      <c r="A506" s="61" t="s">
        <v>675</v>
      </c>
      <c r="B506" s="61" t="s">
        <v>676</v>
      </c>
      <c r="C506" s="35">
        <v>4301031280</v>
      </c>
      <c r="D506" s="417">
        <v>4640242180816</v>
      </c>
      <c r="E506" s="417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702" t="s">
        <v>677</v>
      </c>
      <c r="O506" s="419"/>
      <c r="P506" s="419"/>
      <c r="Q506" s="419"/>
      <c r="R506" s="420"/>
      <c r="S506" s="38" t="s">
        <v>48</v>
      </c>
      <c r="T506" s="38" t="s">
        <v>48</v>
      </c>
      <c r="U506" s="39" t="s">
        <v>0</v>
      </c>
      <c r="V506" s="57">
        <v>0</v>
      </c>
      <c r="W506" s="54">
        <f>IFERROR(IF(V506="",0,CEILING((V506/$H506),1)*$H506),"")</f>
        <v>0</v>
      </c>
      <c r="X506" s="40" t="str">
        <f>IFERROR(IF(W506=0,"",ROUNDUP(W506/H506,0)*0.00753),"")</f>
        <v/>
      </c>
      <c r="Y506" s="66" t="s">
        <v>48</v>
      </c>
      <c r="Z506" s="67" t="s">
        <v>48</v>
      </c>
      <c r="AD506" s="68"/>
      <c r="BA506" s="347" t="s">
        <v>66</v>
      </c>
    </row>
    <row r="507" spans="1:53" ht="27" customHeight="1" x14ac:dyDescent="0.25">
      <c r="A507" s="61" t="s">
        <v>678</v>
      </c>
      <c r="B507" s="61" t="s">
        <v>679</v>
      </c>
      <c r="C507" s="35">
        <v>4301031244</v>
      </c>
      <c r="D507" s="417">
        <v>4640242180595</v>
      </c>
      <c r="E507" s="417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703" t="s">
        <v>680</v>
      </c>
      <c r="O507" s="419"/>
      <c r="P507" s="419"/>
      <c r="Q507" s="419"/>
      <c r="R507" s="420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IFERROR(IF(W507=0,"",ROUNDUP(W507/H507,0)*0.00753),"")</f>
        <v/>
      </c>
      <c r="Y507" s="66" t="s">
        <v>48</v>
      </c>
      <c r="Z507" s="67" t="s">
        <v>48</v>
      </c>
      <c r="AD507" s="68"/>
      <c r="BA507" s="348" t="s">
        <v>66</v>
      </c>
    </row>
    <row r="508" spans="1:53" ht="27" customHeight="1" x14ac:dyDescent="0.25">
      <c r="A508" s="61" t="s">
        <v>681</v>
      </c>
      <c r="B508" s="61" t="s">
        <v>682</v>
      </c>
      <c r="C508" s="35">
        <v>4301031203</v>
      </c>
      <c r="D508" s="417">
        <v>4640242180908</v>
      </c>
      <c r="E508" s="417"/>
      <c r="F508" s="60">
        <v>0.28000000000000003</v>
      </c>
      <c r="G508" s="36">
        <v>6</v>
      </c>
      <c r="H508" s="60">
        <v>1.68</v>
      </c>
      <c r="I508" s="60">
        <v>1.81</v>
      </c>
      <c r="J508" s="36">
        <v>234</v>
      </c>
      <c r="K508" s="36" t="s">
        <v>177</v>
      </c>
      <c r="L508" s="37" t="s">
        <v>79</v>
      </c>
      <c r="M508" s="36">
        <v>40</v>
      </c>
      <c r="N508" s="704" t="s">
        <v>683</v>
      </c>
      <c r="O508" s="419"/>
      <c r="P508" s="419"/>
      <c r="Q508" s="419"/>
      <c r="R508" s="420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49" t="s">
        <v>66</v>
      </c>
    </row>
    <row r="509" spans="1:53" ht="27" customHeight="1" x14ac:dyDescent="0.25">
      <c r="A509" s="61" t="s">
        <v>684</v>
      </c>
      <c r="B509" s="61" t="s">
        <v>685</v>
      </c>
      <c r="C509" s="35">
        <v>4301031200</v>
      </c>
      <c r="D509" s="417">
        <v>4640242180489</v>
      </c>
      <c r="E509" s="417"/>
      <c r="F509" s="60">
        <v>0.28000000000000003</v>
      </c>
      <c r="G509" s="36">
        <v>6</v>
      </c>
      <c r="H509" s="60">
        <v>1.68</v>
      </c>
      <c r="I509" s="60">
        <v>1.84</v>
      </c>
      <c r="J509" s="36">
        <v>234</v>
      </c>
      <c r="K509" s="36" t="s">
        <v>177</v>
      </c>
      <c r="L509" s="37" t="s">
        <v>79</v>
      </c>
      <c r="M509" s="36">
        <v>40</v>
      </c>
      <c r="N509" s="705" t="s">
        <v>686</v>
      </c>
      <c r="O509" s="419"/>
      <c r="P509" s="419"/>
      <c r="Q509" s="419"/>
      <c r="R509" s="420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0" t="s">
        <v>66</v>
      </c>
    </row>
    <row r="510" spans="1:53" x14ac:dyDescent="0.2">
      <c r="A510" s="424"/>
      <c r="B510" s="424"/>
      <c r="C510" s="424"/>
      <c r="D510" s="424"/>
      <c r="E510" s="424"/>
      <c r="F510" s="424"/>
      <c r="G510" s="424"/>
      <c r="H510" s="424"/>
      <c r="I510" s="424"/>
      <c r="J510" s="424"/>
      <c r="K510" s="424"/>
      <c r="L510" s="424"/>
      <c r="M510" s="425"/>
      <c r="N510" s="421" t="s">
        <v>43</v>
      </c>
      <c r="O510" s="422"/>
      <c r="P510" s="422"/>
      <c r="Q510" s="422"/>
      <c r="R510" s="422"/>
      <c r="S510" s="422"/>
      <c r="T510" s="423"/>
      <c r="U510" s="41" t="s">
        <v>42</v>
      </c>
      <c r="V510" s="42">
        <f>IFERROR(V506/H506,"0")+IFERROR(V507/H507,"0")+IFERROR(V508/H508,"0")+IFERROR(V509/H509,"0")</f>
        <v>0</v>
      </c>
      <c r="W510" s="42">
        <f>IFERROR(W506/H506,"0")+IFERROR(W507/H507,"0")+IFERROR(W508/H508,"0")+IFERROR(W509/H509,"0")</f>
        <v>0</v>
      </c>
      <c r="X510" s="42">
        <f>IFERROR(IF(X506="",0,X506),"0")+IFERROR(IF(X507="",0,X507),"0")+IFERROR(IF(X508="",0,X508),"0")+IFERROR(IF(X509="",0,X509),"0")</f>
        <v>0</v>
      </c>
      <c r="Y510" s="65"/>
      <c r="Z510" s="65"/>
    </row>
    <row r="511" spans="1:53" x14ac:dyDescent="0.2">
      <c r="A511" s="424"/>
      <c r="B511" s="424"/>
      <c r="C511" s="424"/>
      <c r="D511" s="424"/>
      <c r="E511" s="424"/>
      <c r="F511" s="424"/>
      <c r="G511" s="424"/>
      <c r="H511" s="424"/>
      <c r="I511" s="424"/>
      <c r="J511" s="424"/>
      <c r="K511" s="424"/>
      <c r="L511" s="424"/>
      <c r="M511" s="425"/>
      <c r="N511" s="421" t="s">
        <v>43</v>
      </c>
      <c r="O511" s="422"/>
      <c r="P511" s="422"/>
      <c r="Q511" s="422"/>
      <c r="R511" s="422"/>
      <c r="S511" s="422"/>
      <c r="T511" s="423"/>
      <c r="U511" s="41" t="s">
        <v>0</v>
      </c>
      <c r="V511" s="42">
        <f>IFERROR(SUM(V506:V509),"0")</f>
        <v>0</v>
      </c>
      <c r="W511" s="42">
        <f>IFERROR(SUM(W506:W509),"0")</f>
        <v>0</v>
      </c>
      <c r="X511" s="41"/>
      <c r="Y511" s="65"/>
      <c r="Z511" s="65"/>
    </row>
    <row r="512" spans="1:53" ht="14.25" customHeight="1" x14ac:dyDescent="0.25">
      <c r="A512" s="416" t="s">
        <v>81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64"/>
      <c r="Z512" s="64"/>
    </row>
    <row r="513" spans="1:53" ht="27" customHeight="1" x14ac:dyDescent="0.25">
      <c r="A513" s="61" t="s">
        <v>687</v>
      </c>
      <c r="B513" s="61" t="s">
        <v>688</v>
      </c>
      <c r="C513" s="35">
        <v>4301051310</v>
      </c>
      <c r="D513" s="417">
        <v>4680115880870</v>
      </c>
      <c r="E513" s="417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132</v>
      </c>
      <c r="M513" s="36">
        <v>40</v>
      </c>
      <c r="N513" s="70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419"/>
      <c r="P513" s="419"/>
      <c r="Q513" s="419"/>
      <c r="R513" s="420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t="27" customHeight="1" x14ac:dyDescent="0.25">
      <c r="A514" s="61" t="s">
        <v>689</v>
      </c>
      <c r="B514" s="61" t="s">
        <v>690</v>
      </c>
      <c r="C514" s="35">
        <v>4301051510</v>
      </c>
      <c r="D514" s="417">
        <v>4640242180540</v>
      </c>
      <c r="E514" s="417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79</v>
      </c>
      <c r="M514" s="36">
        <v>30</v>
      </c>
      <c r="N514" s="707" t="s">
        <v>691</v>
      </c>
      <c r="O514" s="419"/>
      <c r="P514" s="419"/>
      <c r="Q514" s="419"/>
      <c r="R514" s="420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2" t="s">
        <v>66</v>
      </c>
    </row>
    <row r="515" spans="1:53" ht="27" customHeight="1" x14ac:dyDescent="0.25">
      <c r="A515" s="61" t="s">
        <v>692</v>
      </c>
      <c r="B515" s="61" t="s">
        <v>693</v>
      </c>
      <c r="C515" s="35">
        <v>4301051390</v>
      </c>
      <c r="D515" s="417">
        <v>4640242181233</v>
      </c>
      <c r="E515" s="417"/>
      <c r="F515" s="60">
        <v>0.3</v>
      </c>
      <c r="G515" s="36">
        <v>6</v>
      </c>
      <c r="H515" s="60">
        <v>1.8</v>
      </c>
      <c r="I515" s="60">
        <v>1.984</v>
      </c>
      <c r="J515" s="36">
        <v>234</v>
      </c>
      <c r="K515" s="36" t="s">
        <v>177</v>
      </c>
      <c r="L515" s="37" t="s">
        <v>79</v>
      </c>
      <c r="M515" s="36">
        <v>40</v>
      </c>
      <c r="N515" s="708" t="s">
        <v>694</v>
      </c>
      <c r="O515" s="419"/>
      <c r="P515" s="419"/>
      <c r="Q515" s="419"/>
      <c r="R515" s="420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IFERROR(IF(W515=0,"",ROUNDUP(W515/H515,0)*0.00502),"")</f>
        <v/>
      </c>
      <c r="Y515" s="66" t="s">
        <v>48</v>
      </c>
      <c r="Z515" s="67" t="s">
        <v>48</v>
      </c>
      <c r="AD515" s="68"/>
      <c r="BA515" s="353" t="s">
        <v>66</v>
      </c>
    </row>
    <row r="516" spans="1:53" ht="27" customHeight="1" x14ac:dyDescent="0.25">
      <c r="A516" s="61" t="s">
        <v>695</v>
      </c>
      <c r="B516" s="61" t="s">
        <v>696</v>
      </c>
      <c r="C516" s="35">
        <v>4301051508</v>
      </c>
      <c r="D516" s="417">
        <v>4640242180557</v>
      </c>
      <c r="E516" s="417"/>
      <c r="F516" s="60">
        <v>0.5</v>
      </c>
      <c r="G516" s="36">
        <v>6</v>
      </c>
      <c r="H516" s="60">
        <v>3</v>
      </c>
      <c r="I516" s="60">
        <v>3.2839999999999998</v>
      </c>
      <c r="J516" s="36">
        <v>156</v>
      </c>
      <c r="K516" s="36" t="s">
        <v>80</v>
      </c>
      <c r="L516" s="37" t="s">
        <v>79</v>
      </c>
      <c r="M516" s="36">
        <v>30</v>
      </c>
      <c r="N516" s="709" t="s">
        <v>697</v>
      </c>
      <c r="O516" s="419"/>
      <c r="P516" s="419"/>
      <c r="Q516" s="419"/>
      <c r="R516" s="420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IFERROR(IF(W516=0,"",ROUNDUP(W516/H516,0)*0.00753),"")</f>
        <v/>
      </c>
      <c r="Y516" s="66" t="s">
        <v>48</v>
      </c>
      <c r="Z516" s="67" t="s">
        <v>48</v>
      </c>
      <c r="AD516" s="68"/>
      <c r="BA516" s="354" t="s">
        <v>66</v>
      </c>
    </row>
    <row r="517" spans="1:53" ht="27" customHeight="1" x14ac:dyDescent="0.25">
      <c r="A517" s="61" t="s">
        <v>698</v>
      </c>
      <c r="B517" s="61" t="s">
        <v>699</v>
      </c>
      <c r="C517" s="35">
        <v>4301051448</v>
      </c>
      <c r="D517" s="417">
        <v>4640242181226</v>
      </c>
      <c r="E517" s="417"/>
      <c r="F517" s="60">
        <v>0.3</v>
      </c>
      <c r="G517" s="36">
        <v>6</v>
      </c>
      <c r="H517" s="60">
        <v>1.8</v>
      </c>
      <c r="I517" s="60">
        <v>1.972</v>
      </c>
      <c r="J517" s="36">
        <v>234</v>
      </c>
      <c r="K517" s="36" t="s">
        <v>177</v>
      </c>
      <c r="L517" s="37" t="s">
        <v>79</v>
      </c>
      <c r="M517" s="36">
        <v>30</v>
      </c>
      <c r="N517" s="710" t="s">
        <v>700</v>
      </c>
      <c r="O517" s="419"/>
      <c r="P517" s="419"/>
      <c r="Q517" s="419"/>
      <c r="R517" s="420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IFERROR(IF(W517=0,"",ROUNDUP(W517/H517,0)*0.00502),"")</f>
        <v/>
      </c>
      <c r="Y517" s="66" t="s">
        <v>48</v>
      </c>
      <c r="Z517" s="67" t="s">
        <v>48</v>
      </c>
      <c r="AD517" s="68"/>
      <c r="BA517" s="355" t="s">
        <v>66</v>
      </c>
    </row>
    <row r="518" spans="1:53" x14ac:dyDescent="0.2">
      <c r="A518" s="424"/>
      <c r="B518" s="424"/>
      <c r="C518" s="424"/>
      <c r="D518" s="424"/>
      <c r="E518" s="424"/>
      <c r="F518" s="424"/>
      <c r="G518" s="424"/>
      <c r="H518" s="424"/>
      <c r="I518" s="424"/>
      <c r="J518" s="424"/>
      <c r="K518" s="424"/>
      <c r="L518" s="424"/>
      <c r="M518" s="425"/>
      <c r="N518" s="421" t="s">
        <v>43</v>
      </c>
      <c r="O518" s="422"/>
      <c r="P518" s="422"/>
      <c r="Q518" s="422"/>
      <c r="R518" s="422"/>
      <c r="S518" s="422"/>
      <c r="T518" s="423"/>
      <c r="U518" s="41" t="s">
        <v>42</v>
      </c>
      <c r="V518" s="42">
        <f>IFERROR(V513/H513,"0")+IFERROR(V514/H514,"0")+IFERROR(V515/H515,"0")+IFERROR(V516/H516,"0")+IFERROR(V517/H517,"0")</f>
        <v>0</v>
      </c>
      <c r="W518" s="42">
        <f>IFERROR(W513/H513,"0")+IFERROR(W514/H514,"0")+IFERROR(W515/H515,"0")+IFERROR(W516/H516,"0")+IFERROR(W517/H517,"0")</f>
        <v>0</v>
      </c>
      <c r="X518" s="42">
        <f>IFERROR(IF(X513="",0,X513),"0")+IFERROR(IF(X514="",0,X514),"0")+IFERROR(IF(X515="",0,X515),"0")+IFERROR(IF(X516="",0,X516),"0")+IFERROR(IF(X517="",0,X517),"0")</f>
        <v>0</v>
      </c>
      <c r="Y518" s="65"/>
      <c r="Z518" s="65"/>
    </row>
    <row r="519" spans="1:53" x14ac:dyDescent="0.2">
      <c r="A519" s="424"/>
      <c r="B519" s="424"/>
      <c r="C519" s="424"/>
      <c r="D519" s="424"/>
      <c r="E519" s="424"/>
      <c r="F519" s="424"/>
      <c r="G519" s="424"/>
      <c r="H519" s="424"/>
      <c r="I519" s="424"/>
      <c r="J519" s="424"/>
      <c r="K519" s="424"/>
      <c r="L519" s="424"/>
      <c r="M519" s="425"/>
      <c r="N519" s="421" t="s">
        <v>43</v>
      </c>
      <c r="O519" s="422"/>
      <c r="P519" s="422"/>
      <c r="Q519" s="422"/>
      <c r="R519" s="422"/>
      <c r="S519" s="422"/>
      <c r="T519" s="423"/>
      <c r="U519" s="41" t="s">
        <v>0</v>
      </c>
      <c r="V519" s="42">
        <f>IFERROR(SUM(V513:V517),"0")</f>
        <v>0</v>
      </c>
      <c r="W519" s="42">
        <f>IFERROR(SUM(W513:W517),"0")</f>
        <v>0</v>
      </c>
      <c r="X519" s="41"/>
      <c r="Y519" s="65"/>
      <c r="Z519" s="65"/>
    </row>
    <row r="520" spans="1:53" ht="15" customHeight="1" x14ac:dyDescent="0.2">
      <c r="A520" s="424"/>
      <c r="B520" s="424"/>
      <c r="C520" s="424"/>
      <c r="D520" s="424"/>
      <c r="E520" s="424"/>
      <c r="F520" s="424"/>
      <c r="G520" s="424"/>
      <c r="H520" s="424"/>
      <c r="I520" s="424"/>
      <c r="J520" s="424"/>
      <c r="K520" s="424"/>
      <c r="L520" s="424"/>
      <c r="M520" s="714"/>
      <c r="N520" s="711" t="s">
        <v>36</v>
      </c>
      <c r="O520" s="712"/>
      <c r="P520" s="712"/>
      <c r="Q520" s="712"/>
      <c r="R520" s="712"/>
      <c r="S520" s="712"/>
      <c r="T520" s="713"/>
      <c r="U520" s="41" t="s">
        <v>0</v>
      </c>
      <c r="V520" s="42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18000</v>
      </c>
      <c r="W520" s="42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18011.400000000001</v>
      </c>
      <c r="X520" s="41"/>
      <c r="Y520" s="65"/>
      <c r="Z520" s="65"/>
    </row>
    <row r="521" spans="1:53" x14ac:dyDescent="0.2">
      <c r="A521" s="424"/>
      <c r="B521" s="424"/>
      <c r="C521" s="424"/>
      <c r="D521" s="424"/>
      <c r="E521" s="424"/>
      <c r="F521" s="424"/>
      <c r="G521" s="424"/>
      <c r="H521" s="424"/>
      <c r="I521" s="424"/>
      <c r="J521" s="424"/>
      <c r="K521" s="424"/>
      <c r="L521" s="424"/>
      <c r="M521" s="714"/>
      <c r="N521" s="711" t="s">
        <v>37</v>
      </c>
      <c r="O521" s="712"/>
      <c r="P521" s="712"/>
      <c r="Q521" s="712"/>
      <c r="R521" s="712"/>
      <c r="S521" s="712"/>
      <c r="T521" s="713"/>
      <c r="U521" s="41" t="s">
        <v>0</v>
      </c>
      <c r="V521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18698.128205128203</v>
      </c>
      <c r="W521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18710.016</v>
      </c>
      <c r="X521" s="41"/>
      <c r="Y521" s="65"/>
      <c r="Z521" s="65"/>
    </row>
    <row r="522" spans="1:53" x14ac:dyDescent="0.2">
      <c r="A522" s="424"/>
      <c r="B522" s="424"/>
      <c r="C522" s="424"/>
      <c r="D522" s="424"/>
      <c r="E522" s="424"/>
      <c r="F522" s="424"/>
      <c r="G522" s="424"/>
      <c r="H522" s="424"/>
      <c r="I522" s="424"/>
      <c r="J522" s="424"/>
      <c r="K522" s="424"/>
      <c r="L522" s="424"/>
      <c r="M522" s="714"/>
      <c r="N522" s="711" t="s">
        <v>38</v>
      </c>
      <c r="O522" s="712"/>
      <c r="P522" s="712"/>
      <c r="Q522" s="712"/>
      <c r="R522" s="712"/>
      <c r="S522" s="712"/>
      <c r="T522" s="713"/>
      <c r="U522" s="41" t="s">
        <v>23</v>
      </c>
      <c r="V522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28</v>
      </c>
      <c r="W522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28</v>
      </c>
      <c r="X522" s="41"/>
      <c r="Y522" s="65"/>
      <c r="Z522" s="65"/>
    </row>
    <row r="523" spans="1:53" x14ac:dyDescent="0.2">
      <c r="A523" s="424"/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714"/>
      <c r="N523" s="711" t="s">
        <v>39</v>
      </c>
      <c r="O523" s="712"/>
      <c r="P523" s="712"/>
      <c r="Q523" s="712"/>
      <c r="R523" s="712"/>
      <c r="S523" s="712"/>
      <c r="T523" s="713"/>
      <c r="U523" s="41" t="s">
        <v>0</v>
      </c>
      <c r="V523" s="42">
        <f>GrossWeightTotal+PalletQtyTotal*25</f>
        <v>19398.128205128203</v>
      </c>
      <c r="W523" s="42">
        <f>GrossWeightTotalR+PalletQtyTotalR*25</f>
        <v>19410.016</v>
      </c>
      <c r="X523" s="41"/>
      <c r="Y523" s="65"/>
      <c r="Z523" s="65"/>
    </row>
    <row r="524" spans="1:53" x14ac:dyDescent="0.2">
      <c r="A524" s="424"/>
      <c r="B524" s="424"/>
      <c r="C524" s="424"/>
      <c r="D524" s="424"/>
      <c r="E524" s="424"/>
      <c r="F524" s="424"/>
      <c r="G524" s="424"/>
      <c r="H524" s="424"/>
      <c r="I524" s="424"/>
      <c r="J524" s="424"/>
      <c r="K524" s="424"/>
      <c r="L524" s="424"/>
      <c r="M524" s="714"/>
      <c r="N524" s="711" t="s">
        <v>40</v>
      </c>
      <c r="O524" s="712"/>
      <c r="P524" s="712"/>
      <c r="Q524" s="712"/>
      <c r="R524" s="712"/>
      <c r="S524" s="712"/>
      <c r="T524" s="713"/>
      <c r="U524" s="41" t="s">
        <v>23</v>
      </c>
      <c r="V524" s="42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1394.017094017094</v>
      </c>
      <c r="W524" s="42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1395</v>
      </c>
      <c r="X524" s="41"/>
      <c r="Y524" s="65"/>
      <c r="Z524" s="65"/>
    </row>
    <row r="525" spans="1:53" ht="14.25" x14ac:dyDescent="0.2">
      <c r="A525" s="424"/>
      <c r="B525" s="424"/>
      <c r="C525" s="424"/>
      <c r="D525" s="424"/>
      <c r="E525" s="424"/>
      <c r="F525" s="424"/>
      <c r="G525" s="424"/>
      <c r="H525" s="424"/>
      <c r="I525" s="424"/>
      <c r="J525" s="424"/>
      <c r="K525" s="424"/>
      <c r="L525" s="424"/>
      <c r="M525" s="714"/>
      <c r="N525" s="711" t="s">
        <v>41</v>
      </c>
      <c r="O525" s="712"/>
      <c r="P525" s="712"/>
      <c r="Q525" s="712"/>
      <c r="R525" s="712"/>
      <c r="S525" s="712"/>
      <c r="T525" s="713"/>
      <c r="U525" s="44" t="s">
        <v>54</v>
      </c>
      <c r="V525" s="41"/>
      <c r="W525" s="41"/>
      <c r="X525" s="41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29.117249999999995</v>
      </c>
      <c r="Y525" s="65"/>
      <c r="Z525" s="65"/>
    </row>
    <row r="526" spans="1:53" ht="13.5" thickBot="1" x14ac:dyDescent="0.25"/>
    <row r="527" spans="1:53" ht="27" thickTop="1" thickBot="1" x14ac:dyDescent="0.25">
      <c r="A527" s="45" t="s">
        <v>9</v>
      </c>
      <c r="B527" s="69" t="s">
        <v>75</v>
      </c>
      <c r="C527" s="715" t="s">
        <v>108</v>
      </c>
      <c r="D527" s="715" t="s">
        <v>108</v>
      </c>
      <c r="E527" s="715" t="s">
        <v>108</v>
      </c>
      <c r="F527" s="715" t="s">
        <v>108</v>
      </c>
      <c r="G527" s="715" t="s">
        <v>243</v>
      </c>
      <c r="H527" s="715" t="s">
        <v>243</v>
      </c>
      <c r="I527" s="715" t="s">
        <v>243</v>
      </c>
      <c r="J527" s="715" t="s">
        <v>243</v>
      </c>
      <c r="K527" s="716"/>
      <c r="L527" s="715" t="s">
        <v>243</v>
      </c>
      <c r="M527" s="715" t="s">
        <v>243</v>
      </c>
      <c r="N527" s="715" t="s">
        <v>243</v>
      </c>
      <c r="O527" s="715" t="s">
        <v>243</v>
      </c>
      <c r="P527" s="715" t="s">
        <v>473</v>
      </c>
      <c r="Q527" s="715" t="s">
        <v>473</v>
      </c>
      <c r="R527" s="715" t="s">
        <v>525</v>
      </c>
      <c r="S527" s="715" t="s">
        <v>525</v>
      </c>
      <c r="T527" s="69" t="s">
        <v>601</v>
      </c>
      <c r="U527" s="69" t="s">
        <v>649</v>
      </c>
      <c r="Z527" s="9"/>
      <c r="AC527" s="1"/>
    </row>
    <row r="528" spans="1:53" ht="14.25" customHeight="1" thickTop="1" x14ac:dyDescent="0.2">
      <c r="A528" s="717" t="s">
        <v>10</v>
      </c>
      <c r="B528" s="715" t="s">
        <v>75</v>
      </c>
      <c r="C528" s="715" t="s">
        <v>109</v>
      </c>
      <c r="D528" s="715" t="s">
        <v>117</v>
      </c>
      <c r="E528" s="715" t="s">
        <v>108</v>
      </c>
      <c r="F528" s="715" t="s">
        <v>232</v>
      </c>
      <c r="G528" s="715" t="s">
        <v>244</v>
      </c>
      <c r="H528" s="715" t="s">
        <v>251</v>
      </c>
      <c r="I528" s="715" t="s">
        <v>270</v>
      </c>
      <c r="J528" s="715" t="s">
        <v>329</v>
      </c>
      <c r="K528" s="1"/>
      <c r="L528" s="715" t="s">
        <v>346</v>
      </c>
      <c r="M528" s="715" t="s">
        <v>359</v>
      </c>
      <c r="N528" s="715" t="s">
        <v>442</v>
      </c>
      <c r="O528" s="715" t="s">
        <v>460</v>
      </c>
      <c r="P528" s="715" t="s">
        <v>474</v>
      </c>
      <c r="Q528" s="715" t="s">
        <v>500</v>
      </c>
      <c r="R528" s="715" t="s">
        <v>526</v>
      </c>
      <c r="S528" s="715" t="s">
        <v>573</v>
      </c>
      <c r="T528" s="715" t="s">
        <v>601</v>
      </c>
      <c r="U528" s="715" t="s">
        <v>650</v>
      </c>
      <c r="Z528" s="9"/>
      <c r="AC528" s="1"/>
    </row>
    <row r="529" spans="1:29" ht="13.5" thickBot="1" x14ac:dyDescent="0.25">
      <c r="A529" s="718"/>
      <c r="B529" s="715"/>
      <c r="C529" s="715"/>
      <c r="D529" s="715"/>
      <c r="E529" s="715"/>
      <c r="F529" s="715"/>
      <c r="G529" s="715"/>
      <c r="H529" s="715"/>
      <c r="I529" s="715"/>
      <c r="J529" s="715"/>
      <c r="K529" s="1"/>
      <c r="L529" s="715"/>
      <c r="M529" s="715"/>
      <c r="N529" s="715"/>
      <c r="O529" s="715"/>
      <c r="P529" s="715"/>
      <c r="Q529" s="715"/>
      <c r="R529" s="715"/>
      <c r="S529" s="715"/>
      <c r="T529" s="715"/>
      <c r="U529" s="715"/>
      <c r="Z529" s="9"/>
      <c r="AC529" s="1"/>
    </row>
    <row r="530" spans="1:29" ht="18" thickTop="1" thickBot="1" x14ac:dyDescent="0.25">
      <c r="A530" s="45" t="s">
        <v>13</v>
      </c>
      <c r="B530" s="51">
        <f>IFERROR(W22*1,"0")+IFERROR(W26*1,"0")+IFERROR(W27*1,"0")+IFERROR(W28*1,"0")+IFERROR(W29*1,"0")+IFERROR(W30*1,"0")+IFERROR(W31*1,"0")+IFERROR(W32*1,"0")+IFERROR(W36*1,"0")+IFERROR(W40*1,"0")+IFERROR(W44*1,"0")</f>
        <v>0</v>
      </c>
      <c r="C530" s="51">
        <f>IFERROR(W50*1,"0")+IFERROR(W51*1,"0")</f>
        <v>0</v>
      </c>
      <c r="D530" s="51">
        <f>IFERROR(W56*1,"0")+IFERROR(W57*1,"0")+IFERROR(W58*1,"0")+IFERROR(W59*1,"0")</f>
        <v>0</v>
      </c>
      <c r="E530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51">
        <f>IFERROR(W133*1,"0")+IFERROR(W134*1,"0")+IFERROR(W135*1,"0")+IFERROR(W136*1,"0")+IFERROR(W137*1,"0")</f>
        <v>0</v>
      </c>
      <c r="G530" s="51">
        <f>IFERROR(W143*1,"0")+IFERROR(W144*1,"0")+IFERROR(W145*1,"0")</f>
        <v>0</v>
      </c>
      <c r="H530" s="51">
        <f>IFERROR(W150*1,"0")+IFERROR(W151*1,"0")+IFERROR(W152*1,"0")+IFERROR(W153*1,"0")+IFERROR(W154*1,"0")+IFERROR(W155*1,"0")+IFERROR(W156*1,"0")+IFERROR(W157*1,"0")+IFERROR(W158*1,"0")</f>
        <v>0</v>
      </c>
      <c r="I530" s="51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51">
        <f>IFERROR(W208*1,"0")+IFERROR(W209*1,"0")+IFERROR(W210*1,"0")+IFERROR(W211*1,"0")+IFERROR(W212*1,"0")+IFERROR(W213*1,"0")+IFERROR(W217*1,"0")+IFERROR(W218*1,"0")</f>
        <v>0</v>
      </c>
      <c r="K530" s="1"/>
      <c r="L530" s="51">
        <f>IFERROR(W223*1,"0")+IFERROR(W224*1,"0")+IFERROR(W225*1,"0")+IFERROR(W226*1,"0")+IFERROR(W227*1,"0")+IFERROR(W228*1,"0")</f>
        <v>0</v>
      </c>
      <c r="M530" s="51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2901.6</v>
      </c>
      <c r="N530" s="51">
        <f>IFERROR(W294*1,"0")+IFERROR(W295*1,"0")+IFERROR(W296*1,"0")+IFERROR(W297*1,"0")+IFERROR(W298*1,"0")+IFERROR(W299*1,"0")+IFERROR(W300*1,"0")+IFERROR(W301*1,"0")+IFERROR(W305*1,"0")+IFERROR(W306*1,"0")</f>
        <v>604.80000000000007</v>
      </c>
      <c r="O530" s="51">
        <f>IFERROR(W311*1,"0")+IFERROR(W315*1,"0")+IFERROR(W316*1,"0")+IFERROR(W317*1,"0")+IFERROR(W321*1,"0")+IFERROR(W325*1,"0")</f>
        <v>0</v>
      </c>
      <c r="P530" s="51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14505</v>
      </c>
      <c r="Q530" s="51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51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51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51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51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9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6"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2" t="s">
        <v>702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703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704</v>
      </c>
      <c r="C6" s="52" t="s">
        <v>705</v>
      </c>
      <c r="D6" s="52" t="s">
        <v>706</v>
      </c>
      <c r="E6" s="52" t="s">
        <v>48</v>
      </c>
    </row>
    <row r="7" spans="2:8" x14ac:dyDescent="0.2">
      <c r="B7" s="52" t="s">
        <v>707</v>
      </c>
      <c r="C7" s="52" t="s">
        <v>708</v>
      </c>
      <c r="D7" s="52" t="s">
        <v>709</v>
      </c>
      <c r="E7" s="52" t="s">
        <v>48</v>
      </c>
    </row>
    <row r="8" spans="2:8" x14ac:dyDescent="0.2">
      <c r="B8" s="52" t="s">
        <v>710</v>
      </c>
      <c r="C8" s="52" t="s">
        <v>711</v>
      </c>
      <c r="D8" s="52" t="s">
        <v>712</v>
      </c>
      <c r="E8" s="52" t="s">
        <v>48</v>
      </c>
    </row>
    <row r="9" spans="2:8" x14ac:dyDescent="0.2">
      <c r="B9" s="52" t="s">
        <v>713</v>
      </c>
      <c r="C9" s="52" t="s">
        <v>714</v>
      </c>
      <c r="D9" s="52" t="s">
        <v>715</v>
      </c>
      <c r="E9" s="52" t="s">
        <v>48</v>
      </c>
    </row>
    <row r="10" spans="2:8" x14ac:dyDescent="0.2">
      <c r="B10" s="52" t="s">
        <v>716</v>
      </c>
      <c r="C10" s="52" t="s">
        <v>717</v>
      </c>
      <c r="D10" s="52" t="s">
        <v>718</v>
      </c>
      <c r="E10" s="52" t="s">
        <v>48</v>
      </c>
    </row>
    <row r="11" spans="2:8" x14ac:dyDescent="0.2">
      <c r="B11" s="52" t="s">
        <v>719</v>
      </c>
      <c r="C11" s="52" t="s">
        <v>720</v>
      </c>
      <c r="D11" s="52" t="s">
        <v>721</v>
      </c>
      <c r="E11" s="52" t="s">
        <v>48</v>
      </c>
    </row>
    <row r="13" spans="2:8" x14ac:dyDescent="0.2">
      <c r="B13" s="52" t="s">
        <v>722</v>
      </c>
      <c r="C13" s="52" t="s">
        <v>705</v>
      </c>
      <c r="D13" s="52" t="s">
        <v>48</v>
      </c>
      <c r="E13" s="52" t="s">
        <v>48</v>
      </c>
    </row>
    <row r="15" spans="2:8" x14ac:dyDescent="0.2">
      <c r="B15" s="52" t="s">
        <v>723</v>
      </c>
      <c r="C15" s="52" t="s">
        <v>708</v>
      </c>
      <c r="D15" s="52" t="s">
        <v>48</v>
      </c>
      <c r="E15" s="52" t="s">
        <v>48</v>
      </c>
    </row>
    <row r="17" spans="2:5" x14ac:dyDescent="0.2">
      <c r="B17" s="52" t="s">
        <v>724</v>
      </c>
      <c r="C17" s="52" t="s">
        <v>711</v>
      </c>
      <c r="D17" s="52" t="s">
        <v>48</v>
      </c>
      <c r="E17" s="52" t="s">
        <v>48</v>
      </c>
    </row>
    <row r="19" spans="2:5" x14ac:dyDescent="0.2">
      <c r="B19" s="52" t="s">
        <v>725</v>
      </c>
      <c r="C19" s="52" t="s">
        <v>714</v>
      </c>
      <c r="D19" s="52" t="s">
        <v>48</v>
      </c>
      <c r="E19" s="52" t="s">
        <v>48</v>
      </c>
    </row>
    <row r="21" spans="2:5" x14ac:dyDescent="0.2">
      <c r="B21" s="52" t="s">
        <v>726</v>
      </c>
      <c r="C21" s="52" t="s">
        <v>717</v>
      </c>
      <c r="D21" s="52" t="s">
        <v>48</v>
      </c>
      <c r="E21" s="52" t="s">
        <v>48</v>
      </c>
    </row>
    <row r="23" spans="2:5" x14ac:dyDescent="0.2">
      <c r="B23" s="52" t="s">
        <v>727</v>
      </c>
      <c r="C23" s="52" t="s">
        <v>720</v>
      </c>
      <c r="D23" s="52" t="s">
        <v>48</v>
      </c>
      <c r="E23" s="52" t="s">
        <v>48</v>
      </c>
    </row>
    <row r="25" spans="2:5" x14ac:dyDescent="0.2">
      <c r="B25" s="52" t="s">
        <v>728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729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731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732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733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734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735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736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737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738</v>
      </c>
      <c r="C35" s="52" t="s">
        <v>48</v>
      </c>
      <c r="D35" s="52" t="s">
        <v>48</v>
      </c>
      <c r="E35" s="52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1196</vt:i4>
      </vt:variant>
    </vt:vector>
  </HeadingPairs>
  <TitlesOfParts>
    <vt:vector size="11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2024-04-16T08:25:05Z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