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заказа'!$X$667:$X$667</definedName>
    <definedName function="false" hidden="false" name="GrossWeightTotalR" vbProcedure="false">'Бланк заказа'!$Y$667:$Y$667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заказа'!$X$668:$X$668</definedName>
    <definedName function="false" hidden="false" name="PalletQtyTotalR" vbProcedure="false">'Бланк заказа'!$Y$668:$Y$668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заказа'!$B$37:$B$37</definedName>
    <definedName function="false" hidden="false" name="ProductId100" vbProcedure="false">'Бланк заказа'!$B$206:$B$206</definedName>
    <definedName function="false" hidden="false" name="ProductId101" vbProcedure="false">'Бланк заказа'!$B$207:$B$207</definedName>
    <definedName function="false" hidden="false" name="ProductId102" vbProcedure="false">'Бланк заказа'!$B$211:$B$211</definedName>
    <definedName function="false" hidden="false" name="ProductId103" vbProcedure="false">'Бланк заказа'!$B$212:$B$212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заказа'!$B$41:$B$41</definedName>
    <definedName function="false" hidden="false" name="ProductId110" vbProcedure="false">'Бланк заказа'!$B$222:$B$222</definedName>
    <definedName function="false" hidden="false" name="ProductId111" vbProcedure="false">'Бланк заказа'!$B$223:$B$223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заказа'!$B$47:$B$47</definedName>
    <definedName function="false" hidden="false" name="ProductId120" vbProcedure="false">'Бланк заказа'!$B$235:$B$235</definedName>
    <definedName function="false" hidden="false" name="ProductId121" vbProcedure="false">'Бланк заказа'!$B$236:$B$236</definedName>
    <definedName function="false" hidden="false" name="ProductId122" vbProcedure="false">'Бланк заказа'!$B$237:$B$237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заказа'!$B$243:$B$243</definedName>
    <definedName function="false" hidden="false" name="ProductId126" vbProcedure="false">'Бланк заказа'!$B$244:$B$244</definedName>
    <definedName function="false" hidden="false" name="ProductId127" vbProcedure="false">'Бланк заказа'!$B$245:$B$245</definedName>
    <definedName function="false" hidden="false" name="ProductId128" vbProcedure="false">'Бланк заказа'!$B$246:$B$246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заказа'!$B$255:$B$255</definedName>
    <definedName function="false" hidden="false" name="ProductId134" vbProcedure="false">'Бланк заказа'!$B$256:$B$256</definedName>
    <definedName function="false" hidden="false" name="ProductId135" vbProcedure="false">'Бланк заказа'!$B$257:$B$257</definedName>
    <definedName function="false" hidden="false" name="ProductId136" vbProcedure="false">'Бланк заказа'!$B$258:$B$258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заказа'!$B$267:$B$267</definedName>
    <definedName function="false" hidden="false" name="ProductId142" vbProcedure="false">'Бланк заказа'!$B$268:$B$268</definedName>
    <definedName function="false" hidden="false" name="ProductId143" vbProcedure="false">'Бланк заказа'!$B$269:$B$269</definedName>
    <definedName function="false" hidden="false" name="ProductId144" vbProcedure="false">'Бланк заказа'!$B$270:$B$270</definedName>
    <definedName function="false" hidden="false" name="ProductId145" vbProcedure="false">'Бланк заказа'!$B$271:$B$271</definedName>
    <definedName function="false" hidden="false" name="ProductId146" vbProcedure="false">'Бланк заказа'!$B$275:$B$275</definedName>
    <definedName function="false" hidden="false" name="ProductId147" vbProcedure="false">'Бланк заказа'!$B$280:$B$280</definedName>
    <definedName function="false" hidden="false" name="ProductId148" vbProcedure="false">'Бланк заказа'!$B$281:$B$281</definedName>
    <definedName function="false" hidden="false" name="ProductId149" vbProcedure="false">'Бланк заказа'!$B$282:$B$282</definedName>
    <definedName function="false" hidden="false" name="ProductId15" vbProcedure="false">'Бланк заказа'!$B$50:$B$50</definedName>
    <definedName function="false" hidden="false" name="ProductId150" vbProcedure="false">'Бланк заказа'!$B$283:$B$283</definedName>
    <definedName function="false" hidden="false" name="ProductId151" vbProcedure="false">'Бланк заказа'!$B$284:$B$284</definedName>
    <definedName function="false" hidden="false" name="ProductId152" vbProcedure="false">'Бланк заказа'!$B$285:$B$285</definedName>
    <definedName function="false" hidden="false" name="ProductId153" vbProcedure="false">'Бланк заказа'!$B$286:$B$286</definedName>
    <definedName function="false" hidden="false" name="ProductId154" vbProcedure="false">'Бланк заказа'!$B$287:$B$287</definedName>
    <definedName function="false" hidden="false" name="ProductId155" vbProcedure="false">'Бланк заказа'!$B$288:$B$288</definedName>
    <definedName function="false" hidden="false" name="ProductId156" vbProcedure="false">'Бланк заказа'!$B$289:$B$289</definedName>
    <definedName function="false" hidden="false" name="ProductId157" vbProcedure="false">'Бланк заказа'!$B$294:$B$294</definedName>
    <definedName function="false" hidden="false" name="ProductId158" vbProcedure="false">'Бланк заказа'!$B$299:$B$299</definedName>
    <definedName function="false" hidden="false" name="ProductId159" vbProcedure="false">'Бланк заказа'!$B$300:$B$300</definedName>
    <definedName function="false" hidden="false" name="ProductId16" vbProcedure="false">'Бланк заказа'!$B$51:$B$51</definedName>
    <definedName function="false" hidden="false" name="ProductId160" vbProcedure="false">'Бланк заказа'!$B$301:$B$301</definedName>
    <definedName function="false" hidden="false" name="ProductId161" vbProcedure="false">'Бланк заказа'!$B$306:$B$306</definedName>
    <definedName function="false" hidden="false" name="ProductId162" vbProcedure="false">'Бланк заказа'!$B$307:$B$307</definedName>
    <definedName function="false" hidden="false" name="ProductId163" vbProcedure="false">'Бланк заказа'!$B$308:$B$308</definedName>
    <definedName function="false" hidden="false" name="ProductId164" vbProcedure="false">'Бланк заказа'!$B$309:$B$309</definedName>
    <definedName function="false" hidden="false" name="ProductId165" vbProcedure="false">'Бланк заказа'!$B$310:$B$310</definedName>
    <definedName function="false" hidden="false" name="ProductId166" vbProcedure="false">'Бланк заказа'!$B$311:$B$311</definedName>
    <definedName function="false" hidden="false" name="ProductId167" vbProcedure="false">'Бланк заказа'!$B$316:$B$316</definedName>
    <definedName function="false" hidden="false" name="ProductId168" vbProcedure="false">'Бланк заказа'!$B$320:$B$320</definedName>
    <definedName function="false" hidden="false" name="ProductId169" vbProcedure="false">'Бланк заказа'!$B$324:$B$324</definedName>
    <definedName function="false" hidden="false" name="ProductId17" vbProcedure="false">'Бланк заказа'!$B$52:$B$52</definedName>
    <definedName function="false" hidden="false" name="ProductId170" vbProcedure="false">'Бланк заказа'!$B$329:$B$329</definedName>
    <definedName function="false" hidden="false" name="ProductId171" vbProcedure="false">'Бланк заказа'!$B$333:$B$333</definedName>
    <definedName function="false" hidden="false" name="ProductId172" vbProcedure="false">'Бланк заказа'!$B$337:$B$337</definedName>
    <definedName function="false" hidden="false" name="ProductId173" vbProcedure="false">'Бланк заказа'!$B$338:$B$338</definedName>
    <definedName function="false" hidden="false" name="ProductId174" vbProcedure="false">'Бланк заказа'!$B$343:$B$343</definedName>
    <definedName function="false" hidden="false" name="ProductId175" vbProcedure="false">'Бланк заказа'!$B$347:$B$347</definedName>
    <definedName function="false" hidden="false" name="ProductId176" vbProcedure="false">'Бланк заказа'!$B$348:$B$348</definedName>
    <definedName function="false" hidden="false" name="ProductId177" vbProcedure="false">'Бланк заказа'!$B$352:$B$352</definedName>
    <definedName function="false" hidden="false" name="ProductId178" vbProcedure="false">'Бланк заказа'!$B$357:$B$357</definedName>
    <definedName function="false" hidden="false" name="ProductId179" vbProcedure="false">'Бланк заказа'!$B$358:$B$358</definedName>
    <definedName function="false" hidden="false" name="ProductId18" vbProcedure="false">'Бланк заказа'!$B$56:$B$56</definedName>
    <definedName function="false" hidden="false" name="ProductId180" vbProcedure="false">'Бланк заказа'!$B$359:$B$359</definedName>
    <definedName function="false" hidden="false" name="ProductId181" vbProcedure="false">'Бланк заказа'!$B$360:$B$360</definedName>
    <definedName function="false" hidden="false" name="ProductId182" vbProcedure="false">'Бланк заказа'!$B$361:$B$361</definedName>
    <definedName function="false" hidden="false" name="ProductId183" vbProcedure="false">'Бланк заказа'!$B$362:$B$362</definedName>
    <definedName function="false" hidden="false" name="ProductId184" vbProcedure="false">'Бланк заказа'!$B$363:$B$363</definedName>
    <definedName function="false" hidden="false" name="ProductId185" vbProcedure="false">'Бланк заказа'!$B$364:$B$364</definedName>
    <definedName function="false" hidden="false" name="ProductId186" vbProcedure="false">'Бланк заказа'!$B$368:$B$368</definedName>
    <definedName function="false" hidden="false" name="ProductId187" vbProcedure="false">'Бланк заказа'!$B$369:$B$369</definedName>
    <definedName function="false" hidden="false" name="ProductId188" vbProcedure="false">'Бланк заказа'!$B$370:$B$370</definedName>
    <definedName function="false" hidden="false" name="ProductId189" vbProcedure="false">'Бланк заказа'!$B$371:$B$371</definedName>
    <definedName function="false" hidden="false" name="ProductId19" vbProcedure="false">'Бланк заказа'!$B$57:$B$57</definedName>
    <definedName function="false" hidden="false" name="ProductId190" vbProcedure="false">'Бланк заказа'!$B$375:$B$375</definedName>
    <definedName function="false" hidden="false" name="ProductId191" vbProcedure="false">'Бланк заказа'!$B$376:$B$376</definedName>
    <definedName function="false" hidden="false" name="ProductId192" vbProcedure="false">'Бланк заказа'!$B$377:$B$377</definedName>
    <definedName function="false" hidden="false" name="ProductId193" vbProcedure="false">'Бланк заказа'!$B$378:$B$378</definedName>
    <definedName function="false" hidden="false" name="ProductId194" vbProcedure="false">'Бланк заказа'!$B$379:$B$379</definedName>
    <definedName function="false" hidden="false" name="ProductId195" vbProcedure="false">'Бланк заказа'!$B$380:$B$380</definedName>
    <definedName function="false" hidden="false" name="ProductId196" vbProcedure="false">'Бланк заказа'!$B$384:$B$384</definedName>
    <definedName function="false" hidden="false" name="ProductId197" vbProcedure="false">'Бланк заказа'!$B$385:$B$385</definedName>
    <definedName function="false" hidden="false" name="ProductId198" vbProcedure="false">'Бланк заказа'!$B$386:$B$386</definedName>
    <definedName function="false" hidden="false" name="ProductId199" vbProcedure="false">'Бланк заказа'!$B$387:$B$387</definedName>
    <definedName function="false" hidden="false" name="ProductId2" vbProcedure="false">'Бланк заказа'!$B$26:$B$26</definedName>
    <definedName function="false" hidden="false" name="ProductId20" vbProcedure="false">'Бланк заказа'!$B$62:$B$62</definedName>
    <definedName function="false" hidden="false" name="ProductId200" vbProcedure="false">'Бланк заказа'!$B$391:$B$391</definedName>
    <definedName function="false" hidden="false" name="ProductId201" vbProcedure="false">'Бланк заказа'!$B$392:$B$392</definedName>
    <definedName function="false" hidden="false" name="ProductId202" vbProcedure="false">'Бланк заказа'!$B$393:$B$393</definedName>
    <definedName function="false" hidden="false" name="ProductId203" vbProcedure="false">'Бланк заказа'!$B$394:$B$394</definedName>
    <definedName function="false" hidden="false" name="ProductId204" vbProcedure="false">'Бланк заказа'!$B$398:$B$398</definedName>
    <definedName function="false" hidden="false" name="ProductId205" vbProcedure="false">'Бланк заказа'!$B$399:$B$399</definedName>
    <definedName function="false" hidden="false" name="ProductId206" vbProcedure="false">'Бланк заказа'!$B$400:$B$400</definedName>
    <definedName function="false" hidden="false" name="ProductId207" vbProcedure="false">'Бланк заказа'!$B$405:$B$405</definedName>
    <definedName function="false" hidden="false" name="ProductId208" vbProcedure="false">'Бланк заказа'!$B$409:$B$409</definedName>
    <definedName function="false" hidden="false" name="ProductId209" vbProcedure="false">'Бланк заказа'!$B$410:$B$410</definedName>
    <definedName function="false" hidden="false" name="ProductId21" vbProcedure="false">'Бланк заказа'!$B$63:$B$63</definedName>
    <definedName function="false" hidden="false" name="ProductId210" vbProcedure="false">'Бланк заказа'!$B$411:$B$411</definedName>
    <definedName function="false" hidden="false" name="ProductId211" vbProcedure="false">'Бланк заказа'!$B$417:$B$417</definedName>
    <definedName function="false" hidden="false" name="ProductId212" vbProcedure="false">'Бланк заказа'!$B$418:$B$418</definedName>
    <definedName function="false" hidden="false" name="ProductId213" vbProcedure="false">'Бланк заказа'!$B$419:$B$419</definedName>
    <definedName function="false" hidden="false" name="ProductId214" vbProcedure="false">'Бланк заказа'!$B$420:$B$420</definedName>
    <definedName function="false" hidden="false" name="ProductId215" vbProcedure="false">'Бланк заказа'!$B$421:$B$421</definedName>
    <definedName function="false" hidden="false" name="ProductId216" vbProcedure="false">'Бланк заказа'!$B$422:$B$422</definedName>
    <definedName function="false" hidden="false" name="ProductId217" vbProcedure="false">'Бланк заказа'!$B$423:$B$423</definedName>
    <definedName function="false" hidden="false" name="ProductId218" vbProcedure="false">'Бланк заказа'!$B$424:$B$424</definedName>
    <definedName function="false" hidden="false" name="ProductId219" vbProcedure="false">'Бланк заказа'!$B$425:$B$425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заказа'!$B$427:$B$427</definedName>
    <definedName function="false" hidden="false" name="ProductId222" vbProcedure="false">'Бланк заказа'!$B$431:$B$431</definedName>
    <definedName function="false" hidden="false" name="ProductId223" vbProcedure="false">'Бланк заказа'!$B$432:$B$432</definedName>
    <definedName function="false" hidden="false" name="ProductId224" vbProcedure="false">'Бланк заказа'!$B$436:$B$436</definedName>
    <definedName function="false" hidden="false" name="ProductId225" vbProcedure="false">'Бланк заказа'!$B$437:$B$437</definedName>
    <definedName function="false" hidden="false" name="ProductId226" vbProcedure="false">'Бланк заказа'!$B$441:$B$441</definedName>
    <definedName function="false" hidden="false" name="ProductId227" vbProcedure="false">'Бланк заказа'!$B$446:$B$446</definedName>
    <definedName function="false" hidden="false" name="ProductId228" vbProcedure="false">'Бланк заказа'!$B$447:$B$447</definedName>
    <definedName function="false" hidden="false" name="ProductId229" vbProcedure="false">'Бланк заказа'!$B$448:$B$448</definedName>
    <definedName function="false" hidden="false" name="ProductId23" vbProcedure="false">'Бланк заказа'!$B$65:$B$65</definedName>
    <definedName function="false" hidden="false" name="ProductId230" vbProcedure="false">'Бланк заказа'!$B$449:$B$449</definedName>
    <definedName function="false" hidden="false" name="ProductId231" vbProcedure="false">'Бланк заказа'!$B$450:$B$450</definedName>
    <definedName function="false" hidden="false" name="ProductId232" vbProcedure="false">'Бланк заказа'!$B$451:$B$451</definedName>
    <definedName function="false" hidden="false" name="ProductId233" vbProcedure="false">'Бланк заказа'!$B$452:$B$452</definedName>
    <definedName function="false" hidden="false" name="ProductId234" vbProcedure="false">'Бланк заказа'!$B$453:$B$453</definedName>
    <definedName function="false" hidden="false" name="ProductId235" vbProcedure="false">'Бланк заказа'!$B$457:$B$457</definedName>
    <definedName function="false" hidden="false" name="ProductId236" vbProcedure="false">'Бланк заказа'!$B$458:$B$458</definedName>
    <definedName function="false" hidden="false" name="ProductId237" vbProcedure="false">'Бланк заказа'!$B$462:$B$462</definedName>
    <definedName function="false" hidden="false" name="ProductId238" vbProcedure="false">'Бланк заказа'!$B$463:$B$463</definedName>
    <definedName function="false" hidden="false" name="ProductId239" vbProcedure="false">'Бланк заказа'!$B$464:$B$464</definedName>
    <definedName function="false" hidden="false" name="ProductId24" vbProcedure="false">'Бланк заказа'!$B$66:$B$66</definedName>
    <definedName function="false" hidden="false" name="ProductId240" vbProcedure="false">'Бланк заказа'!$B$465:$B$465</definedName>
    <definedName function="false" hidden="false" name="ProductId241" vbProcedure="false">'Бланк заказа'!$B$466:$B$466</definedName>
    <definedName function="false" hidden="false" name="ProductId242" vbProcedure="false">'Бланк заказа'!$B$470:$B$470</definedName>
    <definedName function="false" hidden="false" name="ProductId243" vbProcedure="false">'Бланк заказа'!$B$476:$B$476</definedName>
    <definedName function="false" hidden="false" name="ProductId244" vbProcedure="false">'Бланк заказа'!$B$480:$B$480</definedName>
    <definedName function="false" hidden="false" name="ProductId245" vbProcedure="false">'Бланк заказа'!$B$481:$B$481</definedName>
    <definedName function="false" hidden="false" name="ProductId246" vbProcedure="false">'Бланк заказа'!$B$482:$B$482</definedName>
    <definedName function="false" hidden="false" name="ProductId247" vbProcedure="false">'Бланк заказа'!$B$483:$B$483</definedName>
    <definedName function="false" hidden="false" name="ProductId248" vbProcedure="false">'Бланк заказа'!$B$484:$B$484</definedName>
    <definedName function="false" hidden="false" name="ProductId249" vbProcedure="false">'Бланк заказа'!$B$485:$B$485</definedName>
    <definedName function="false" hidden="false" name="ProductId25" vbProcedure="false">'Бланк заказа'!$B$67:$B$67</definedName>
    <definedName function="false" hidden="false" name="ProductId250" vbProcedure="false">'Бланк заказа'!$B$486:$B$486</definedName>
    <definedName function="false" hidden="false" name="ProductId251" vbProcedure="false">'Бланк заказа'!$B$487:$B$487</definedName>
    <definedName function="false" hidden="false" name="ProductId252" vbProcedure="false">'Бланк заказа'!$B$488:$B$488</definedName>
    <definedName function="false" hidden="false" name="ProductId253" vbProcedure="false">'Бланк заказа'!$B$489:$B$489</definedName>
    <definedName function="false" hidden="false" name="ProductId254" vbProcedure="false">'Бланк заказа'!$B$490:$B$490</definedName>
    <definedName function="false" hidden="false" name="ProductId255" vbProcedure="false">'Бланк заказа'!$B$491:$B$491</definedName>
    <definedName function="false" hidden="false" name="ProductId256" vbProcedure="false">'Бланк заказа'!$B$492:$B$492</definedName>
    <definedName function="false" hidden="false" name="ProductId257" vbProcedure="false">'Бланк заказа'!$B$493:$B$493</definedName>
    <definedName function="false" hidden="false" name="ProductId258" vbProcedure="false">'Бланк заказа'!$B$494:$B$494</definedName>
    <definedName function="false" hidden="false" name="ProductId259" vbProcedure="false">'Бланк заказа'!$B$495:$B$495</definedName>
    <definedName function="false" hidden="false" name="ProductId26" vbProcedure="false">'Бланк заказа'!$B$68:$B$68</definedName>
    <definedName function="false" hidden="false" name="ProductId260" vbProcedure="false">'Бланк заказа'!$B$496:$B$496</definedName>
    <definedName function="false" hidden="false" name="ProductId261" vbProcedure="false">'Бланк заказа'!$B$497:$B$497</definedName>
    <definedName function="false" hidden="false" name="ProductId262" vbProcedure="false">'Бланк заказа'!$B$498:$B$498</definedName>
    <definedName function="false" hidden="false" name="ProductId263" vbProcedure="false">'Бланк заказа'!$B$499:$B$499</definedName>
    <definedName function="false" hidden="false" name="ProductId264" vbProcedure="false">'Бланк заказа'!$B$500:$B$500</definedName>
    <definedName function="false" hidden="false" name="ProductId265" vbProcedure="false">'Бланк заказа'!$B$501:$B$501</definedName>
    <definedName function="false" hidden="false" name="ProductId266" vbProcedure="false">'Бланк заказа'!$B$505:$B$505</definedName>
    <definedName function="false" hidden="false" name="ProductId267" vbProcedure="false">'Бланк заказа'!$B$506:$B$506</definedName>
    <definedName function="false" hidden="false" name="ProductId268" vbProcedure="false">'Бланк заказа'!$B$510:$B$510</definedName>
    <definedName function="false" hidden="false" name="ProductId269" vbProcedure="false">'Бланк заказа'!$B$511:$B$511</definedName>
    <definedName function="false" hidden="false" name="ProductId27" vbProcedure="false">'Бланк заказа'!$B$69:$B$69</definedName>
    <definedName function="false" hidden="false" name="ProductId270" vbProcedure="false">'Бланк заказа'!$B$516:$B$516</definedName>
    <definedName function="false" hidden="false" name="ProductId271" vbProcedure="false">'Бланк заказа'!$B$520:$B$520</definedName>
    <definedName function="false" hidden="false" name="ProductId272" vbProcedure="false">'Бланк заказа'!$B$521:$B$521</definedName>
    <definedName function="false" hidden="false" name="ProductId273" vbProcedure="false">'Бланк заказа'!$B$522:$B$522</definedName>
    <definedName function="false" hidden="false" name="ProductId274" vbProcedure="false">'Бланк заказа'!$B$523:$B$523</definedName>
    <definedName function="false" hidden="false" name="ProductId275" vbProcedure="false">'Бланк заказа'!$B$524:$B$524</definedName>
    <definedName function="false" hidden="false" name="ProductId276" vbProcedure="false">'Бланк заказа'!$B$528:$B$528</definedName>
    <definedName function="false" hidden="false" name="ProductId277" vbProcedure="false">'Бланк заказа'!$B$533:$B$533</definedName>
    <definedName function="false" hidden="false" name="ProductId278" vbProcedure="false">'Бланк заказа'!$B$534:$B$534</definedName>
    <definedName function="false" hidden="false" name="ProductId279" vbProcedure="false">'Бланк заказа'!$B$535:$B$535</definedName>
    <definedName function="false" hidden="false" name="ProductId28" vbProcedure="false">'Бланк заказа'!$B$70:$B$70</definedName>
    <definedName function="false" hidden="false" name="ProductId280" vbProcedure="false">'Бланк заказа'!$B$536:$B$536</definedName>
    <definedName function="false" hidden="false" name="ProductId281" vbProcedure="false">'Бланк заказа'!$B$537:$B$537</definedName>
    <definedName function="false" hidden="false" name="ProductId282" vbProcedure="false">'Бланк заказа'!$B$538:$B$538</definedName>
    <definedName function="false" hidden="false" name="ProductId283" vbProcedure="false">'Бланк заказа'!$B$543:$B$543</definedName>
    <definedName function="false" hidden="false" name="ProductId284" vbProcedure="false">'Бланк заказа'!$B$549:$B$549</definedName>
    <definedName function="false" hidden="false" name="ProductId285" vbProcedure="false">'Бланк заказа'!$B$550:$B$550</definedName>
    <definedName function="false" hidden="false" name="ProductId286" vbProcedure="false">'Бланк заказа'!$B$551:$B$551</definedName>
    <definedName function="false" hidden="false" name="ProductId287" vbProcedure="false">'Бланк заказа'!$B$552:$B$552</definedName>
    <definedName function="false" hidden="false" name="ProductId288" vbProcedure="false">'Бланк заказа'!$B$553:$B$553</definedName>
    <definedName function="false" hidden="false" name="ProductId289" vbProcedure="false">'Бланк заказа'!$B$554:$B$554</definedName>
    <definedName function="false" hidden="false" name="ProductId29" vbProcedure="false">'Бланк заказа'!$B$74:$B$74</definedName>
    <definedName function="false" hidden="false" name="ProductId290" vbProcedure="false">'Бланк заказа'!$B$555:$B$555</definedName>
    <definedName function="false" hidden="false" name="ProductId291" vbProcedure="false">'Бланк заказа'!$B$556:$B$556</definedName>
    <definedName function="false" hidden="false" name="ProductId292" vbProcedure="false">'Бланк заказа'!$B$557:$B$557</definedName>
    <definedName function="false" hidden="false" name="ProductId293" vbProcedure="false">'Бланк заказа'!$B$558:$B$558</definedName>
    <definedName function="false" hidden="false" name="ProductId294" vbProcedure="false">'Бланк заказа'!$B$559:$B$559</definedName>
    <definedName function="false" hidden="false" name="ProductId295" vbProcedure="false">'Бланк заказа'!$B$560:$B$560</definedName>
    <definedName function="false" hidden="false" name="ProductId296" vbProcedure="false">'Бланк заказа'!$B$561:$B$561</definedName>
    <definedName function="false" hidden="false" name="ProductId297" vbProcedure="false">'Бланк заказа'!$B$562:$B$562</definedName>
    <definedName function="false" hidden="false" name="ProductId298" vbProcedure="false">'Бланк заказа'!$B$563:$B$563</definedName>
    <definedName function="false" hidden="false" name="ProductId299" vbProcedure="false">'Бланк заказа'!$B$567:$B$567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заказа'!$B$568:$B$568</definedName>
    <definedName function="false" hidden="false" name="ProductId301" vbProcedure="false">'Бланк заказа'!$B$569:$B$569</definedName>
    <definedName function="false" hidden="false" name="ProductId302" vbProcedure="false">'Бланк заказа'!$B$573:$B$573</definedName>
    <definedName function="false" hidden="false" name="ProductId303" vbProcedure="false">'Бланк заказа'!$B$574:$B$574</definedName>
    <definedName function="false" hidden="false" name="ProductId304" vbProcedure="false">'Бланк заказа'!$B$575:$B$575</definedName>
    <definedName function="false" hidden="false" name="ProductId305" vbProcedure="false">'Бланк заказа'!$B$576:$B$576</definedName>
    <definedName function="false" hidden="false" name="ProductId306" vbProcedure="false">'Бланк заказа'!$B$577:$B$577</definedName>
    <definedName function="false" hidden="false" name="ProductId307" vbProcedure="false">'Бланк заказа'!$B$578:$B$578</definedName>
    <definedName function="false" hidden="false" name="ProductId308" vbProcedure="false">'Бланк заказа'!$B$579:$B$579</definedName>
    <definedName function="false" hidden="false" name="ProductId309" vbProcedure="false">'Бланк заказа'!$B$580:$B$580</definedName>
    <definedName function="false" hidden="false" name="ProductId31" vbProcedure="false">'Бланк заказа'!$B$76:$B$76</definedName>
    <definedName function="false" hidden="false" name="ProductId310" vbProcedure="false">'Бланк заказа'!$B$581:$B$581</definedName>
    <definedName function="false" hidden="false" name="ProductId311" vbProcedure="false">'Бланк заказа'!$B$585:$B$585</definedName>
    <definedName function="false" hidden="false" name="ProductId312" vbProcedure="false">'Бланк заказа'!$B$586:$B$586</definedName>
    <definedName function="false" hidden="false" name="ProductId313" vbProcedure="false">'Бланк заказа'!$B$587:$B$587</definedName>
    <definedName function="false" hidden="false" name="ProductId314" vbProcedure="false">'Бланк заказа'!$B$591:$B$591</definedName>
    <definedName function="false" hidden="false" name="ProductId315" vbProcedure="false">'Бланк заказа'!$B$592:$B$592</definedName>
    <definedName function="false" hidden="false" name="ProductId316" vbProcedure="false">'Бланк заказа'!$B$598:$B$598</definedName>
    <definedName function="false" hidden="false" name="ProductId317" vbProcedure="false">'Бланк заказа'!$B$604:$B$604</definedName>
    <definedName function="false" hidden="false" name="ProductId318" vbProcedure="false">'Бланк заказа'!$B$605:$B$605</definedName>
    <definedName function="false" hidden="false" name="ProductId319" vbProcedure="false">'Бланк заказа'!$B$606:$B$606</definedName>
    <definedName function="false" hidden="false" name="ProductId32" vbProcedure="false">'Бланк заказа'!$B$77:$B$77</definedName>
    <definedName function="false" hidden="false" name="ProductId320" vbProcedure="false">'Бланк заказа'!$B$607:$B$607</definedName>
    <definedName function="false" hidden="false" name="ProductId321" vbProcedure="false">'Бланк заказа'!$B$608:$B$608</definedName>
    <definedName function="false" hidden="false" name="ProductId322" vbProcedure="false">'Бланк заказа'!$B$609:$B$609</definedName>
    <definedName function="false" hidden="false" name="ProductId323" vbProcedure="false">'Бланк заказа'!$B$610:$B$610</definedName>
    <definedName function="false" hidden="false" name="ProductId324" vbProcedure="false">'Бланк заказа'!$B$614:$B$614</definedName>
    <definedName function="false" hidden="false" name="ProductId325" vbProcedure="false">'Бланк заказа'!$B$615:$B$615</definedName>
    <definedName function="false" hidden="false" name="ProductId326" vbProcedure="false">'Бланк заказа'!$B$616:$B$616</definedName>
    <definedName function="false" hidden="false" name="ProductId327" vbProcedure="false">'Бланк заказа'!$B$617:$B$617</definedName>
    <definedName function="false" hidden="false" name="ProductId328" vbProcedure="false">'Бланк заказа'!$B$621:$B$621</definedName>
    <definedName function="false" hidden="false" name="ProductId329" vbProcedure="false">'Бланк заказа'!$B$622:$B$622</definedName>
    <definedName function="false" hidden="false" name="ProductId33" vbProcedure="false">'Бланк заказа'!$B$81:$B$81</definedName>
    <definedName function="false" hidden="false" name="ProductId330" vbProcedure="false">'Бланк заказа'!$B$623:$B$623</definedName>
    <definedName function="false" hidden="false" name="ProductId331" vbProcedure="false">'Бланк заказа'!$B$624:$B$624</definedName>
    <definedName function="false" hidden="false" name="ProductId332" vbProcedure="false">'Бланк заказа'!$B$625:$B$625</definedName>
    <definedName function="false" hidden="false" name="ProductId333" vbProcedure="false">'Бланк заказа'!$B$626:$B$626</definedName>
    <definedName function="false" hidden="false" name="ProductId334" vbProcedure="false">'Бланк заказа'!$B$627:$B$627</definedName>
    <definedName function="false" hidden="false" name="ProductId335" vbProcedure="false">'Бланк заказа'!$B$631:$B$631</definedName>
    <definedName function="false" hidden="false" name="ProductId336" vbProcedure="false">'Бланк заказа'!$B$632:$B$632</definedName>
    <definedName function="false" hidden="false" name="ProductId337" vbProcedure="false">'Бланк заказа'!$B$633:$B$633</definedName>
    <definedName function="false" hidden="false" name="ProductId338" vbProcedure="false">'Бланк заказа'!$B$634:$B$634</definedName>
    <definedName function="false" hidden="false" name="ProductId339" vbProcedure="false">'Бланк заказа'!$B$635:$B$635</definedName>
    <definedName function="false" hidden="false" name="ProductId34" vbProcedure="false">'Бланк заказа'!$B$82:$B$82</definedName>
    <definedName function="false" hidden="false" name="ProductId340" vbProcedure="false">'Бланк заказа'!$B$636:$B$636</definedName>
    <definedName function="false" hidden="false" name="ProductId341" vbProcedure="false">'Бланк заказа'!$B$637:$B$637</definedName>
    <definedName function="false" hidden="false" name="ProductId342" vbProcedure="false">'Бланк заказа'!$B$638:$B$638</definedName>
    <definedName function="false" hidden="false" name="ProductId343" vbProcedure="false">'Бланк заказа'!$B$642:$B$642</definedName>
    <definedName function="false" hidden="false" name="ProductId344" vbProcedure="false">'Бланк заказа'!$B$643:$B$643</definedName>
    <definedName function="false" hidden="false" name="ProductId345" vbProcedure="false">'Бланк заказа'!$B$644:$B$644</definedName>
    <definedName function="false" hidden="false" name="ProductId346" vbProcedure="false">'Бланк заказа'!$B$645:$B$645</definedName>
    <definedName function="false" hidden="false" name="ProductId347" vbProcedure="false">'Бланк заказа'!$B$650:$B$650</definedName>
    <definedName function="false" hidden="false" name="ProductId348" vbProcedure="false">'Бланк заказа'!$B$651:$B$651</definedName>
    <definedName function="false" hidden="false" name="ProductId349" vbProcedure="false">'Бланк заказа'!$B$655:$B$655</definedName>
    <definedName function="false" hidden="false" name="ProductId35" vbProcedure="false">'Бланк заказа'!$B$83:$B$83</definedName>
    <definedName function="false" hidden="false" name="ProductId350" vbProcedure="false">'Бланк заказа'!$B$659:$B$659</definedName>
    <definedName function="false" hidden="false" name="ProductId351" vbProcedure="false">'Бланк заказа'!$B$663:$B$663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заказа'!$B$86:$B$86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заказа'!$B$94:$B$94</definedName>
    <definedName function="false" hidden="false" name="ProductId44" vbProcedure="false">'Бланк заказа'!$B$95:$B$95</definedName>
    <definedName function="false" hidden="false" name="ProductId45" vbProcedure="false">'Бланк заказа'!$B$99:$B$99</definedName>
    <definedName function="false" hidden="false" name="ProductId46" vbProcedure="false">'Бланк заказа'!$B$100:$B$100</definedName>
    <definedName function="false" hidden="false" name="ProductId47" vbProcedure="false">'Бланк заказа'!$B$101:$B$101</definedName>
    <definedName function="false" hidden="false" name="ProductId48" vbProcedure="false">'Бланк заказа'!$B$106:$B$106</definedName>
    <definedName function="false" hidden="false" name="ProductId49" vbProcedure="false">'Бланк заказа'!$B$107:$B$107</definedName>
    <definedName function="false" hidden="false" name="ProductId5" vbProcedure="false">'Бланк заказа'!$B$29:$B$29</definedName>
    <definedName function="false" hidden="false" name="ProductId50" vbProcedure="false">'Бланк заказа'!$B$108:$B$108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заказа'!$B$115:$B$115</definedName>
    <definedName function="false" hidden="false" name="ProductId55" vbProcedure="false">'Бланк заказа'!$B$116:$B$116</definedName>
    <definedName function="false" hidden="false" name="ProductId56" vbProcedure="false">'Бланк заказа'!$B$117:$B$117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заказа'!$B$124:$B$124</definedName>
    <definedName function="false" hidden="false" name="ProductId6" vbProcedure="false">'Бланк заказа'!$B$30:$B$30</definedName>
    <definedName function="false" hidden="false" name="ProductId60" vbProcedure="false">'Бланк заказа'!$B$125:$B$125</definedName>
    <definedName function="false" hidden="false" name="ProductId61" vbProcedure="false">'Бланк заказа'!$B$126:$B$126</definedName>
    <definedName function="false" hidden="false" name="ProductId62" vbProcedure="false">'Бланк заказа'!$B$130:$B$130</definedName>
    <definedName function="false" hidden="false" name="ProductId63" vbProcedure="false">'Бланк заказа'!$B$131:$B$131</definedName>
    <definedName function="false" hidden="false" name="ProductId64" vbProcedure="false">'Бланк заказа'!$B$132:$B$132</definedName>
    <definedName function="false" hidden="false" name="ProductId65" vbProcedure="false">'Бланк заказа'!$B$133:$B$133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заказа'!$B$147:$B$147</definedName>
    <definedName function="false" hidden="false" name="ProductId74" vbProcedure="false">'Бланк заказа'!$B$148:$B$148</definedName>
    <definedName function="false" hidden="false" name="ProductId75" vbProcedure="false">'Бланк заказа'!$B$153:$B$153</definedName>
    <definedName function="false" hidden="false" name="ProductId76" vbProcedure="false">'Бланк заказа'!$B$154:$B$154</definedName>
    <definedName function="false" hidden="false" name="ProductId77" vbProcedure="false">'Бланк заказа'!$B$155:$B$155</definedName>
    <definedName function="false" hidden="false" name="ProductId78" vbProcedure="false">'Бланк заказа'!$B$159:$B$159</definedName>
    <definedName function="false" hidden="false" name="ProductId79" vbProcedure="false">'Бланк заказа'!$B$160:$B$160</definedName>
    <definedName function="false" hidden="false" name="ProductId8" vbProcedure="false">'Бланк заказа'!$B$32:$B$32</definedName>
    <definedName function="false" hidden="false" name="ProductId80" vbProcedure="false">'Бланк заказа'!$B$164:$B$164</definedName>
    <definedName function="false" hidden="false" name="ProductId81" vbProcedure="false">'Бланк заказа'!$B$165:$B$165</definedName>
    <definedName function="false" hidden="false" name="ProductId82" vbProcedure="false">'Бланк заказа'!$B$166:$B$166</definedName>
    <definedName function="false" hidden="false" name="ProductId83" vbProcedure="false">'Бланк заказа'!$B$171:$B$171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заказа'!$B$177:$B$177</definedName>
    <definedName function="false" hidden="false" name="ProductId87" vbProcedure="false">'Бланк заказа'!$B$178:$B$178</definedName>
    <definedName function="false" hidden="false" name="ProductId88" vbProcedure="false">'Бланк заказа'!$B$179:$B$179</definedName>
    <definedName function="false" hidden="false" name="ProductId89" vbProcedure="false">'Бланк заказа'!$B$183:$B$183</definedName>
    <definedName function="false" hidden="false" name="ProductId9" vbProcedure="false">'Бланк заказа'!$B$33:$B$33</definedName>
    <definedName function="false" hidden="false" name="ProductId90" vbProcedure="false">'Бланк заказа'!$B$184:$B$184</definedName>
    <definedName function="false" hidden="false" name="ProductId91" vbProcedure="false">'Бланк заказа'!$B$190:$B$190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заказа'!$B$200:$B$200</definedName>
    <definedName function="false" hidden="false" name="ProductId99" vbProcedure="false">'Бланк заказа'!$B$201:$B$201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заказа'!$X$37:$X$37</definedName>
    <definedName function="false" hidden="false" name="SalesQty100" vbProcedure="false">'Бланк заказа'!$X$206:$X$206</definedName>
    <definedName function="false" hidden="false" name="SalesQty101" vbProcedure="false">'Бланк заказа'!$X$207:$X$207</definedName>
    <definedName function="false" hidden="false" name="SalesQty102" vbProcedure="false">'Бланк заказа'!$X$211:$X$211</definedName>
    <definedName function="false" hidden="false" name="SalesQty103" vbProcedure="false">'Бланк заказа'!$X$212:$X$212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заказа'!$X$41:$X$41</definedName>
    <definedName function="false" hidden="false" name="SalesQty110" vbProcedure="false">'Бланк заказа'!$X$222:$X$222</definedName>
    <definedName function="false" hidden="false" name="SalesQty111" vbProcedure="false">'Бланк заказа'!$X$223:$X$223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заказа'!$X$47:$X$47</definedName>
    <definedName function="false" hidden="false" name="SalesQty120" vbProcedure="false">'Бланк заказа'!$X$235:$X$235</definedName>
    <definedName function="false" hidden="false" name="SalesQty121" vbProcedure="false">'Бланк заказа'!$X$236:$X$236</definedName>
    <definedName function="false" hidden="false" name="SalesQty122" vbProcedure="false">'Бланк заказа'!$X$237:$X$237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заказа'!$X$243:$X$243</definedName>
    <definedName function="false" hidden="false" name="SalesQty126" vbProcedure="false">'Бланк заказа'!$X$244:$X$244</definedName>
    <definedName function="false" hidden="false" name="SalesQty127" vbProcedure="false">'Бланк заказа'!$X$245:$X$245</definedName>
    <definedName function="false" hidden="false" name="SalesQty128" vbProcedure="false">'Бланк заказа'!$X$246:$X$246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заказа'!$X$255:$X$255</definedName>
    <definedName function="false" hidden="false" name="SalesQty134" vbProcedure="false">'Бланк заказа'!$X$256:$X$256</definedName>
    <definedName function="false" hidden="false" name="SalesQty135" vbProcedure="false">'Бланк заказа'!$X$257:$X$257</definedName>
    <definedName function="false" hidden="false" name="SalesQty136" vbProcedure="false">'Бланк заказа'!$X$258:$X$258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заказа'!$X$267:$X$267</definedName>
    <definedName function="false" hidden="false" name="SalesQty142" vbProcedure="false">'Бланк заказа'!$X$268:$X$268</definedName>
    <definedName function="false" hidden="false" name="SalesQty143" vbProcedure="false">'Бланк заказа'!$X$269:$X$269</definedName>
    <definedName function="false" hidden="false" name="SalesQty144" vbProcedure="false">'Бланк заказа'!$X$270:$X$270</definedName>
    <definedName function="false" hidden="false" name="SalesQty145" vbProcedure="false">'Бланк заказа'!$X$271:$X$271</definedName>
    <definedName function="false" hidden="false" name="SalesQty146" vbProcedure="false">'Бланк заказа'!$X$275:$X$275</definedName>
    <definedName function="false" hidden="false" name="SalesQty147" vbProcedure="false">'Бланк заказа'!$X$280:$X$280</definedName>
    <definedName function="false" hidden="false" name="SalesQty148" vbProcedure="false">'Бланк заказа'!$X$281:$X$281</definedName>
    <definedName function="false" hidden="false" name="SalesQty149" vbProcedure="false">'Бланк заказа'!$X$282:$X$282</definedName>
    <definedName function="false" hidden="false" name="SalesQty15" vbProcedure="false">'Бланк заказа'!$X$50:$X$50</definedName>
    <definedName function="false" hidden="false" name="SalesQty150" vbProcedure="false">'Бланк заказа'!$X$283:$X$283</definedName>
    <definedName function="false" hidden="false" name="SalesQty151" vbProcedure="false">'Бланк заказа'!$X$284:$X$284</definedName>
    <definedName function="false" hidden="false" name="SalesQty152" vbProcedure="false">'Бланк заказа'!$X$285:$X$285</definedName>
    <definedName function="false" hidden="false" name="SalesQty153" vbProcedure="false">'Бланк заказа'!$X$286:$X$286</definedName>
    <definedName function="false" hidden="false" name="SalesQty154" vbProcedure="false">'Бланк заказа'!$X$287:$X$287</definedName>
    <definedName function="false" hidden="false" name="SalesQty155" vbProcedure="false">'Бланк заказа'!$X$288:$X$288</definedName>
    <definedName function="false" hidden="false" name="SalesQty156" vbProcedure="false">'Бланк заказа'!$X$289:$X$289</definedName>
    <definedName function="false" hidden="false" name="SalesQty157" vbProcedure="false">'Бланк заказа'!$X$294:$X$294</definedName>
    <definedName function="false" hidden="false" name="SalesQty158" vbProcedure="false">'Бланк заказа'!$X$299:$X$299</definedName>
    <definedName function="false" hidden="false" name="SalesQty159" vbProcedure="false">'Бланк заказа'!$X$300:$X$300</definedName>
    <definedName function="false" hidden="false" name="SalesQty16" vbProcedure="false">'Бланк заказа'!$X$51:$X$51</definedName>
    <definedName function="false" hidden="false" name="SalesQty160" vbProcedure="false">'Бланк заказа'!$X$301:$X$301</definedName>
    <definedName function="false" hidden="false" name="SalesQty161" vbProcedure="false">'Бланк заказа'!$X$306:$X$306</definedName>
    <definedName function="false" hidden="false" name="SalesQty162" vbProcedure="false">'Бланк заказа'!$X$307:$X$307</definedName>
    <definedName function="false" hidden="false" name="SalesQty163" vbProcedure="false">'Бланк заказа'!$X$308:$X$308</definedName>
    <definedName function="false" hidden="false" name="SalesQty164" vbProcedure="false">'Бланк заказа'!$X$309:$X$309</definedName>
    <definedName function="false" hidden="false" name="SalesQty165" vbProcedure="false">'Бланк заказа'!$X$310:$X$310</definedName>
    <definedName function="false" hidden="false" name="SalesQty166" vbProcedure="false">'Бланк заказа'!$X$311:$X$311</definedName>
    <definedName function="false" hidden="false" name="SalesQty167" vbProcedure="false">'Бланк заказа'!$X$316:$X$316</definedName>
    <definedName function="false" hidden="false" name="SalesQty168" vbProcedure="false">'Бланк заказа'!$X$320:$X$320</definedName>
    <definedName function="false" hidden="false" name="SalesQty169" vbProcedure="false">'Бланк заказа'!$X$324:$X$324</definedName>
    <definedName function="false" hidden="false" name="SalesQty17" vbProcedure="false">'Бланк заказа'!$X$52:$X$52</definedName>
    <definedName function="false" hidden="false" name="SalesQty170" vbProcedure="false">'Бланк заказа'!$X$329:$X$329</definedName>
    <definedName function="false" hidden="false" name="SalesQty171" vbProcedure="false">'Бланк заказа'!$X$333:$X$333</definedName>
    <definedName function="false" hidden="false" name="SalesQty172" vbProcedure="false">'Бланк заказа'!$X$337:$X$337</definedName>
    <definedName function="false" hidden="false" name="SalesQty173" vbProcedure="false">'Бланк заказа'!$X$338:$X$338</definedName>
    <definedName function="false" hidden="false" name="SalesQty174" vbProcedure="false">'Бланк заказа'!$X$343:$X$343</definedName>
    <definedName function="false" hidden="false" name="SalesQty175" vbProcedure="false">'Бланк заказа'!$X$347:$X$347</definedName>
    <definedName function="false" hidden="false" name="SalesQty176" vbProcedure="false">'Бланк заказа'!$X$348:$X$348</definedName>
    <definedName function="false" hidden="false" name="SalesQty177" vbProcedure="false">'Бланк заказа'!$X$352:$X$352</definedName>
    <definedName function="false" hidden="false" name="SalesQty178" vbProcedure="false">'Бланк заказа'!$X$357:$X$357</definedName>
    <definedName function="false" hidden="false" name="SalesQty179" vbProcedure="false">'Бланк заказа'!$X$358:$X$358</definedName>
    <definedName function="false" hidden="false" name="SalesQty18" vbProcedure="false">'Бланк заказа'!$X$56:$X$56</definedName>
    <definedName function="false" hidden="false" name="SalesQty180" vbProcedure="false">'Бланк заказа'!$X$359:$X$359</definedName>
    <definedName function="false" hidden="false" name="SalesQty181" vbProcedure="false">'Бланк заказа'!$X$360:$X$360</definedName>
    <definedName function="false" hidden="false" name="SalesQty182" vbProcedure="false">'Бланк заказа'!$X$361:$X$361</definedName>
    <definedName function="false" hidden="false" name="SalesQty183" vbProcedure="false">'Бланк заказа'!$X$362:$X$362</definedName>
    <definedName function="false" hidden="false" name="SalesQty184" vbProcedure="false">'Бланк заказа'!$X$363:$X$363</definedName>
    <definedName function="false" hidden="false" name="SalesQty185" vbProcedure="false">'Бланк заказа'!$X$364:$X$364</definedName>
    <definedName function="false" hidden="false" name="SalesQty186" vbProcedure="false">'Бланк заказа'!$X$368:$X$368</definedName>
    <definedName function="false" hidden="false" name="SalesQty187" vbProcedure="false">'Бланк заказа'!$X$369:$X$369</definedName>
    <definedName function="false" hidden="false" name="SalesQty188" vbProcedure="false">'Бланк заказа'!$X$370:$X$370</definedName>
    <definedName function="false" hidden="false" name="SalesQty189" vbProcedure="false">'Бланк заказа'!$X$371:$X$371</definedName>
    <definedName function="false" hidden="false" name="SalesQty19" vbProcedure="false">'Бланк заказа'!$X$57:$X$57</definedName>
    <definedName function="false" hidden="false" name="SalesQty190" vbProcedure="false">'Бланк заказа'!$X$375:$X$375</definedName>
    <definedName function="false" hidden="false" name="SalesQty191" vbProcedure="false">'Бланк заказа'!$X$376:$X$376</definedName>
    <definedName function="false" hidden="false" name="SalesQty192" vbProcedure="false">'Бланк заказа'!$X$377:$X$377</definedName>
    <definedName function="false" hidden="false" name="SalesQty193" vbProcedure="false">'Бланк заказа'!$X$378:$X$378</definedName>
    <definedName function="false" hidden="false" name="SalesQty194" vbProcedure="false">'Бланк заказа'!$X$379:$X$379</definedName>
    <definedName function="false" hidden="false" name="SalesQty195" vbProcedure="false">'Бланк заказа'!$X$380:$X$380</definedName>
    <definedName function="false" hidden="false" name="SalesQty196" vbProcedure="false">'Бланк заказа'!$X$384:$X$384</definedName>
    <definedName function="false" hidden="false" name="SalesQty197" vbProcedure="false">'Бланк заказа'!$X$385:$X$385</definedName>
    <definedName function="false" hidden="false" name="SalesQty198" vbProcedure="false">'Бланк заказа'!$X$386:$X$386</definedName>
    <definedName function="false" hidden="false" name="SalesQty199" vbProcedure="false">'Бланк заказа'!$X$387:$X$387</definedName>
    <definedName function="false" hidden="false" name="SalesQty2" vbProcedure="false">'Бланк заказа'!$X$26:$X$26</definedName>
    <definedName function="false" hidden="false" name="SalesQty20" vbProcedure="false">'Бланк заказа'!$X$62:$X$62</definedName>
    <definedName function="false" hidden="false" name="SalesQty200" vbProcedure="false">'Бланк заказа'!$X$391:$X$391</definedName>
    <definedName function="false" hidden="false" name="SalesQty201" vbProcedure="false">'Бланк заказа'!$X$392:$X$392</definedName>
    <definedName function="false" hidden="false" name="SalesQty202" vbProcedure="false">'Бланк заказа'!$X$393:$X$393</definedName>
    <definedName function="false" hidden="false" name="SalesQty203" vbProcedure="false">'Бланк заказа'!$X$394:$X$394</definedName>
    <definedName function="false" hidden="false" name="SalesQty204" vbProcedure="false">'Бланк заказа'!$X$398:$X$398</definedName>
    <definedName function="false" hidden="false" name="SalesQty205" vbProcedure="false">'Бланк заказа'!$X$399:$X$399</definedName>
    <definedName function="false" hidden="false" name="SalesQty206" vbProcedure="false">'Бланк заказа'!$X$400:$X$400</definedName>
    <definedName function="false" hidden="false" name="SalesQty207" vbProcedure="false">'Бланк заказа'!$X$405:$X$405</definedName>
    <definedName function="false" hidden="false" name="SalesQty208" vbProcedure="false">'Бланк заказа'!$X$409:$X$409</definedName>
    <definedName function="false" hidden="false" name="SalesQty209" vbProcedure="false">'Бланк заказа'!$X$410:$X$410</definedName>
    <definedName function="false" hidden="false" name="SalesQty21" vbProcedure="false">'Бланк заказа'!$X$63:$X$63</definedName>
    <definedName function="false" hidden="false" name="SalesQty210" vbProcedure="false">'Бланк заказа'!$X$411:$X$411</definedName>
    <definedName function="false" hidden="false" name="SalesQty211" vbProcedure="false">'Бланк заказа'!$X$417:$X$417</definedName>
    <definedName function="false" hidden="false" name="SalesQty212" vbProcedure="false">'Бланк заказа'!$X$418:$X$418</definedName>
    <definedName function="false" hidden="false" name="SalesQty213" vbProcedure="false">'Бланк заказа'!$X$419:$X$419</definedName>
    <definedName function="false" hidden="false" name="SalesQty214" vbProcedure="false">'Бланк заказа'!$X$420:$X$420</definedName>
    <definedName function="false" hidden="false" name="SalesQty215" vbProcedure="false">'Бланк заказа'!$X$421:$X$421</definedName>
    <definedName function="false" hidden="false" name="SalesQty216" vbProcedure="false">'Бланк заказа'!$X$422:$X$422</definedName>
    <definedName function="false" hidden="false" name="SalesQty217" vbProcedure="false">'Бланк заказа'!$X$423:$X$423</definedName>
    <definedName function="false" hidden="false" name="SalesQty218" vbProcedure="false">'Бланк заказа'!$X$424:$X$424</definedName>
    <definedName function="false" hidden="false" name="SalesQty219" vbProcedure="false">'Бланк заказа'!$X$425:$X$425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заказа'!$X$427:$X$427</definedName>
    <definedName function="false" hidden="false" name="SalesQty222" vbProcedure="false">'Бланк заказа'!$X$431:$X$431</definedName>
    <definedName function="false" hidden="false" name="SalesQty223" vbProcedure="false">'Бланк заказа'!$X$432:$X$432</definedName>
    <definedName function="false" hidden="false" name="SalesQty224" vbProcedure="false">'Бланк заказа'!$X$436:$X$436</definedName>
    <definedName function="false" hidden="false" name="SalesQty225" vbProcedure="false">'Бланк заказа'!$X$437:$X$437</definedName>
    <definedName function="false" hidden="false" name="SalesQty226" vbProcedure="false">'Бланк заказа'!$X$441:$X$441</definedName>
    <definedName function="false" hidden="false" name="SalesQty227" vbProcedure="false">'Бланк заказа'!$X$446:$X$446</definedName>
    <definedName function="false" hidden="false" name="SalesQty228" vbProcedure="false">'Бланк заказа'!$X$447:$X$447</definedName>
    <definedName function="false" hidden="false" name="SalesQty229" vbProcedure="false">'Бланк заказа'!$X$448:$X$448</definedName>
    <definedName function="false" hidden="false" name="SalesQty23" vbProcedure="false">'Бланк заказа'!$X$65:$X$65</definedName>
    <definedName function="false" hidden="false" name="SalesQty230" vbProcedure="false">'Бланк заказа'!$X$449:$X$449</definedName>
    <definedName function="false" hidden="false" name="SalesQty231" vbProcedure="false">'Бланк заказа'!$X$450:$X$450</definedName>
    <definedName function="false" hidden="false" name="SalesQty232" vbProcedure="false">'Бланк заказа'!$X$451:$X$451</definedName>
    <definedName function="false" hidden="false" name="SalesQty233" vbProcedure="false">'Бланк заказа'!$X$452:$X$452</definedName>
    <definedName function="false" hidden="false" name="SalesQty234" vbProcedure="false">'Бланк заказа'!$X$453:$X$453</definedName>
    <definedName function="false" hidden="false" name="SalesQty235" vbProcedure="false">'Бланк заказа'!$X$457:$X$457</definedName>
    <definedName function="false" hidden="false" name="SalesQty236" vbProcedure="false">'Бланк заказа'!$X$458:$X$458</definedName>
    <definedName function="false" hidden="false" name="SalesQty237" vbProcedure="false">'Бланк заказа'!$X$462:$X$462</definedName>
    <definedName function="false" hidden="false" name="SalesQty238" vbProcedure="false">'Бланк заказа'!$X$463:$X$463</definedName>
    <definedName function="false" hidden="false" name="SalesQty239" vbProcedure="false">'Бланк заказа'!$X$464:$X$464</definedName>
    <definedName function="false" hidden="false" name="SalesQty24" vbProcedure="false">'Бланк заказа'!$X$66:$X$66</definedName>
    <definedName function="false" hidden="false" name="SalesQty240" vbProcedure="false">'Бланк заказа'!$X$465:$X$465</definedName>
    <definedName function="false" hidden="false" name="SalesQty241" vbProcedure="false">'Бланк заказа'!$X$466:$X$466</definedName>
    <definedName function="false" hidden="false" name="SalesQty242" vbProcedure="false">'Бланк заказа'!$X$470:$X$470</definedName>
    <definedName function="false" hidden="false" name="SalesQty243" vbProcedure="false">'Бланк заказа'!$X$476:$X$476</definedName>
    <definedName function="false" hidden="false" name="SalesQty244" vbProcedure="false">'Бланк заказа'!$X$480:$X$480</definedName>
    <definedName function="false" hidden="false" name="SalesQty245" vbProcedure="false">'Бланк заказа'!$X$481:$X$481</definedName>
    <definedName function="false" hidden="false" name="SalesQty246" vbProcedure="false">'Бланк заказа'!$X$482:$X$482</definedName>
    <definedName function="false" hidden="false" name="SalesQty247" vbProcedure="false">'Бланк заказа'!$X$483:$X$483</definedName>
    <definedName function="false" hidden="false" name="SalesQty248" vbProcedure="false">'Бланк заказа'!$X$484:$X$484</definedName>
    <definedName function="false" hidden="false" name="SalesQty249" vbProcedure="false">'Бланк заказа'!$X$485:$X$485</definedName>
    <definedName function="false" hidden="false" name="SalesQty25" vbProcedure="false">'Бланк заказа'!$X$67:$X$67</definedName>
    <definedName function="false" hidden="false" name="SalesQty250" vbProcedure="false">'Бланк заказа'!$X$486:$X$486</definedName>
    <definedName function="false" hidden="false" name="SalesQty251" vbProcedure="false">'Бланк заказа'!$X$487:$X$487</definedName>
    <definedName function="false" hidden="false" name="SalesQty252" vbProcedure="false">'Бланк заказа'!$X$488:$X$488</definedName>
    <definedName function="false" hidden="false" name="SalesQty253" vbProcedure="false">'Бланк заказа'!$X$489:$X$489</definedName>
    <definedName function="false" hidden="false" name="SalesQty254" vbProcedure="false">'Бланк заказа'!$X$490:$X$490</definedName>
    <definedName function="false" hidden="false" name="SalesQty255" vbProcedure="false">'Бланк заказа'!$X$491:$X$491</definedName>
    <definedName function="false" hidden="false" name="SalesQty256" vbProcedure="false">'Бланк заказа'!$X$492:$X$492</definedName>
    <definedName function="false" hidden="false" name="SalesQty257" vbProcedure="false">'Бланк заказа'!$X$493:$X$493</definedName>
    <definedName function="false" hidden="false" name="SalesQty258" vbProcedure="false">'Бланк заказа'!$X$494:$X$494</definedName>
    <definedName function="false" hidden="false" name="SalesQty259" vbProcedure="false">'Бланк заказа'!$X$495:$X$495</definedName>
    <definedName function="false" hidden="false" name="SalesQty26" vbProcedure="false">'Бланк заказа'!$X$68:$X$68</definedName>
    <definedName function="false" hidden="false" name="SalesQty260" vbProcedure="false">'Бланк заказа'!$X$496:$X$496</definedName>
    <definedName function="false" hidden="false" name="SalesQty261" vbProcedure="false">'Бланк заказа'!$X$497:$X$497</definedName>
    <definedName function="false" hidden="false" name="SalesQty262" vbProcedure="false">'Бланк заказа'!$X$498:$X$498</definedName>
    <definedName function="false" hidden="false" name="SalesQty263" vbProcedure="false">'Бланк заказа'!$X$499:$X$499</definedName>
    <definedName function="false" hidden="false" name="SalesQty264" vbProcedure="false">'Бланк заказа'!$X$500:$X$500</definedName>
    <definedName function="false" hidden="false" name="SalesQty265" vbProcedure="false">'Бланк заказа'!$X$501:$X$501</definedName>
    <definedName function="false" hidden="false" name="SalesQty266" vbProcedure="false">'Бланк заказа'!$X$505:$X$505</definedName>
    <definedName function="false" hidden="false" name="SalesQty267" vbProcedure="false">'Бланк заказа'!$X$506:$X$506</definedName>
    <definedName function="false" hidden="false" name="SalesQty268" vbProcedure="false">'Бланк заказа'!$X$510:$X$510</definedName>
    <definedName function="false" hidden="false" name="SalesQty269" vbProcedure="false">'Бланк заказа'!$X$511:$X$511</definedName>
    <definedName function="false" hidden="false" name="SalesQty27" vbProcedure="false">'Бланк заказа'!$X$69:$X$69</definedName>
    <definedName function="false" hidden="false" name="SalesQty270" vbProcedure="false">'Бланк заказа'!$X$516:$X$516</definedName>
    <definedName function="false" hidden="false" name="SalesQty271" vbProcedure="false">'Бланк заказа'!$X$520:$X$520</definedName>
    <definedName function="false" hidden="false" name="SalesQty272" vbProcedure="false">'Бланк заказа'!$X$521:$X$521</definedName>
    <definedName function="false" hidden="false" name="SalesQty273" vbProcedure="false">'Бланк заказа'!$X$522:$X$522</definedName>
    <definedName function="false" hidden="false" name="SalesQty274" vbProcedure="false">'Бланк заказа'!$X$523:$X$523</definedName>
    <definedName function="false" hidden="false" name="SalesQty275" vbProcedure="false">'Бланк заказа'!$X$524:$X$524</definedName>
    <definedName function="false" hidden="false" name="SalesQty276" vbProcedure="false">'Бланк заказа'!$X$528:$X$528</definedName>
    <definedName function="false" hidden="false" name="SalesQty277" vbProcedure="false">'Бланк заказа'!$X$533:$X$533</definedName>
    <definedName function="false" hidden="false" name="SalesQty278" vbProcedure="false">'Бланк заказа'!$X$534:$X$534</definedName>
    <definedName function="false" hidden="false" name="SalesQty279" vbProcedure="false">'Бланк заказа'!$X$535:$X$535</definedName>
    <definedName function="false" hidden="false" name="SalesQty28" vbProcedure="false">'Бланк заказа'!$X$70:$X$70</definedName>
    <definedName function="false" hidden="false" name="SalesQty280" vbProcedure="false">'Бланк заказа'!$X$536:$X$536</definedName>
    <definedName function="false" hidden="false" name="SalesQty281" vbProcedure="false">'Бланк заказа'!$X$537:$X$537</definedName>
    <definedName function="false" hidden="false" name="SalesQty282" vbProcedure="false">'Бланк заказа'!$X$538:$X$538</definedName>
    <definedName function="false" hidden="false" name="SalesQty283" vbProcedure="false">'Бланк заказа'!$X$543:$X$543</definedName>
    <definedName function="false" hidden="false" name="SalesQty284" vbProcedure="false">'Бланк заказа'!$X$549:$X$549</definedName>
    <definedName function="false" hidden="false" name="SalesQty285" vbProcedure="false">'Бланк заказа'!$X$550:$X$550</definedName>
    <definedName function="false" hidden="false" name="SalesQty286" vbProcedure="false">'Бланк заказа'!$X$551:$X$551</definedName>
    <definedName function="false" hidden="false" name="SalesQty287" vbProcedure="false">'Бланк заказа'!$X$552:$X$552</definedName>
    <definedName function="false" hidden="false" name="SalesQty288" vbProcedure="false">'Бланк заказа'!$X$553:$X$553</definedName>
    <definedName function="false" hidden="false" name="SalesQty289" vbProcedure="false">'Бланк заказа'!$X$554:$X$554</definedName>
    <definedName function="false" hidden="false" name="SalesQty29" vbProcedure="false">'Бланк заказа'!$X$74:$X$74</definedName>
    <definedName function="false" hidden="false" name="SalesQty290" vbProcedure="false">'Бланк заказа'!$X$555:$X$555</definedName>
    <definedName function="false" hidden="false" name="SalesQty291" vbProcedure="false">'Бланк заказа'!$X$556:$X$556</definedName>
    <definedName function="false" hidden="false" name="SalesQty292" vbProcedure="false">'Бланк заказа'!$X$557:$X$557</definedName>
    <definedName function="false" hidden="false" name="SalesQty293" vbProcedure="false">'Бланк заказа'!$X$558:$X$558</definedName>
    <definedName function="false" hidden="false" name="SalesQty294" vbProcedure="false">'Бланк заказа'!$X$559:$X$559</definedName>
    <definedName function="false" hidden="false" name="SalesQty295" vbProcedure="false">'Бланк заказа'!$X$560:$X$560</definedName>
    <definedName function="false" hidden="false" name="SalesQty296" vbProcedure="false">'Бланк заказа'!$X$561:$X$561</definedName>
    <definedName function="false" hidden="false" name="SalesQty297" vbProcedure="false">'Бланк заказа'!$X$562:$X$562</definedName>
    <definedName function="false" hidden="false" name="SalesQty298" vbProcedure="false">'Бланк заказа'!$X$563:$X$563</definedName>
    <definedName function="false" hidden="false" name="SalesQty299" vbProcedure="false">'Бланк заказа'!$X$567:$X$567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заказа'!$X$568:$X$568</definedName>
    <definedName function="false" hidden="false" name="SalesQty301" vbProcedure="false">'Бланк заказа'!$X$569:$X$569</definedName>
    <definedName function="false" hidden="false" name="SalesQty302" vbProcedure="false">'Бланк заказа'!$X$573:$X$573</definedName>
    <definedName function="false" hidden="false" name="SalesQty303" vbProcedure="false">'Бланк заказа'!$X$574:$X$574</definedName>
    <definedName function="false" hidden="false" name="SalesQty304" vbProcedure="false">'Бланк заказа'!$X$575:$X$575</definedName>
    <definedName function="false" hidden="false" name="SalesQty305" vbProcedure="false">'Бланк заказа'!$X$576:$X$576</definedName>
    <definedName function="false" hidden="false" name="SalesQty306" vbProcedure="false">'Бланк заказа'!$X$577:$X$577</definedName>
    <definedName function="false" hidden="false" name="SalesQty307" vbProcedure="false">'Бланк заказа'!$X$578:$X$578</definedName>
    <definedName function="false" hidden="false" name="SalesQty308" vbProcedure="false">'Бланк заказа'!$X$579:$X$579</definedName>
    <definedName function="false" hidden="false" name="SalesQty309" vbProcedure="false">'Бланк заказа'!$X$580:$X$580</definedName>
    <definedName function="false" hidden="false" name="SalesQty31" vbProcedure="false">'Бланк заказа'!$X$76:$X$76</definedName>
    <definedName function="false" hidden="false" name="SalesQty310" vbProcedure="false">'Бланк заказа'!$X$581:$X$581</definedName>
    <definedName function="false" hidden="false" name="SalesQty311" vbProcedure="false">'Бланк заказа'!$X$585:$X$585</definedName>
    <definedName function="false" hidden="false" name="SalesQty312" vbProcedure="false">'Бланк заказа'!$X$586:$X$586</definedName>
    <definedName function="false" hidden="false" name="SalesQty313" vbProcedure="false">'Бланк заказа'!$X$587:$X$587</definedName>
    <definedName function="false" hidden="false" name="SalesQty314" vbProcedure="false">'Бланк заказа'!$X$591:$X$591</definedName>
    <definedName function="false" hidden="false" name="SalesQty315" vbProcedure="false">'Бланк заказа'!$X$592:$X$592</definedName>
    <definedName function="false" hidden="false" name="SalesQty316" vbProcedure="false">'Бланк заказа'!$X$598:$X$598</definedName>
    <definedName function="false" hidden="false" name="SalesQty317" vbProcedure="false">'Бланк заказа'!$X$604:$X$604</definedName>
    <definedName function="false" hidden="false" name="SalesQty318" vbProcedure="false">'Бланк заказа'!$X$605:$X$605</definedName>
    <definedName function="false" hidden="false" name="SalesQty319" vbProcedure="false">'Бланк заказа'!$X$606:$X$606</definedName>
    <definedName function="false" hidden="false" name="SalesQty32" vbProcedure="false">'Бланк заказа'!$X$77:$X$77</definedName>
    <definedName function="false" hidden="false" name="SalesQty320" vbProcedure="false">'Бланк заказа'!$X$607:$X$607</definedName>
    <definedName function="false" hidden="false" name="SalesQty321" vbProcedure="false">'Бланк заказа'!$X$608:$X$608</definedName>
    <definedName function="false" hidden="false" name="SalesQty322" vbProcedure="false">'Бланк заказа'!$X$609:$X$609</definedName>
    <definedName function="false" hidden="false" name="SalesQty323" vbProcedure="false">'Бланк заказа'!$X$610:$X$610</definedName>
    <definedName function="false" hidden="false" name="SalesQty324" vbProcedure="false">'Бланк заказа'!$X$614:$X$614</definedName>
    <definedName function="false" hidden="false" name="SalesQty325" vbProcedure="false">'Бланк заказа'!$X$615:$X$615</definedName>
    <definedName function="false" hidden="false" name="SalesQty326" vbProcedure="false">'Бланк заказа'!$X$616:$X$616</definedName>
    <definedName function="false" hidden="false" name="SalesQty327" vbProcedure="false">'Бланк заказа'!$X$617:$X$617</definedName>
    <definedName function="false" hidden="false" name="SalesQty328" vbProcedure="false">'Бланк заказа'!$X$621:$X$621</definedName>
    <definedName function="false" hidden="false" name="SalesQty329" vbProcedure="false">'Бланк заказа'!$X$622:$X$622</definedName>
    <definedName function="false" hidden="false" name="SalesQty33" vbProcedure="false">'Бланк заказа'!$X$81:$X$81</definedName>
    <definedName function="false" hidden="false" name="SalesQty330" vbProcedure="false">'Бланк заказа'!$X$623:$X$623</definedName>
    <definedName function="false" hidden="false" name="SalesQty331" vbProcedure="false">'Бланк заказа'!$X$624:$X$624</definedName>
    <definedName function="false" hidden="false" name="SalesQty332" vbProcedure="false">'Бланк заказа'!$X$625:$X$625</definedName>
    <definedName function="false" hidden="false" name="SalesQty333" vbProcedure="false">'Бланк заказа'!$X$626:$X$626</definedName>
    <definedName function="false" hidden="false" name="SalesQty334" vbProcedure="false">'Бланк заказа'!$X$627:$X$627</definedName>
    <definedName function="false" hidden="false" name="SalesQty335" vbProcedure="false">'Бланк заказа'!$X$631:$X$631</definedName>
    <definedName function="false" hidden="false" name="SalesQty336" vbProcedure="false">'Бланк заказа'!$X$632:$X$632</definedName>
    <definedName function="false" hidden="false" name="SalesQty337" vbProcedure="false">'Бланк заказа'!$X$633:$X$633</definedName>
    <definedName function="false" hidden="false" name="SalesQty338" vbProcedure="false">'Бланк заказа'!$X$634:$X$634</definedName>
    <definedName function="false" hidden="false" name="SalesQty339" vbProcedure="false">'Бланк заказа'!$X$635:$X$635</definedName>
    <definedName function="false" hidden="false" name="SalesQty34" vbProcedure="false">'Бланк заказа'!$X$82:$X$82</definedName>
    <definedName function="false" hidden="false" name="SalesQty340" vbProcedure="false">'Бланк заказа'!$X$636:$X$636</definedName>
    <definedName function="false" hidden="false" name="SalesQty341" vbProcedure="false">'Бланк заказа'!$X$637:$X$637</definedName>
    <definedName function="false" hidden="false" name="SalesQty342" vbProcedure="false">'Бланк заказа'!$X$638:$X$638</definedName>
    <definedName function="false" hidden="false" name="SalesQty343" vbProcedure="false">'Бланк заказа'!$X$642:$X$642</definedName>
    <definedName function="false" hidden="false" name="SalesQty344" vbProcedure="false">'Бланк заказа'!$X$643:$X$643</definedName>
    <definedName function="false" hidden="false" name="SalesQty345" vbProcedure="false">'Бланк заказа'!$X$644:$X$644</definedName>
    <definedName function="false" hidden="false" name="SalesQty346" vbProcedure="false">'Бланк заказа'!$X$645:$X$645</definedName>
    <definedName function="false" hidden="false" name="SalesQty347" vbProcedure="false">'Бланк заказа'!$X$650:$X$650</definedName>
    <definedName function="false" hidden="false" name="SalesQty348" vbProcedure="false">'Бланк заказа'!$X$651:$X$651</definedName>
    <definedName function="false" hidden="false" name="SalesQty349" vbProcedure="false">'Бланк заказа'!$X$655:$X$655</definedName>
    <definedName function="false" hidden="false" name="SalesQty35" vbProcedure="false">'Бланк заказа'!$X$83:$X$83</definedName>
    <definedName function="false" hidden="false" name="SalesQty350" vbProcedure="false">'Бланк заказа'!$X$659:$X$659</definedName>
    <definedName function="false" hidden="false" name="SalesQty351" vbProcedure="false">'Бланк заказа'!$X$663:$X$663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заказа'!$X$86:$X$86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заказа'!$X$94:$X$94</definedName>
    <definedName function="false" hidden="false" name="SalesQty44" vbProcedure="false">'Бланк заказа'!$X$95:$X$95</definedName>
    <definedName function="false" hidden="false" name="SalesQty45" vbProcedure="false">'Бланк заказа'!$X$99:$X$99</definedName>
    <definedName function="false" hidden="false" name="SalesQty46" vbProcedure="false">'Бланк заказа'!$X$100:$X$100</definedName>
    <definedName function="false" hidden="false" name="SalesQty47" vbProcedure="false">'Бланк заказа'!$X$101:$X$101</definedName>
    <definedName function="false" hidden="false" name="SalesQty48" vbProcedure="false">'Бланк заказа'!$X$106:$X$106</definedName>
    <definedName function="false" hidden="false" name="SalesQty49" vbProcedure="false">'Бланк заказа'!$X$107:$X$107</definedName>
    <definedName function="false" hidden="false" name="SalesQty5" vbProcedure="false">'Бланк заказа'!$X$29:$X$29</definedName>
    <definedName function="false" hidden="false" name="SalesQty50" vbProcedure="false">'Бланк заказа'!$X$108:$X$108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заказа'!$X$115:$X$115</definedName>
    <definedName function="false" hidden="false" name="SalesQty55" vbProcedure="false">'Бланк заказа'!$X$116:$X$116</definedName>
    <definedName function="false" hidden="false" name="SalesQty56" vbProcedure="false">'Бланк заказа'!$X$117:$X$117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заказа'!$X$124:$X$124</definedName>
    <definedName function="false" hidden="false" name="SalesQty6" vbProcedure="false">'Бланк заказа'!$X$30:$X$30</definedName>
    <definedName function="false" hidden="false" name="SalesQty60" vbProcedure="false">'Бланк заказа'!$X$125:$X$125</definedName>
    <definedName function="false" hidden="false" name="SalesQty61" vbProcedure="false">'Бланк заказа'!$X$126:$X$126</definedName>
    <definedName function="false" hidden="false" name="SalesQty62" vbProcedure="false">'Бланк заказа'!$X$130:$X$130</definedName>
    <definedName function="false" hidden="false" name="SalesQty63" vbProcedure="false">'Бланк заказа'!$X$131:$X$131</definedName>
    <definedName function="false" hidden="false" name="SalesQty64" vbProcedure="false">'Бланк заказа'!$X$132:$X$132</definedName>
    <definedName function="false" hidden="false" name="SalesQty65" vbProcedure="false">'Бланк заказа'!$X$133:$X$133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заказа'!$X$141:$X$141</definedName>
    <definedName function="false" hidden="false" name="SalesQty71" vbProcedure="false">'Бланк заказа'!$X$142:$X$142</definedName>
    <definedName function="false" hidden="false" name="SalesQty72" vbProcedure="false">'Бланк заказа'!$X$143:$X$143</definedName>
    <definedName function="false" hidden="false" name="SalesQty73" vbProcedure="false">'Бланк заказа'!$X$147:$X$147</definedName>
    <definedName function="false" hidden="false" name="SalesQty74" vbProcedure="false">'Бланк заказа'!$X$148:$X$148</definedName>
    <definedName function="false" hidden="false" name="SalesQty75" vbProcedure="false">'Бланк заказа'!$X$153:$X$153</definedName>
    <definedName function="false" hidden="false" name="SalesQty76" vbProcedure="false">'Бланк заказа'!$X$154:$X$154</definedName>
    <definedName function="false" hidden="false" name="SalesQty77" vbProcedure="false">'Бланк заказа'!$X$155:$X$155</definedName>
    <definedName function="false" hidden="false" name="SalesQty78" vbProcedure="false">'Бланк заказа'!$X$159:$X$159</definedName>
    <definedName function="false" hidden="false" name="SalesQty79" vbProcedure="false">'Бланк заказа'!$X$160:$X$160</definedName>
    <definedName function="false" hidden="false" name="SalesQty8" vbProcedure="false">'Бланк заказа'!$X$32:$X$32</definedName>
    <definedName function="false" hidden="false" name="SalesQty80" vbProcedure="false">'Бланк заказа'!$X$164:$X$164</definedName>
    <definedName function="false" hidden="false" name="SalesQty81" vbProcedure="false">'Бланк заказа'!$X$165:$X$165</definedName>
    <definedName function="false" hidden="false" name="SalesQty82" vbProcedure="false">'Бланк заказа'!$X$166:$X$166</definedName>
    <definedName function="false" hidden="false" name="SalesQty83" vbProcedure="false">'Бланк заказа'!$X$171:$X$171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заказа'!$X$177:$X$177</definedName>
    <definedName function="false" hidden="false" name="SalesQty87" vbProcedure="false">'Бланк заказа'!$X$178:$X$178</definedName>
    <definedName function="false" hidden="false" name="SalesQty88" vbProcedure="false">'Бланк заказа'!$X$179:$X$179</definedName>
    <definedName function="false" hidden="false" name="SalesQty89" vbProcedure="false">'Бланк заказа'!$X$183:$X$183</definedName>
    <definedName function="false" hidden="false" name="SalesQty9" vbProcedure="false">'Бланк заказа'!$X$33:$X$33</definedName>
    <definedName function="false" hidden="false" name="SalesQty90" vbProcedure="false">'Бланк заказа'!$X$184:$X$184</definedName>
    <definedName function="false" hidden="false" name="SalesQty91" vbProcedure="false">'Бланк заказа'!$X$190:$X$190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заказа'!$X$200:$X$200</definedName>
    <definedName function="false" hidden="false" name="SalesQty99" vbProcedure="false">'Бланк заказа'!$X$201:$X$201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заказа'!$Y$37:$Y$37</definedName>
    <definedName function="false" hidden="false" name="SalesRoundBox100" vbProcedure="false">'Бланк заказа'!$Y$206:$Y$206</definedName>
    <definedName function="false" hidden="false" name="SalesRoundBox101" vbProcedure="false">'Бланк заказа'!$Y$207:$Y$207</definedName>
    <definedName function="false" hidden="false" name="SalesRoundBox102" vbProcedure="false">'Бланк заказа'!$Y$211:$Y$211</definedName>
    <definedName function="false" hidden="false" name="SalesRoundBox103" vbProcedure="false">'Бланк заказа'!$Y$212:$Y$212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заказа'!$Y$41:$Y$41</definedName>
    <definedName function="false" hidden="false" name="SalesRoundBox110" vbProcedure="false">'Бланк заказа'!$Y$222:$Y$222</definedName>
    <definedName function="false" hidden="false" name="SalesRoundBox111" vbProcedure="false">'Бланк заказа'!$Y$223:$Y$223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заказа'!$Y$47:$Y$47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заказа'!$Y$236:$Y$236</definedName>
    <definedName function="false" hidden="false" name="SalesRoundBox122" vbProcedure="false">'Бланк заказа'!$Y$237:$Y$237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заказа'!$Y$243:$Y$243</definedName>
    <definedName function="false" hidden="false" name="SalesRoundBox126" vbProcedure="false">'Бланк заказа'!$Y$244:$Y$244</definedName>
    <definedName function="false" hidden="false" name="SalesRoundBox127" vbProcedure="false">'Бланк заказа'!$Y$245:$Y$245</definedName>
    <definedName function="false" hidden="false" name="SalesRoundBox128" vbProcedure="false">'Бланк заказа'!$Y$246:$Y$246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заказа'!$Y$255:$Y$255</definedName>
    <definedName function="false" hidden="false" name="SalesRoundBox134" vbProcedure="false">'Бланк заказа'!$Y$256:$Y$256</definedName>
    <definedName function="false" hidden="false" name="SalesRoundBox135" vbProcedure="false">'Бланк заказа'!$Y$257:$Y$257</definedName>
    <definedName function="false" hidden="false" name="SalesRoundBox136" vbProcedure="false">'Бланк заказа'!$Y$258:$Y$258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заказа'!$Y$267:$Y$267</definedName>
    <definedName function="false" hidden="false" name="SalesRoundBox142" vbProcedure="false">'Бланк заказа'!$Y$268:$Y$268</definedName>
    <definedName function="false" hidden="false" name="SalesRoundBox143" vbProcedure="false">'Бланк заказа'!$Y$269:$Y$269</definedName>
    <definedName function="false" hidden="false" name="SalesRoundBox144" vbProcedure="false">'Бланк заказа'!$Y$270:$Y$270</definedName>
    <definedName function="false" hidden="false" name="SalesRoundBox145" vbProcedure="false">'Бланк заказа'!$Y$271:$Y$271</definedName>
    <definedName function="false" hidden="false" name="SalesRoundBox146" vbProcedure="false">'Бланк заказа'!$Y$275:$Y$275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заказа'!$Y$281:$Y$281</definedName>
    <definedName function="false" hidden="false" name="SalesRoundBox149" vbProcedure="false">'Бланк заказа'!$Y$282:$Y$282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заказа'!$Y$283:$Y$283</definedName>
    <definedName function="false" hidden="false" name="SalesRoundBox151" vbProcedure="false">'Бланк заказа'!$Y$284:$Y$284</definedName>
    <definedName function="false" hidden="false" name="SalesRoundBox152" vbProcedure="false">'Бланк заказа'!$Y$285:$Y$285</definedName>
    <definedName function="false" hidden="false" name="SalesRoundBox153" vbProcedure="false">'Бланк заказа'!$Y$286:$Y$286</definedName>
    <definedName function="false" hidden="false" name="SalesRoundBox154" vbProcedure="false">'Бланк заказа'!$Y$287:$Y$287</definedName>
    <definedName function="false" hidden="false" name="SalesRoundBox155" vbProcedure="false">'Бланк заказа'!$Y$288:$Y$288</definedName>
    <definedName function="false" hidden="false" name="SalesRoundBox156" vbProcedure="false">'Бланк заказа'!$Y$289:$Y$289</definedName>
    <definedName function="false" hidden="false" name="SalesRoundBox157" vbProcedure="false">'Бланк заказа'!$Y$294:$Y$294</definedName>
    <definedName function="false" hidden="false" name="SalesRoundBox158" vbProcedure="false">'Бланк заказа'!$Y$299:$Y$299</definedName>
    <definedName function="false" hidden="false" name="SalesRoundBox159" vbProcedure="false">'Бланк заказа'!$Y$300:$Y$300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заказа'!$Y$301:$Y$301</definedName>
    <definedName function="false" hidden="false" name="SalesRoundBox161" vbProcedure="false">'Бланк заказа'!$Y$306:$Y$306</definedName>
    <definedName function="false" hidden="false" name="SalesRoundBox162" vbProcedure="false">'Бланк заказа'!$Y$307:$Y$307</definedName>
    <definedName function="false" hidden="false" name="SalesRoundBox163" vbProcedure="false">'Бланк заказа'!$Y$308:$Y$308</definedName>
    <definedName function="false" hidden="false" name="SalesRoundBox164" vbProcedure="false">'Бланк заказа'!$Y$309:$Y$309</definedName>
    <definedName function="false" hidden="false" name="SalesRoundBox165" vbProcedure="false">'Бланк заказа'!$Y$310:$Y$310</definedName>
    <definedName function="false" hidden="false" name="SalesRoundBox166" vbProcedure="false">'Бланк заказа'!$Y$311:$Y$311</definedName>
    <definedName function="false" hidden="false" name="SalesRoundBox167" vbProcedure="false">'Бланк заказа'!$Y$316:$Y$316</definedName>
    <definedName function="false" hidden="false" name="SalesRoundBox168" vbProcedure="false">'Бланк заказа'!$Y$320:$Y$320</definedName>
    <definedName function="false" hidden="false" name="SalesRoundBox169" vbProcedure="false">'Бланк заказа'!$Y$324:$Y$324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заказа'!$Y$329:$Y$329</definedName>
    <definedName function="false" hidden="false" name="SalesRoundBox171" vbProcedure="false">'Бланк заказа'!$Y$333:$Y$333</definedName>
    <definedName function="false" hidden="false" name="SalesRoundBox172" vbProcedure="false">'Бланк заказа'!$Y$337:$Y$337</definedName>
    <definedName function="false" hidden="false" name="SalesRoundBox173" vbProcedure="false">'Бланк заказа'!$Y$338:$Y$338</definedName>
    <definedName function="false" hidden="false" name="SalesRoundBox174" vbProcedure="false">'Бланк заказа'!$Y$343:$Y$343</definedName>
    <definedName function="false" hidden="false" name="SalesRoundBox175" vbProcedure="false">'Бланк заказа'!$Y$347:$Y$347</definedName>
    <definedName function="false" hidden="false" name="SalesRoundBox176" vbProcedure="false">'Бланк заказа'!$Y$348:$Y$348</definedName>
    <definedName function="false" hidden="false" name="SalesRoundBox177" vbProcedure="false">'Бланк заказа'!$Y$352:$Y$352</definedName>
    <definedName function="false" hidden="false" name="SalesRoundBox178" vbProcedure="false">'Бланк заказа'!$Y$357:$Y$357</definedName>
    <definedName function="false" hidden="false" name="SalesRoundBox179" vbProcedure="false">'Бланк заказа'!$Y$358:$Y$358</definedName>
    <definedName function="false" hidden="false" name="SalesRoundBox18" vbProcedure="false">'Бланк заказа'!$Y$56:$Y$56</definedName>
    <definedName function="false" hidden="false" name="SalesRoundBox180" vbProcedure="false">'Бланк заказа'!$Y$359:$Y$359</definedName>
    <definedName function="false" hidden="false" name="SalesRoundBox181" vbProcedure="false">'Бланк заказа'!$Y$360:$Y$360</definedName>
    <definedName function="false" hidden="false" name="SalesRoundBox182" vbProcedure="false">'Бланк заказа'!$Y$361:$Y$361</definedName>
    <definedName function="false" hidden="false" name="SalesRoundBox183" vbProcedure="false">'Бланк заказа'!$Y$362:$Y$362</definedName>
    <definedName function="false" hidden="false" name="SalesRoundBox184" vbProcedure="false">'Бланк заказа'!$Y$363:$Y$363</definedName>
    <definedName function="false" hidden="false" name="SalesRoundBox185" vbProcedure="false">'Бланк заказа'!$Y$364:$Y$364</definedName>
    <definedName function="false" hidden="false" name="SalesRoundBox186" vbProcedure="false">'Бланк заказа'!$Y$368:$Y$368</definedName>
    <definedName function="false" hidden="false" name="SalesRoundBox187" vbProcedure="false">'Бланк заказа'!$Y$369:$Y$369</definedName>
    <definedName function="false" hidden="false" name="SalesRoundBox188" vbProcedure="false">'Бланк заказа'!$Y$370:$Y$370</definedName>
    <definedName function="false" hidden="false" name="SalesRoundBox189" vbProcedure="false">'Бланк заказа'!$Y$371:$Y$371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заказа'!$Y$375:$Y$375</definedName>
    <definedName function="false" hidden="false" name="SalesRoundBox191" vbProcedure="false">'Бланк заказа'!$Y$376:$Y$376</definedName>
    <definedName function="false" hidden="false" name="SalesRoundBox192" vbProcedure="false">'Бланк заказа'!$Y$377:$Y$377</definedName>
    <definedName function="false" hidden="false" name="SalesRoundBox193" vbProcedure="false">'Бланк заказа'!$Y$378:$Y$378</definedName>
    <definedName function="false" hidden="false" name="SalesRoundBox194" vbProcedure="false">'Бланк заказа'!$Y$379:$Y$379</definedName>
    <definedName function="false" hidden="false" name="SalesRoundBox195" vbProcedure="false">'Бланк заказа'!$Y$380:$Y$380</definedName>
    <definedName function="false" hidden="false" name="SalesRoundBox196" vbProcedure="false">'Бланк заказа'!$Y$384:$Y$384</definedName>
    <definedName function="false" hidden="false" name="SalesRoundBox197" vbProcedure="false">'Бланк заказа'!$Y$385:$Y$385</definedName>
    <definedName function="false" hidden="false" name="SalesRoundBox198" vbProcedure="false">'Бланк заказа'!$Y$386:$Y$386</definedName>
    <definedName function="false" hidden="false" name="SalesRoundBox199" vbProcedure="false">'Бланк заказа'!$Y$387:$Y$387</definedName>
    <definedName function="false" hidden="false" name="SalesRoundBox2" vbProcedure="false">'Бланк заказа'!$Y$26:$Y$26</definedName>
    <definedName function="false" hidden="false" name="SalesRoundBox20" vbProcedure="false">'Бланк заказа'!$Y$62:$Y$62</definedName>
    <definedName function="false" hidden="false" name="SalesRoundBox200" vbProcedure="false">'Бланк заказа'!$Y$391:$Y$391</definedName>
    <definedName function="false" hidden="false" name="SalesRoundBox201" vbProcedure="false">'Бланк заказа'!$Y$392:$Y$392</definedName>
    <definedName function="false" hidden="false" name="SalesRoundBox202" vbProcedure="false">'Бланк заказа'!$Y$393:$Y$393</definedName>
    <definedName function="false" hidden="false" name="SalesRoundBox203" vbProcedure="false">'Бланк заказа'!$Y$394:$Y$394</definedName>
    <definedName function="false" hidden="false" name="SalesRoundBox204" vbProcedure="false">'Бланк заказа'!$Y$398:$Y$398</definedName>
    <definedName function="false" hidden="false" name="SalesRoundBox205" vbProcedure="false">'Бланк заказа'!$Y$399:$Y$399</definedName>
    <definedName function="false" hidden="false" name="SalesRoundBox206" vbProcedure="false">'Бланк заказа'!$Y$400:$Y$400</definedName>
    <definedName function="false" hidden="false" name="SalesRoundBox207" vbProcedure="false">'Бланк заказа'!$Y$405:$Y$405</definedName>
    <definedName function="false" hidden="false" name="SalesRoundBox208" vbProcedure="false">'Бланк заказа'!$Y$409:$Y$409</definedName>
    <definedName function="false" hidden="false" name="SalesRoundBox209" vbProcedure="false">'Бланк заказа'!$Y$410:$Y$410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заказа'!$Y$411:$Y$411</definedName>
    <definedName function="false" hidden="false" name="SalesRoundBox211" vbProcedure="false">'Бланк заказа'!$Y$417:$Y$417</definedName>
    <definedName function="false" hidden="false" name="SalesRoundBox212" vbProcedure="false">'Бланк заказа'!$Y$418:$Y$418</definedName>
    <definedName function="false" hidden="false" name="SalesRoundBox213" vbProcedure="false">'Бланк заказа'!$Y$419:$Y$419</definedName>
    <definedName function="false" hidden="false" name="SalesRoundBox214" vbProcedure="false">'Бланк заказа'!$Y$420:$Y$420</definedName>
    <definedName function="false" hidden="false" name="SalesRoundBox215" vbProcedure="false">'Бланк заказа'!$Y$421:$Y$421</definedName>
    <definedName function="false" hidden="false" name="SalesRoundBox216" vbProcedure="false">'Бланк заказа'!$Y$422:$Y$422</definedName>
    <definedName function="false" hidden="false" name="SalesRoundBox217" vbProcedure="false">'Бланк заказа'!$Y$423:$Y$423</definedName>
    <definedName function="false" hidden="false" name="SalesRoundBox218" vbProcedure="false">'Бланк заказа'!$Y$424:$Y$424</definedName>
    <definedName function="false" hidden="false" name="SalesRoundBox219" vbProcedure="false">'Бланк заказа'!$Y$425:$Y$425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заказа'!$Y$427:$Y$427</definedName>
    <definedName function="false" hidden="false" name="SalesRoundBox222" vbProcedure="false">'Бланк заказа'!$Y$431:$Y$431</definedName>
    <definedName function="false" hidden="false" name="SalesRoundBox223" vbProcedure="false">'Бланк заказа'!$Y$432:$Y$432</definedName>
    <definedName function="false" hidden="false" name="SalesRoundBox224" vbProcedure="false">'Бланк заказа'!$Y$436:$Y$436</definedName>
    <definedName function="false" hidden="false" name="SalesRoundBox225" vbProcedure="false">'Бланк заказа'!$Y$437:$Y$437</definedName>
    <definedName function="false" hidden="false" name="SalesRoundBox226" vbProcedure="false">'Бланк заказа'!$Y$441:$Y$441</definedName>
    <definedName function="false" hidden="false" name="SalesRoundBox227" vbProcedure="false">'Бланк заказа'!$Y$446:$Y$446</definedName>
    <definedName function="false" hidden="false" name="SalesRoundBox228" vbProcedure="false">'Бланк заказа'!$Y$447:$Y$447</definedName>
    <definedName function="false" hidden="false" name="SalesRoundBox229" vbProcedure="false">'Бланк заказа'!$Y$448:$Y$448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заказа'!$Y$449:$Y$449</definedName>
    <definedName function="false" hidden="false" name="SalesRoundBox231" vbProcedure="false">'Бланк заказа'!$Y$450:$Y$450</definedName>
    <definedName function="false" hidden="false" name="SalesRoundBox232" vbProcedure="false">'Бланк заказа'!$Y$451:$Y$451</definedName>
    <definedName function="false" hidden="false" name="SalesRoundBox233" vbProcedure="false">'Бланк заказа'!$Y$452:$Y$452</definedName>
    <definedName function="false" hidden="false" name="SalesRoundBox234" vbProcedure="false">'Бланк заказа'!$Y$453:$Y$453</definedName>
    <definedName function="false" hidden="false" name="SalesRoundBox235" vbProcedure="false">'Бланк заказа'!$Y$457:$Y$457</definedName>
    <definedName function="false" hidden="false" name="SalesRoundBox236" vbProcedure="false">'Бланк заказа'!$Y$458:$Y$458</definedName>
    <definedName function="false" hidden="false" name="SalesRoundBox237" vbProcedure="false">'Бланк заказа'!$Y$462:$Y$462</definedName>
    <definedName function="false" hidden="false" name="SalesRoundBox238" vbProcedure="false">'Бланк заказа'!$Y$463:$Y$463</definedName>
    <definedName function="false" hidden="false" name="SalesRoundBox239" vbProcedure="false">'Бланк заказа'!$Y$464:$Y$464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заказа'!$Y$465:$Y$465</definedName>
    <definedName function="false" hidden="false" name="SalesRoundBox241" vbProcedure="false">'Бланк заказа'!$Y$466:$Y$466</definedName>
    <definedName function="false" hidden="false" name="SalesRoundBox242" vbProcedure="false">'Бланк заказа'!$Y$470:$Y$470</definedName>
    <definedName function="false" hidden="false" name="SalesRoundBox243" vbProcedure="false">'Бланк заказа'!$Y$476:$Y$476</definedName>
    <definedName function="false" hidden="false" name="SalesRoundBox244" vbProcedure="false">'Бланк заказа'!$Y$480:$Y$480</definedName>
    <definedName function="false" hidden="false" name="SalesRoundBox245" vbProcedure="false">'Бланк заказа'!$Y$481:$Y$481</definedName>
    <definedName function="false" hidden="false" name="SalesRoundBox246" vbProcedure="false">'Бланк заказа'!$Y$482:$Y$482</definedName>
    <definedName function="false" hidden="false" name="SalesRoundBox247" vbProcedure="false">'Бланк заказа'!$Y$483:$Y$483</definedName>
    <definedName function="false" hidden="false" name="SalesRoundBox248" vbProcedure="false">'Бланк заказа'!$Y$484:$Y$484</definedName>
    <definedName function="false" hidden="false" name="SalesRoundBox249" vbProcedure="false">'Бланк заказа'!$Y$485:$Y$485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заказа'!$Y$486:$Y$486</definedName>
    <definedName function="false" hidden="false" name="SalesRoundBox251" vbProcedure="false">'Бланк заказа'!$Y$487:$Y$487</definedName>
    <definedName function="false" hidden="false" name="SalesRoundBox252" vbProcedure="false">'Бланк заказа'!$Y$488:$Y$488</definedName>
    <definedName function="false" hidden="false" name="SalesRoundBox253" vbProcedure="false">'Бланк заказа'!$Y$489:$Y$489</definedName>
    <definedName function="false" hidden="false" name="SalesRoundBox254" vbProcedure="false">'Бланк заказа'!$Y$490:$Y$490</definedName>
    <definedName function="false" hidden="false" name="SalesRoundBox255" vbProcedure="false">'Бланк заказа'!$Y$491:$Y$491</definedName>
    <definedName function="false" hidden="false" name="SalesRoundBox256" vbProcedure="false">'Бланк заказа'!$Y$492:$Y$492</definedName>
    <definedName function="false" hidden="false" name="SalesRoundBox257" vbProcedure="false">'Бланк заказа'!$Y$493:$Y$493</definedName>
    <definedName function="false" hidden="false" name="SalesRoundBox258" vbProcedure="false">'Бланк заказа'!$Y$494:$Y$494</definedName>
    <definedName function="false" hidden="false" name="SalesRoundBox259" vbProcedure="false">'Бланк заказа'!$Y$495:$Y$495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заказа'!$Y$496:$Y$496</definedName>
    <definedName function="false" hidden="false" name="SalesRoundBox261" vbProcedure="false">'Бланк заказа'!$Y$497:$Y$497</definedName>
    <definedName function="false" hidden="false" name="SalesRoundBox262" vbProcedure="false">'Бланк заказа'!$Y$498:$Y$498</definedName>
    <definedName function="false" hidden="false" name="SalesRoundBox263" vbProcedure="false">'Бланк заказа'!$Y$499:$Y$499</definedName>
    <definedName function="false" hidden="false" name="SalesRoundBox264" vbProcedure="false">'Бланк заказа'!$Y$500:$Y$500</definedName>
    <definedName function="false" hidden="false" name="SalesRoundBox265" vbProcedure="false">'Бланк заказа'!$Y$501:$Y$501</definedName>
    <definedName function="false" hidden="false" name="SalesRoundBox266" vbProcedure="false">'Бланк заказа'!$Y$505:$Y$505</definedName>
    <definedName function="false" hidden="false" name="SalesRoundBox267" vbProcedure="false">'Бланк заказа'!$Y$506:$Y$506</definedName>
    <definedName function="false" hidden="false" name="SalesRoundBox268" vbProcedure="false">'Бланк заказа'!$Y$510:$Y$510</definedName>
    <definedName function="false" hidden="false" name="SalesRoundBox269" vbProcedure="false">'Бланк заказа'!$Y$511:$Y$511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заказа'!$Y$516:$Y$516</definedName>
    <definedName function="false" hidden="false" name="SalesRoundBox271" vbProcedure="false">'Бланк заказа'!$Y$520:$Y$520</definedName>
    <definedName function="false" hidden="false" name="SalesRoundBox272" vbProcedure="false">'Бланк заказа'!$Y$521:$Y$521</definedName>
    <definedName function="false" hidden="false" name="SalesRoundBox273" vbProcedure="false">'Бланк заказа'!$Y$522:$Y$522</definedName>
    <definedName function="false" hidden="false" name="SalesRoundBox274" vbProcedure="false">'Бланк заказа'!$Y$523:$Y$523</definedName>
    <definedName function="false" hidden="false" name="SalesRoundBox275" vbProcedure="false">'Бланк заказа'!$Y$524:$Y$524</definedName>
    <definedName function="false" hidden="false" name="SalesRoundBox276" vbProcedure="false">'Бланк заказа'!$Y$528:$Y$528</definedName>
    <definedName function="false" hidden="false" name="SalesRoundBox277" vbProcedure="false">'Бланк заказа'!$Y$533:$Y$533</definedName>
    <definedName function="false" hidden="false" name="SalesRoundBox278" vbProcedure="false">'Бланк заказа'!$Y$534:$Y$534</definedName>
    <definedName function="false" hidden="false" name="SalesRoundBox279" vbProcedure="false">'Бланк заказа'!$Y$535:$Y$535</definedName>
    <definedName function="false" hidden="false" name="SalesRoundBox28" vbProcedure="false">'Бланк заказа'!$Y$70:$Y$70</definedName>
    <definedName function="false" hidden="false" name="SalesRoundBox280" vbProcedure="false">'Бланк заказа'!$Y$536:$Y$536</definedName>
    <definedName function="false" hidden="false" name="SalesRoundBox281" vbProcedure="false">'Бланк заказа'!$Y$537:$Y$537</definedName>
    <definedName function="false" hidden="false" name="SalesRoundBox282" vbProcedure="false">'Бланк заказа'!$Y$538:$Y$538</definedName>
    <definedName function="false" hidden="false" name="SalesRoundBox283" vbProcedure="false">'Бланк заказа'!$Y$543:$Y$543</definedName>
    <definedName function="false" hidden="false" name="SalesRoundBox284" vbProcedure="false">'Бланк заказа'!$Y$549:$Y$549</definedName>
    <definedName function="false" hidden="false" name="SalesRoundBox285" vbProcedure="false">'Бланк заказа'!$Y$550:$Y$550</definedName>
    <definedName function="false" hidden="false" name="SalesRoundBox286" vbProcedure="false">'Бланк заказа'!$Y$551:$Y$551</definedName>
    <definedName function="false" hidden="false" name="SalesRoundBox287" vbProcedure="false">'Бланк заказа'!$Y$552:$Y$552</definedName>
    <definedName function="false" hidden="false" name="SalesRoundBox288" vbProcedure="false">'Бланк заказа'!$Y$553:$Y$553</definedName>
    <definedName function="false" hidden="false" name="SalesRoundBox289" vbProcedure="false">'Бланк заказа'!$Y$554:$Y$554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заказа'!$Y$555:$Y$555</definedName>
    <definedName function="false" hidden="false" name="SalesRoundBox291" vbProcedure="false">'Бланк заказа'!$Y$556:$Y$556</definedName>
    <definedName function="false" hidden="false" name="SalesRoundBox292" vbProcedure="false">'Бланк заказа'!$Y$557:$Y$557</definedName>
    <definedName function="false" hidden="false" name="SalesRoundBox293" vbProcedure="false">'Бланк заказа'!$Y$558:$Y$558</definedName>
    <definedName function="false" hidden="false" name="SalesRoundBox294" vbProcedure="false">'Бланк заказа'!$Y$559:$Y$559</definedName>
    <definedName function="false" hidden="false" name="SalesRoundBox295" vbProcedure="false">'Бланк заказа'!$Y$560:$Y$560</definedName>
    <definedName function="false" hidden="false" name="SalesRoundBox296" vbProcedure="false">'Бланк заказа'!$Y$561:$Y$561</definedName>
    <definedName function="false" hidden="false" name="SalesRoundBox297" vbProcedure="false">'Бланк заказа'!$Y$562:$Y$562</definedName>
    <definedName function="false" hidden="false" name="SalesRoundBox298" vbProcedure="false">'Бланк заказа'!$Y$563:$Y$563</definedName>
    <definedName function="false" hidden="false" name="SalesRoundBox299" vbProcedure="false">'Бланк заказа'!$Y$567:$Y$567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заказа'!$Y$568:$Y$568</definedName>
    <definedName function="false" hidden="false" name="SalesRoundBox301" vbProcedure="false">'Бланк заказа'!$Y$569:$Y$569</definedName>
    <definedName function="false" hidden="false" name="SalesRoundBox302" vbProcedure="false">'Бланк заказа'!$Y$573:$Y$573</definedName>
    <definedName function="false" hidden="false" name="SalesRoundBox303" vbProcedure="false">'Бланк заказа'!$Y$574:$Y$574</definedName>
    <definedName function="false" hidden="false" name="SalesRoundBox304" vbProcedure="false">'Бланк заказа'!$Y$575:$Y$575</definedName>
    <definedName function="false" hidden="false" name="SalesRoundBox305" vbProcedure="false">'Бланк заказа'!$Y$576:$Y$576</definedName>
    <definedName function="false" hidden="false" name="SalesRoundBox306" vbProcedure="false">'Бланк заказа'!$Y$577:$Y$577</definedName>
    <definedName function="false" hidden="false" name="SalesRoundBox307" vbProcedure="false">'Бланк заказа'!$Y$578:$Y$578</definedName>
    <definedName function="false" hidden="false" name="SalesRoundBox308" vbProcedure="false">'Бланк заказа'!$Y$579:$Y$579</definedName>
    <definedName function="false" hidden="false" name="SalesRoundBox309" vbProcedure="false">'Бланк заказа'!$Y$580:$Y$580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заказа'!$Y$581:$Y$581</definedName>
    <definedName function="false" hidden="false" name="SalesRoundBox311" vbProcedure="false">'Бланк заказа'!$Y$585:$Y$585</definedName>
    <definedName function="false" hidden="false" name="SalesRoundBox312" vbProcedure="false">'Бланк заказа'!$Y$586:$Y$586</definedName>
    <definedName function="false" hidden="false" name="SalesRoundBox313" vbProcedure="false">'Бланк заказа'!$Y$587:$Y$587</definedName>
    <definedName function="false" hidden="false" name="SalesRoundBox314" vbProcedure="false">'Бланк заказа'!$Y$591:$Y$591</definedName>
    <definedName function="false" hidden="false" name="SalesRoundBox315" vbProcedure="false">'Бланк заказа'!$Y$592:$Y$592</definedName>
    <definedName function="false" hidden="false" name="SalesRoundBox316" vbProcedure="false">'Бланк заказа'!$Y$598:$Y$598</definedName>
    <definedName function="false" hidden="false" name="SalesRoundBox317" vbProcedure="false">'Бланк заказа'!$Y$604:$Y$604</definedName>
    <definedName function="false" hidden="false" name="SalesRoundBox318" vbProcedure="false">'Бланк заказа'!$Y$605:$Y$605</definedName>
    <definedName function="false" hidden="false" name="SalesRoundBox319" vbProcedure="false">'Бланк заказа'!$Y$606:$Y$606</definedName>
    <definedName function="false" hidden="false" name="SalesRoundBox32" vbProcedure="false">'Бланк заказа'!$Y$77:$Y$77</definedName>
    <definedName function="false" hidden="false" name="SalesRoundBox320" vbProcedure="false">'Бланк заказа'!$Y$607:$Y$607</definedName>
    <definedName function="false" hidden="false" name="SalesRoundBox321" vbProcedure="false">'Бланк заказа'!$Y$608:$Y$608</definedName>
    <definedName function="false" hidden="false" name="SalesRoundBox322" vbProcedure="false">'Бланк заказа'!$Y$609:$Y$609</definedName>
    <definedName function="false" hidden="false" name="SalesRoundBox323" vbProcedure="false">'Бланк заказа'!$Y$610:$Y$610</definedName>
    <definedName function="false" hidden="false" name="SalesRoundBox324" vbProcedure="false">'Бланк заказа'!$Y$614:$Y$614</definedName>
    <definedName function="false" hidden="false" name="SalesRoundBox325" vbProcedure="false">'Бланк заказа'!$Y$615:$Y$615</definedName>
    <definedName function="false" hidden="false" name="SalesRoundBox326" vbProcedure="false">'Бланк заказа'!$Y$616:$Y$616</definedName>
    <definedName function="false" hidden="false" name="SalesRoundBox327" vbProcedure="false">'Бланк заказа'!$Y$617:$Y$617</definedName>
    <definedName function="false" hidden="false" name="SalesRoundBox328" vbProcedure="false">'Бланк заказа'!$Y$621:$Y$621</definedName>
    <definedName function="false" hidden="false" name="SalesRoundBox329" vbProcedure="false">'Бланк заказа'!$Y$622:$Y$622</definedName>
    <definedName function="false" hidden="false" name="SalesRoundBox33" vbProcedure="false">'Бланк заказа'!$Y$81:$Y$81</definedName>
    <definedName function="false" hidden="false" name="SalesRoundBox330" vbProcedure="false">'Бланк заказа'!$Y$623:$Y$623</definedName>
    <definedName function="false" hidden="false" name="SalesRoundBox331" vbProcedure="false">'Бланк заказа'!$Y$624:$Y$624</definedName>
    <definedName function="false" hidden="false" name="SalesRoundBox332" vbProcedure="false">'Бланк заказа'!$Y$625:$Y$625</definedName>
    <definedName function="false" hidden="false" name="SalesRoundBox333" vbProcedure="false">'Бланк заказа'!$Y$626:$Y$626</definedName>
    <definedName function="false" hidden="false" name="SalesRoundBox334" vbProcedure="false">'Бланк заказа'!$Y$627:$Y$627</definedName>
    <definedName function="false" hidden="false" name="SalesRoundBox335" vbProcedure="false">'Бланк заказа'!$Y$631:$Y$631</definedName>
    <definedName function="false" hidden="false" name="SalesRoundBox336" vbProcedure="false">'Бланк заказа'!$Y$632:$Y$632</definedName>
    <definedName function="false" hidden="false" name="SalesRoundBox337" vbProcedure="false">'Бланк заказа'!$Y$633:$Y$633</definedName>
    <definedName function="false" hidden="false" name="SalesRoundBox338" vbProcedure="false">'Бланк заказа'!$Y$634:$Y$634</definedName>
    <definedName function="false" hidden="false" name="SalesRoundBox339" vbProcedure="false">'Бланк заказа'!$Y$635:$Y$635</definedName>
    <definedName function="false" hidden="false" name="SalesRoundBox34" vbProcedure="false">'Бланк заказа'!$Y$82:$Y$82</definedName>
    <definedName function="false" hidden="false" name="SalesRoundBox340" vbProcedure="false">'Бланк заказа'!$Y$636:$Y$636</definedName>
    <definedName function="false" hidden="false" name="SalesRoundBox341" vbProcedure="false">'Бланк заказа'!$Y$637:$Y$637</definedName>
    <definedName function="false" hidden="false" name="SalesRoundBox342" vbProcedure="false">'Бланк заказа'!$Y$638:$Y$638</definedName>
    <definedName function="false" hidden="false" name="SalesRoundBox343" vbProcedure="false">'Бланк заказа'!$Y$642:$Y$642</definedName>
    <definedName function="false" hidden="false" name="SalesRoundBox344" vbProcedure="false">'Бланк заказа'!$Y$643:$Y$643</definedName>
    <definedName function="false" hidden="false" name="SalesRoundBox345" vbProcedure="false">'Бланк заказа'!$Y$644:$Y$644</definedName>
    <definedName function="false" hidden="false" name="SalesRoundBox346" vbProcedure="false">'Бланк заказа'!$Y$645:$Y$645</definedName>
    <definedName function="false" hidden="false" name="SalesRoundBox347" vbProcedure="false">'Бланк заказа'!$Y$650:$Y$650</definedName>
    <definedName function="false" hidden="false" name="SalesRoundBox348" vbProcedure="false">'Бланк заказа'!$Y$651:$Y$651</definedName>
    <definedName function="false" hidden="false" name="SalesRoundBox349" vbProcedure="false">'Бланк заказа'!$Y$655:$Y$655</definedName>
    <definedName function="false" hidden="false" name="SalesRoundBox35" vbProcedure="false">'Бланк заказа'!$Y$83:$Y$83</definedName>
    <definedName function="false" hidden="false" name="SalesRoundBox350" vbProcedure="false">'Бланк заказа'!$Y$659:$Y$659</definedName>
    <definedName function="false" hidden="false" name="SalesRoundBox351" vbProcedure="false">'Бланк заказа'!$Y$663:$Y$663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заказа'!$Y$86:$Y$86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заказа'!$Y$94:$Y$94</definedName>
    <definedName function="false" hidden="false" name="SalesRoundBox44" vbProcedure="false">'Бланк заказа'!$Y$95:$Y$95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заказа'!$Y$100:$Y$100</definedName>
    <definedName function="false" hidden="false" name="SalesRoundBox47" vbProcedure="false">'Бланк заказа'!$Y$101:$Y$101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заказа'!$Y$107:$Y$107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заказа'!$Y$108:$Y$108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заказа'!$Y$115:$Y$115</definedName>
    <definedName function="false" hidden="false" name="SalesRoundBox55" vbProcedure="false">'Бланк заказа'!$Y$116:$Y$116</definedName>
    <definedName function="false" hidden="false" name="SalesRoundBox56" vbProcedure="false">'Бланк заказа'!$Y$117:$Y$117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заказа'!$Y$124:$Y$124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заказа'!$Y$125:$Y$125</definedName>
    <definedName function="false" hidden="false" name="SalesRoundBox61" vbProcedure="false">'Бланк заказа'!$Y$126:$Y$126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заказа'!$Y$131:$Y$131</definedName>
    <definedName function="false" hidden="false" name="SalesRoundBox64" vbProcedure="false">'Бланк заказа'!$Y$132:$Y$132</definedName>
    <definedName function="false" hidden="false" name="SalesRoundBox65" vbProcedure="false">'Бланк заказа'!$Y$133:$Y$133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заказа'!$Y$141:$Y$141</definedName>
    <definedName function="false" hidden="false" name="SalesRoundBox71" vbProcedure="false">'Бланк заказа'!$Y$142:$Y$142</definedName>
    <definedName function="false" hidden="false" name="SalesRoundBox72" vbProcedure="false">'Бланк заказа'!$Y$143:$Y$143</definedName>
    <definedName function="false" hidden="false" name="SalesRoundBox73" vbProcedure="false">'Бланк заказа'!$Y$147:$Y$147</definedName>
    <definedName function="false" hidden="false" name="SalesRoundBox74" vbProcedure="false">'Бланк заказа'!$Y$148:$Y$148</definedName>
    <definedName function="false" hidden="false" name="SalesRoundBox75" vbProcedure="false">'Бланк заказа'!$Y$153:$Y$153</definedName>
    <definedName function="false" hidden="false" name="SalesRoundBox76" vbProcedure="false">'Бланк заказа'!$Y$154:$Y$154</definedName>
    <definedName function="false" hidden="false" name="SalesRoundBox77" vbProcedure="false">'Бланк заказа'!$Y$155:$Y$155</definedName>
    <definedName function="false" hidden="false" name="SalesRoundBox78" vbProcedure="false">'Бланк заказа'!$Y$159:$Y$159</definedName>
    <definedName function="false" hidden="false" name="SalesRoundBox79" vbProcedure="false">'Бланк заказа'!$Y$160:$Y$160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заказа'!$Y$164:$Y$164</definedName>
    <definedName function="false" hidden="false" name="SalesRoundBox81" vbProcedure="false">'Бланк заказа'!$Y$165:$Y$165</definedName>
    <definedName function="false" hidden="false" name="SalesRoundBox82" vbProcedure="false">'Бланк заказа'!$Y$166:$Y$166</definedName>
    <definedName function="false" hidden="false" name="SalesRoundBox83" vbProcedure="false">'Бланк заказа'!$Y$171:$Y$171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заказа'!$Y$177:$Y$177</definedName>
    <definedName function="false" hidden="false" name="SalesRoundBox87" vbProcedure="false">'Бланк заказа'!$Y$178:$Y$178</definedName>
    <definedName function="false" hidden="false" name="SalesRoundBox88" vbProcedure="false">'Бланк заказа'!$Y$179:$Y$179</definedName>
    <definedName function="false" hidden="false" name="SalesRoundBox89" vbProcedure="false">'Бланк заказа'!$Y$183:$Y$183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заказа'!$Y$184:$Y$184</definedName>
    <definedName function="false" hidden="false" name="SalesRoundBox91" vbProcedure="false">'Бланк заказа'!$Y$190:$Y$190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заказа'!$Y$200:$Y$200</definedName>
    <definedName function="false" hidden="false" name="SalesRoundBox99" vbProcedure="false">'Бланк заказа'!$Y$201:$Y$201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заказа'!$W$37:$W$37</definedName>
    <definedName function="false" hidden="false" name="UnitOfMeasure100" vbProcedure="false">'Бланк заказа'!$W$206:$W$206</definedName>
    <definedName function="false" hidden="false" name="UnitOfMeasure101" vbProcedure="false">'Бланк заказа'!$W$207:$W$207</definedName>
    <definedName function="false" hidden="false" name="UnitOfMeasure102" vbProcedure="false">'Бланк заказа'!$W$211:$W$211</definedName>
    <definedName function="false" hidden="false" name="UnitOfMeasure103" vbProcedure="false">'Бланк заказа'!$W$212:$W$212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заказа'!$W$41:$W$41</definedName>
    <definedName function="false" hidden="false" name="UnitOfMeasure110" vbProcedure="false">'Бланк заказа'!$W$222:$W$222</definedName>
    <definedName function="false" hidden="false" name="UnitOfMeasure111" vbProcedure="false">'Бланк заказа'!$W$223:$W$223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заказа'!$W$47:$W$47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заказа'!$W$236:$W$236</definedName>
    <definedName function="false" hidden="false" name="UnitOfMeasure122" vbProcedure="false">'Бланк заказа'!$W$237:$W$237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заказа'!$W$243:$W$243</definedName>
    <definedName function="false" hidden="false" name="UnitOfMeasure126" vbProcedure="false">'Бланк заказа'!$W$244:$W$244</definedName>
    <definedName function="false" hidden="false" name="UnitOfMeasure127" vbProcedure="false">'Бланк заказа'!$W$245:$W$245</definedName>
    <definedName function="false" hidden="false" name="UnitOfMeasure128" vbProcedure="false">'Бланк заказа'!$W$246:$W$246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заказа'!$W$255:$W$255</definedName>
    <definedName function="false" hidden="false" name="UnitOfMeasure134" vbProcedure="false">'Бланк заказа'!$W$256:$W$256</definedName>
    <definedName function="false" hidden="false" name="UnitOfMeasure135" vbProcedure="false">'Бланк заказа'!$W$257:$W$257</definedName>
    <definedName function="false" hidden="false" name="UnitOfMeasure136" vbProcedure="false">'Бланк заказа'!$W$258:$W$258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заказа'!$W$267:$W$267</definedName>
    <definedName function="false" hidden="false" name="UnitOfMeasure142" vbProcedure="false">'Бланк заказа'!$W$268:$W$268</definedName>
    <definedName function="false" hidden="false" name="UnitOfMeasure143" vbProcedure="false">'Бланк заказа'!$W$269:$W$269</definedName>
    <definedName function="false" hidden="false" name="UnitOfMeasure144" vbProcedure="false">'Бланк заказа'!$W$270:$W$270</definedName>
    <definedName function="false" hidden="false" name="UnitOfMeasure145" vbProcedure="false">'Бланк заказа'!$W$271:$W$271</definedName>
    <definedName function="false" hidden="false" name="UnitOfMeasure146" vbProcedure="false">'Бланк заказа'!$W$275:$W$275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заказа'!$W$281:$W$281</definedName>
    <definedName function="false" hidden="false" name="UnitOfMeasure149" vbProcedure="false">'Бланк заказа'!$W$282:$W$282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заказа'!$W$283:$W$283</definedName>
    <definedName function="false" hidden="false" name="UnitOfMeasure151" vbProcedure="false">'Бланк заказа'!$W$284:$W$284</definedName>
    <definedName function="false" hidden="false" name="UnitOfMeasure152" vbProcedure="false">'Бланк заказа'!$W$285:$W$285</definedName>
    <definedName function="false" hidden="false" name="UnitOfMeasure153" vbProcedure="false">'Бланк заказа'!$W$286:$W$286</definedName>
    <definedName function="false" hidden="false" name="UnitOfMeasure154" vbProcedure="false">'Бланк заказа'!$W$287:$W$287</definedName>
    <definedName function="false" hidden="false" name="UnitOfMeasure155" vbProcedure="false">'Бланк заказа'!$W$288:$W$288</definedName>
    <definedName function="false" hidden="false" name="UnitOfMeasure156" vbProcedure="false">'Бланк заказа'!$W$289:$W$289</definedName>
    <definedName function="false" hidden="false" name="UnitOfMeasure157" vbProcedure="false">'Бланк заказа'!$W$294:$W$294</definedName>
    <definedName function="false" hidden="false" name="UnitOfMeasure158" vbProcedure="false">'Бланк заказа'!$W$299:$W$299</definedName>
    <definedName function="false" hidden="false" name="UnitOfMeasure159" vbProcedure="false">'Бланк заказа'!$W$300:$W$300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заказа'!$W$301:$W$301</definedName>
    <definedName function="false" hidden="false" name="UnitOfMeasure161" vbProcedure="false">'Бланк заказа'!$W$306:$W$306</definedName>
    <definedName function="false" hidden="false" name="UnitOfMeasure162" vbProcedure="false">'Бланк заказа'!$W$307:$W$307</definedName>
    <definedName function="false" hidden="false" name="UnitOfMeasure163" vbProcedure="false">'Бланк заказа'!$W$308:$W$308</definedName>
    <definedName function="false" hidden="false" name="UnitOfMeasure164" vbProcedure="false">'Бланк заказа'!$W$309:$W$309</definedName>
    <definedName function="false" hidden="false" name="UnitOfMeasure165" vbProcedure="false">'Бланк заказа'!$W$310:$W$310</definedName>
    <definedName function="false" hidden="false" name="UnitOfMeasure166" vbProcedure="false">'Бланк заказа'!$W$311:$W$311</definedName>
    <definedName function="false" hidden="false" name="UnitOfMeasure167" vbProcedure="false">'Бланк заказа'!$W$316:$W$316</definedName>
    <definedName function="false" hidden="false" name="UnitOfMeasure168" vbProcedure="false">'Бланк заказа'!$W$320:$W$320</definedName>
    <definedName function="false" hidden="false" name="UnitOfMeasure169" vbProcedure="false">'Бланк заказа'!$W$324:$W$324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заказа'!$W$329:$W$329</definedName>
    <definedName function="false" hidden="false" name="UnitOfMeasure171" vbProcedure="false">'Бланк заказа'!$W$333:$W$333</definedName>
    <definedName function="false" hidden="false" name="UnitOfMeasure172" vbProcedure="false">'Бланк заказа'!$W$337:$W$337</definedName>
    <definedName function="false" hidden="false" name="UnitOfMeasure173" vbProcedure="false">'Бланк заказа'!$W$338:$W$338</definedName>
    <definedName function="false" hidden="false" name="UnitOfMeasure174" vbProcedure="false">'Бланк заказа'!$W$343:$W$343</definedName>
    <definedName function="false" hidden="false" name="UnitOfMeasure175" vbProcedure="false">'Бланк заказа'!$W$347:$W$347</definedName>
    <definedName function="false" hidden="false" name="UnitOfMeasure176" vbProcedure="false">'Бланк заказа'!$W$348:$W$348</definedName>
    <definedName function="false" hidden="false" name="UnitOfMeasure177" vbProcedure="false">'Бланк заказа'!$W$352:$W$352</definedName>
    <definedName function="false" hidden="false" name="UnitOfMeasure178" vbProcedure="false">'Бланк заказа'!$W$357:$W$357</definedName>
    <definedName function="false" hidden="false" name="UnitOfMeasure179" vbProcedure="false">'Бланк заказа'!$W$358:$W$358</definedName>
    <definedName function="false" hidden="false" name="UnitOfMeasure18" vbProcedure="false">'Бланк заказа'!$W$56:$W$56</definedName>
    <definedName function="false" hidden="false" name="UnitOfMeasure180" vbProcedure="false">'Бланк заказа'!$W$359:$W$359</definedName>
    <definedName function="false" hidden="false" name="UnitOfMeasure181" vbProcedure="false">'Бланк заказа'!$W$360:$W$360</definedName>
    <definedName function="false" hidden="false" name="UnitOfMeasure182" vbProcedure="false">'Бланк заказа'!$W$361:$W$361</definedName>
    <definedName function="false" hidden="false" name="UnitOfMeasure183" vbProcedure="false">'Бланк заказа'!$W$362:$W$362</definedName>
    <definedName function="false" hidden="false" name="UnitOfMeasure184" vbProcedure="false">'Бланк заказа'!$W$363:$W$363</definedName>
    <definedName function="false" hidden="false" name="UnitOfMeasure185" vbProcedure="false">'Бланк заказа'!$W$364:$W$364</definedName>
    <definedName function="false" hidden="false" name="UnitOfMeasure186" vbProcedure="false">'Бланк заказа'!$W$368:$W$368</definedName>
    <definedName function="false" hidden="false" name="UnitOfMeasure187" vbProcedure="false">'Бланк заказа'!$W$369:$W$369</definedName>
    <definedName function="false" hidden="false" name="UnitOfMeasure188" vbProcedure="false">'Бланк заказа'!$W$370:$W$370</definedName>
    <definedName function="false" hidden="false" name="UnitOfMeasure189" vbProcedure="false">'Бланк заказа'!$W$371:$W$371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заказа'!$W$375:$W$375</definedName>
    <definedName function="false" hidden="false" name="UnitOfMeasure191" vbProcedure="false">'Бланк заказа'!$W$376:$W$376</definedName>
    <definedName function="false" hidden="false" name="UnitOfMeasure192" vbProcedure="false">'Бланк заказа'!$W$377:$W$377</definedName>
    <definedName function="false" hidden="false" name="UnitOfMeasure193" vbProcedure="false">'Бланк заказа'!$W$378:$W$378</definedName>
    <definedName function="false" hidden="false" name="UnitOfMeasure194" vbProcedure="false">'Бланк заказа'!$W$379:$W$379</definedName>
    <definedName function="false" hidden="false" name="UnitOfMeasure195" vbProcedure="false">'Бланк заказа'!$W$380:$W$380</definedName>
    <definedName function="false" hidden="false" name="UnitOfMeasure196" vbProcedure="false">'Бланк заказа'!$W$384:$W$384</definedName>
    <definedName function="false" hidden="false" name="UnitOfMeasure197" vbProcedure="false">'Бланк заказа'!$W$385:$W$385</definedName>
    <definedName function="false" hidden="false" name="UnitOfMeasure198" vbProcedure="false">'Бланк заказа'!$W$386:$W$386</definedName>
    <definedName function="false" hidden="false" name="UnitOfMeasure199" vbProcedure="false">'Бланк заказа'!$W$387:$W$387</definedName>
    <definedName function="false" hidden="false" name="UnitOfMeasure2" vbProcedure="false">'Бланк заказа'!$W$26:$W$26</definedName>
    <definedName function="false" hidden="false" name="UnitOfMeasure20" vbProcedure="false">'Бланк заказа'!$W$62:$W$62</definedName>
    <definedName function="false" hidden="false" name="UnitOfMeasure200" vbProcedure="false">'Бланк заказа'!$W$391:$W$391</definedName>
    <definedName function="false" hidden="false" name="UnitOfMeasure201" vbProcedure="false">'Бланк заказа'!$W$392:$W$392</definedName>
    <definedName function="false" hidden="false" name="UnitOfMeasure202" vbProcedure="false">'Бланк заказа'!$W$393:$W$393</definedName>
    <definedName function="false" hidden="false" name="UnitOfMeasure203" vbProcedure="false">'Бланк заказа'!$W$394:$W$394</definedName>
    <definedName function="false" hidden="false" name="UnitOfMeasure204" vbProcedure="false">'Бланк заказа'!$W$398:$W$398</definedName>
    <definedName function="false" hidden="false" name="UnitOfMeasure205" vbProcedure="false">'Бланк заказа'!$W$399:$W$399</definedName>
    <definedName function="false" hidden="false" name="UnitOfMeasure206" vbProcedure="false">'Бланк заказа'!$W$400:$W$400</definedName>
    <definedName function="false" hidden="false" name="UnitOfMeasure207" vbProcedure="false">'Бланк заказа'!$W$405:$W$405</definedName>
    <definedName function="false" hidden="false" name="UnitOfMeasure208" vbProcedure="false">'Бланк заказа'!$W$409:$W$409</definedName>
    <definedName function="false" hidden="false" name="UnitOfMeasure209" vbProcedure="false">'Бланк заказа'!$W$410:$W$410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заказа'!$W$411:$W$411</definedName>
    <definedName function="false" hidden="false" name="UnitOfMeasure211" vbProcedure="false">'Бланк заказа'!$W$417:$W$417</definedName>
    <definedName function="false" hidden="false" name="UnitOfMeasure212" vbProcedure="false">'Бланк заказа'!$W$418:$W$418</definedName>
    <definedName function="false" hidden="false" name="UnitOfMeasure213" vbProcedure="false">'Бланк заказа'!$W$419:$W$419</definedName>
    <definedName function="false" hidden="false" name="UnitOfMeasure214" vbProcedure="false">'Бланк заказа'!$W$420:$W$420</definedName>
    <definedName function="false" hidden="false" name="UnitOfMeasure215" vbProcedure="false">'Бланк заказа'!$W$421:$W$421</definedName>
    <definedName function="false" hidden="false" name="UnitOfMeasure216" vbProcedure="false">'Бланк заказа'!$W$422:$W$422</definedName>
    <definedName function="false" hidden="false" name="UnitOfMeasure217" vbProcedure="false">'Бланк заказа'!$W$423:$W$423</definedName>
    <definedName function="false" hidden="false" name="UnitOfMeasure218" vbProcedure="false">'Бланк заказа'!$W$424:$W$424</definedName>
    <definedName function="false" hidden="false" name="UnitOfMeasure219" vbProcedure="false">'Бланк заказа'!$W$425:$W$425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заказа'!$W$427:$W$427</definedName>
    <definedName function="false" hidden="false" name="UnitOfMeasure222" vbProcedure="false">'Бланк заказа'!$W$431:$W$431</definedName>
    <definedName function="false" hidden="false" name="UnitOfMeasure223" vbProcedure="false">'Бланк заказа'!$W$432:$W$432</definedName>
    <definedName function="false" hidden="false" name="UnitOfMeasure224" vbProcedure="false">'Бланк заказа'!$W$436:$W$436</definedName>
    <definedName function="false" hidden="false" name="UnitOfMeasure225" vbProcedure="false">'Бланк заказа'!$W$437:$W$437</definedName>
    <definedName function="false" hidden="false" name="UnitOfMeasure226" vbProcedure="false">'Бланк заказа'!$W$441:$W$441</definedName>
    <definedName function="false" hidden="false" name="UnitOfMeasure227" vbProcedure="false">'Бланк заказа'!$W$446:$W$446</definedName>
    <definedName function="false" hidden="false" name="UnitOfMeasure228" vbProcedure="false">'Бланк заказа'!$W$447:$W$447</definedName>
    <definedName function="false" hidden="false" name="UnitOfMeasure229" vbProcedure="false">'Бланк заказа'!$W$448:$W$448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заказа'!$W$449:$W$449</definedName>
    <definedName function="false" hidden="false" name="UnitOfMeasure231" vbProcedure="false">'Бланк заказа'!$W$450:$W$450</definedName>
    <definedName function="false" hidden="false" name="UnitOfMeasure232" vbProcedure="false">'Бланк заказа'!$W$451:$W$451</definedName>
    <definedName function="false" hidden="false" name="UnitOfMeasure233" vbProcedure="false">'Бланк заказа'!$W$452:$W$452</definedName>
    <definedName function="false" hidden="false" name="UnitOfMeasure234" vbProcedure="false">'Бланк заказа'!$W$453:$W$453</definedName>
    <definedName function="false" hidden="false" name="UnitOfMeasure235" vbProcedure="false">'Бланк заказа'!$W$457:$W$457</definedName>
    <definedName function="false" hidden="false" name="UnitOfMeasure236" vbProcedure="false">'Бланк заказа'!$W$458:$W$458</definedName>
    <definedName function="false" hidden="false" name="UnitOfMeasure237" vbProcedure="false">'Бланк заказа'!$W$462:$W$462</definedName>
    <definedName function="false" hidden="false" name="UnitOfMeasure238" vbProcedure="false">'Бланк заказа'!$W$463:$W$463</definedName>
    <definedName function="false" hidden="false" name="UnitOfMeasure239" vbProcedure="false">'Бланк заказа'!$W$464:$W$464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заказа'!$W$465:$W$465</definedName>
    <definedName function="false" hidden="false" name="UnitOfMeasure241" vbProcedure="false">'Бланк заказа'!$W$466:$W$466</definedName>
    <definedName function="false" hidden="false" name="UnitOfMeasure242" vbProcedure="false">'Бланк заказа'!$W$470:$W$470</definedName>
    <definedName function="false" hidden="false" name="UnitOfMeasure243" vbProcedure="false">'Бланк заказа'!$W$476:$W$476</definedName>
    <definedName function="false" hidden="false" name="UnitOfMeasure244" vbProcedure="false">'Бланк заказа'!$W$480:$W$480</definedName>
    <definedName function="false" hidden="false" name="UnitOfMeasure245" vbProcedure="false">'Бланк заказа'!$W$481:$W$481</definedName>
    <definedName function="false" hidden="false" name="UnitOfMeasure246" vbProcedure="false">'Бланк заказа'!$W$482:$W$482</definedName>
    <definedName function="false" hidden="false" name="UnitOfMeasure247" vbProcedure="false">'Бланк заказа'!$W$483:$W$483</definedName>
    <definedName function="false" hidden="false" name="UnitOfMeasure248" vbProcedure="false">'Бланк заказа'!$W$484:$W$484</definedName>
    <definedName function="false" hidden="false" name="UnitOfMeasure249" vbProcedure="false">'Бланк заказа'!$W$485:$W$485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заказа'!$W$486:$W$486</definedName>
    <definedName function="false" hidden="false" name="UnitOfMeasure251" vbProcedure="false">'Бланк заказа'!$W$487:$W$487</definedName>
    <definedName function="false" hidden="false" name="UnitOfMeasure252" vbProcedure="false">'Бланк заказа'!$W$488:$W$488</definedName>
    <definedName function="false" hidden="false" name="UnitOfMeasure253" vbProcedure="false">'Бланк заказа'!$W$489:$W$489</definedName>
    <definedName function="false" hidden="false" name="UnitOfMeasure254" vbProcedure="false">'Бланк заказа'!$W$490:$W$490</definedName>
    <definedName function="false" hidden="false" name="UnitOfMeasure255" vbProcedure="false">'Бланк заказа'!$W$491:$W$491</definedName>
    <definedName function="false" hidden="false" name="UnitOfMeasure256" vbProcedure="false">'Бланк заказа'!$W$492:$W$492</definedName>
    <definedName function="false" hidden="false" name="UnitOfMeasure257" vbProcedure="false">'Бланк заказа'!$W$493:$W$493</definedName>
    <definedName function="false" hidden="false" name="UnitOfMeasure258" vbProcedure="false">'Бланк заказа'!$W$494:$W$494</definedName>
    <definedName function="false" hidden="false" name="UnitOfMeasure259" vbProcedure="false">'Бланк заказа'!$W$495:$W$495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заказа'!$W$496:$W$496</definedName>
    <definedName function="false" hidden="false" name="UnitOfMeasure261" vbProcedure="false">'Бланк заказа'!$W$497:$W$497</definedName>
    <definedName function="false" hidden="false" name="UnitOfMeasure262" vbProcedure="false">'Бланк заказа'!$W$498:$W$498</definedName>
    <definedName function="false" hidden="false" name="UnitOfMeasure263" vbProcedure="false">'Бланк заказа'!$W$499:$W$499</definedName>
    <definedName function="false" hidden="false" name="UnitOfMeasure264" vbProcedure="false">'Бланк заказа'!$W$500:$W$500</definedName>
    <definedName function="false" hidden="false" name="UnitOfMeasure265" vbProcedure="false">'Бланк заказа'!$W$501:$W$501</definedName>
    <definedName function="false" hidden="false" name="UnitOfMeasure266" vbProcedure="false">'Бланк заказа'!$W$505:$W$505</definedName>
    <definedName function="false" hidden="false" name="UnitOfMeasure267" vbProcedure="false">'Бланк заказа'!$W$506:$W$506</definedName>
    <definedName function="false" hidden="false" name="UnitOfMeasure268" vbProcedure="false">'Бланк заказа'!$W$510:$W$510</definedName>
    <definedName function="false" hidden="false" name="UnitOfMeasure269" vbProcedure="false">'Бланк заказа'!$W$511:$W$511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заказа'!$W$516:$W$516</definedName>
    <definedName function="false" hidden="false" name="UnitOfMeasure271" vbProcedure="false">'Бланк заказа'!$W$520:$W$520</definedName>
    <definedName function="false" hidden="false" name="UnitOfMeasure272" vbProcedure="false">'Бланк заказа'!$W$521:$W$521</definedName>
    <definedName function="false" hidden="false" name="UnitOfMeasure273" vbProcedure="false">'Бланк заказа'!$W$522:$W$522</definedName>
    <definedName function="false" hidden="false" name="UnitOfMeasure274" vbProcedure="false">'Бланк заказа'!$W$523:$W$523</definedName>
    <definedName function="false" hidden="false" name="UnitOfMeasure275" vbProcedure="false">'Бланк заказа'!$W$524:$W$524</definedName>
    <definedName function="false" hidden="false" name="UnitOfMeasure276" vbProcedure="false">'Бланк заказа'!$W$528:$W$528</definedName>
    <definedName function="false" hidden="false" name="UnitOfMeasure277" vbProcedure="false">'Бланк заказа'!$W$533:$W$533</definedName>
    <definedName function="false" hidden="false" name="UnitOfMeasure278" vbProcedure="false">'Бланк заказа'!$W$534:$W$534</definedName>
    <definedName function="false" hidden="false" name="UnitOfMeasure279" vbProcedure="false">'Бланк заказа'!$W$535:$W$535</definedName>
    <definedName function="false" hidden="false" name="UnitOfMeasure28" vbProcedure="false">'Бланк заказа'!$W$70:$W$70</definedName>
    <definedName function="false" hidden="false" name="UnitOfMeasure280" vbProcedure="false">'Бланк заказа'!$W$536:$W$536</definedName>
    <definedName function="false" hidden="false" name="UnitOfMeasure281" vbProcedure="false">'Бланк заказа'!$W$537:$W$537</definedName>
    <definedName function="false" hidden="false" name="UnitOfMeasure282" vbProcedure="false">'Бланк заказа'!$W$538:$W$538</definedName>
    <definedName function="false" hidden="false" name="UnitOfMeasure283" vbProcedure="false">'Бланк заказа'!$W$543:$W$543</definedName>
    <definedName function="false" hidden="false" name="UnitOfMeasure284" vbProcedure="false">'Бланк заказа'!$W$549:$W$549</definedName>
    <definedName function="false" hidden="false" name="UnitOfMeasure285" vbProcedure="false">'Бланк заказа'!$W$550:$W$550</definedName>
    <definedName function="false" hidden="false" name="UnitOfMeasure286" vbProcedure="false">'Бланк заказа'!$W$551:$W$551</definedName>
    <definedName function="false" hidden="false" name="UnitOfMeasure287" vbProcedure="false">'Бланк заказа'!$W$552:$W$552</definedName>
    <definedName function="false" hidden="false" name="UnitOfMeasure288" vbProcedure="false">'Бланк заказа'!$W$553:$W$553</definedName>
    <definedName function="false" hidden="false" name="UnitOfMeasure289" vbProcedure="false">'Бланк заказа'!$W$554:$W$554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заказа'!$W$555:$W$555</definedName>
    <definedName function="false" hidden="false" name="UnitOfMeasure291" vbProcedure="false">'Бланк заказа'!$W$556:$W$556</definedName>
    <definedName function="false" hidden="false" name="UnitOfMeasure292" vbProcedure="false">'Бланк заказа'!$W$557:$W$557</definedName>
    <definedName function="false" hidden="false" name="UnitOfMeasure293" vbProcedure="false">'Бланк заказа'!$W$558:$W$558</definedName>
    <definedName function="false" hidden="false" name="UnitOfMeasure294" vbProcedure="false">'Бланк заказа'!$W$559:$W$559</definedName>
    <definedName function="false" hidden="false" name="UnitOfMeasure295" vbProcedure="false">'Бланк заказа'!$W$560:$W$560</definedName>
    <definedName function="false" hidden="false" name="UnitOfMeasure296" vbProcedure="false">'Бланк заказа'!$W$561:$W$561</definedName>
    <definedName function="false" hidden="false" name="UnitOfMeasure297" vbProcedure="false">'Бланк заказа'!$W$562:$W$562</definedName>
    <definedName function="false" hidden="false" name="UnitOfMeasure298" vbProcedure="false">'Бланк заказа'!$W$563:$W$563</definedName>
    <definedName function="false" hidden="false" name="UnitOfMeasure299" vbProcedure="false">'Бланк заказа'!$W$567:$W$567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заказа'!$W$568:$W$568</definedName>
    <definedName function="false" hidden="false" name="UnitOfMeasure301" vbProcedure="false">'Бланк заказа'!$W$569:$W$569</definedName>
    <definedName function="false" hidden="false" name="UnitOfMeasure302" vbProcedure="false">'Бланк заказа'!$W$573:$W$573</definedName>
    <definedName function="false" hidden="false" name="UnitOfMeasure303" vbProcedure="false">'Бланк заказа'!$W$574:$W$574</definedName>
    <definedName function="false" hidden="false" name="UnitOfMeasure304" vbProcedure="false">'Бланк заказа'!$W$575:$W$575</definedName>
    <definedName function="false" hidden="false" name="UnitOfMeasure305" vbProcedure="false">'Бланк заказа'!$W$576:$W$576</definedName>
    <definedName function="false" hidden="false" name="UnitOfMeasure306" vbProcedure="false">'Бланк заказа'!$W$577:$W$577</definedName>
    <definedName function="false" hidden="false" name="UnitOfMeasure307" vbProcedure="false">'Бланк заказа'!$W$578:$W$578</definedName>
    <definedName function="false" hidden="false" name="UnitOfMeasure308" vbProcedure="false">'Бланк заказа'!$W$579:$W$579</definedName>
    <definedName function="false" hidden="false" name="UnitOfMeasure309" vbProcedure="false">'Бланк заказа'!$W$580:$W$580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заказа'!$W$581:$W$581</definedName>
    <definedName function="false" hidden="false" name="UnitOfMeasure311" vbProcedure="false">'Бланк заказа'!$W$585:$W$585</definedName>
    <definedName function="false" hidden="false" name="UnitOfMeasure312" vbProcedure="false">'Бланк заказа'!$W$586:$W$586</definedName>
    <definedName function="false" hidden="false" name="UnitOfMeasure313" vbProcedure="false">'Бланк заказа'!$W$587:$W$587</definedName>
    <definedName function="false" hidden="false" name="UnitOfMeasure314" vbProcedure="false">'Бланк заказа'!$W$591:$W$591</definedName>
    <definedName function="false" hidden="false" name="UnitOfMeasure315" vbProcedure="false">'Бланк заказа'!$W$592:$W$592</definedName>
    <definedName function="false" hidden="false" name="UnitOfMeasure316" vbProcedure="false">'Бланк заказа'!$W$598:$W$598</definedName>
    <definedName function="false" hidden="false" name="UnitOfMeasure317" vbProcedure="false">'Бланк заказа'!$W$604:$W$604</definedName>
    <definedName function="false" hidden="false" name="UnitOfMeasure318" vbProcedure="false">'Бланк заказа'!$W$605:$W$605</definedName>
    <definedName function="false" hidden="false" name="UnitOfMeasure319" vbProcedure="false">'Бланк заказа'!$W$606:$W$606</definedName>
    <definedName function="false" hidden="false" name="UnitOfMeasure32" vbProcedure="false">'Бланк заказа'!$W$77:$W$77</definedName>
    <definedName function="false" hidden="false" name="UnitOfMeasure320" vbProcedure="false">'Бланк заказа'!$W$607:$W$607</definedName>
    <definedName function="false" hidden="false" name="UnitOfMeasure321" vbProcedure="false">'Бланк заказа'!$W$608:$W$608</definedName>
    <definedName function="false" hidden="false" name="UnitOfMeasure322" vbProcedure="false">'Бланк заказа'!$W$609:$W$609</definedName>
    <definedName function="false" hidden="false" name="UnitOfMeasure323" vbProcedure="false">'Бланк заказа'!$W$610:$W$610</definedName>
    <definedName function="false" hidden="false" name="UnitOfMeasure324" vbProcedure="false">'Бланк заказа'!$W$614:$W$614</definedName>
    <definedName function="false" hidden="false" name="UnitOfMeasure325" vbProcedure="false">'Бланк заказа'!$W$615:$W$615</definedName>
    <definedName function="false" hidden="false" name="UnitOfMeasure326" vbProcedure="false">'Бланк заказа'!$W$616:$W$616</definedName>
    <definedName function="false" hidden="false" name="UnitOfMeasure327" vbProcedure="false">'Бланк заказа'!$W$617:$W$617</definedName>
    <definedName function="false" hidden="false" name="UnitOfMeasure328" vbProcedure="false">'Бланк заказа'!$W$621:$W$621</definedName>
    <definedName function="false" hidden="false" name="UnitOfMeasure329" vbProcedure="false">'Бланк заказа'!$W$622:$W$622</definedName>
    <definedName function="false" hidden="false" name="UnitOfMeasure33" vbProcedure="false">'Бланк заказа'!$W$81:$W$81</definedName>
    <definedName function="false" hidden="false" name="UnitOfMeasure330" vbProcedure="false">'Бланк заказа'!$W$623:$W$623</definedName>
    <definedName function="false" hidden="false" name="UnitOfMeasure331" vbProcedure="false">'Бланк заказа'!$W$624:$W$624</definedName>
    <definedName function="false" hidden="false" name="UnitOfMeasure332" vbProcedure="false">'Бланк заказа'!$W$625:$W$625</definedName>
    <definedName function="false" hidden="false" name="UnitOfMeasure333" vbProcedure="false">'Бланк заказа'!$W$626:$W$626</definedName>
    <definedName function="false" hidden="false" name="UnitOfMeasure334" vbProcedure="false">'Бланк заказа'!$W$627:$W$627</definedName>
    <definedName function="false" hidden="false" name="UnitOfMeasure335" vbProcedure="false">'Бланк заказа'!$W$631:$W$631</definedName>
    <definedName function="false" hidden="false" name="UnitOfMeasure336" vbProcedure="false">'Бланк заказа'!$W$632:$W$632</definedName>
    <definedName function="false" hidden="false" name="UnitOfMeasure337" vbProcedure="false">'Бланк заказа'!$W$633:$W$633</definedName>
    <definedName function="false" hidden="false" name="UnitOfMeasure338" vbProcedure="false">'Бланк заказа'!$W$634:$W$634</definedName>
    <definedName function="false" hidden="false" name="UnitOfMeasure339" vbProcedure="false">'Бланк заказа'!$W$635:$W$635</definedName>
    <definedName function="false" hidden="false" name="UnitOfMeasure34" vbProcedure="false">'Бланк заказа'!$W$82:$W$82</definedName>
    <definedName function="false" hidden="false" name="UnitOfMeasure340" vbProcedure="false">'Бланк заказа'!$W$636:$W$636</definedName>
    <definedName function="false" hidden="false" name="UnitOfMeasure341" vbProcedure="false">'Бланк заказа'!$W$637:$W$637</definedName>
    <definedName function="false" hidden="false" name="UnitOfMeasure342" vbProcedure="false">'Бланк заказа'!$W$638:$W$638</definedName>
    <definedName function="false" hidden="false" name="UnitOfMeasure343" vbProcedure="false">'Бланк заказа'!$W$642:$W$642</definedName>
    <definedName function="false" hidden="false" name="UnitOfMeasure344" vbProcedure="false">'Бланк заказа'!$W$643:$W$643</definedName>
    <definedName function="false" hidden="false" name="UnitOfMeasure345" vbProcedure="false">'Бланк заказа'!$W$644:$W$644</definedName>
    <definedName function="false" hidden="false" name="UnitOfMeasure346" vbProcedure="false">'Бланк заказа'!$W$645:$W$645</definedName>
    <definedName function="false" hidden="false" name="UnitOfMeasure347" vbProcedure="false">'Бланк заказа'!$W$650:$W$650</definedName>
    <definedName function="false" hidden="false" name="UnitOfMeasure348" vbProcedure="false">'Бланк заказа'!$W$651:$W$651</definedName>
    <definedName function="false" hidden="false" name="UnitOfMeasure349" vbProcedure="false">'Бланк заказа'!$W$655:$W$655</definedName>
    <definedName function="false" hidden="false" name="UnitOfMeasure35" vbProcedure="false">'Бланк заказа'!$W$83:$W$83</definedName>
    <definedName function="false" hidden="false" name="UnitOfMeasure350" vbProcedure="false">'Бланк заказа'!$W$659:$W$659</definedName>
    <definedName function="false" hidden="false" name="UnitOfMeasure351" vbProcedure="false">'Бланк заказа'!$W$663:$W$663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заказа'!$W$86:$W$86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заказа'!$W$94:$W$94</definedName>
    <definedName function="false" hidden="false" name="UnitOfMeasure44" vbProcedure="false">'Бланк заказа'!$W$95:$W$95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заказа'!$W$100:$W$100</definedName>
    <definedName function="false" hidden="false" name="UnitOfMeasure47" vbProcedure="false">'Бланк заказа'!$W$101:$W$101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заказа'!$W$107:$W$107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заказа'!$W$108:$W$108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заказа'!$W$115:$W$115</definedName>
    <definedName function="false" hidden="false" name="UnitOfMeasure55" vbProcedure="false">'Бланк заказа'!$W$116:$W$116</definedName>
    <definedName function="false" hidden="false" name="UnitOfMeasure56" vbProcedure="false">'Бланк заказа'!$W$117:$W$117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заказа'!$W$124:$W$124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заказа'!$W$125:$W$125</definedName>
    <definedName function="false" hidden="false" name="UnitOfMeasure61" vbProcedure="false">'Бланк заказа'!$W$126:$W$126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заказа'!$W$131:$W$131</definedName>
    <definedName function="false" hidden="false" name="UnitOfMeasure64" vbProcedure="false">'Бланк заказа'!$W$132:$W$132</definedName>
    <definedName function="false" hidden="false" name="UnitOfMeasure65" vbProcedure="false">'Бланк заказа'!$W$133:$W$133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заказа'!$W$141:$W$141</definedName>
    <definedName function="false" hidden="false" name="UnitOfMeasure71" vbProcedure="false">'Бланк заказа'!$W$142:$W$142</definedName>
    <definedName function="false" hidden="false" name="UnitOfMeasure72" vbProcedure="false">'Бланк заказа'!$W$143:$W$143</definedName>
    <definedName function="false" hidden="false" name="UnitOfMeasure73" vbProcedure="false">'Бланк заказа'!$W$147:$W$147</definedName>
    <definedName function="false" hidden="false" name="UnitOfMeasure74" vbProcedure="false">'Бланк заказа'!$W$148:$W$148</definedName>
    <definedName function="false" hidden="false" name="UnitOfMeasure75" vbProcedure="false">'Бланк заказа'!$W$153:$W$153</definedName>
    <definedName function="false" hidden="false" name="UnitOfMeasure76" vbProcedure="false">'Бланк заказа'!$W$154:$W$154</definedName>
    <definedName function="false" hidden="false" name="UnitOfMeasure77" vbProcedure="false">'Бланк заказа'!$W$155:$W$155</definedName>
    <definedName function="false" hidden="false" name="UnitOfMeasure78" vbProcedure="false">'Бланк заказа'!$W$159:$W$159</definedName>
    <definedName function="false" hidden="false" name="UnitOfMeasure79" vbProcedure="false">'Бланк заказа'!$W$160:$W$160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заказа'!$W$164:$W$164</definedName>
    <definedName function="false" hidden="false" name="UnitOfMeasure81" vbProcedure="false">'Бланк заказа'!$W$165:$W$165</definedName>
    <definedName function="false" hidden="false" name="UnitOfMeasure82" vbProcedure="false">'Бланк заказа'!$W$166:$W$166</definedName>
    <definedName function="false" hidden="false" name="UnitOfMeasure83" vbProcedure="false">'Бланк заказа'!$W$171:$W$171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заказа'!$W$177:$W$177</definedName>
    <definedName function="false" hidden="false" name="UnitOfMeasure87" vbProcedure="false">'Бланк заказа'!$W$178:$W$178</definedName>
    <definedName function="false" hidden="false" name="UnitOfMeasure88" vbProcedure="false">'Бланк заказа'!$W$179:$W$179</definedName>
    <definedName function="false" hidden="false" name="UnitOfMeasure89" vbProcedure="false">'Бланк заказа'!$W$183:$W$183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заказа'!$W$184:$W$184</definedName>
    <definedName function="false" hidden="false" name="UnitOfMeasure91" vbProcedure="false">'Бланк заказа'!$W$190:$W$190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заказа'!$W$200:$W$200</definedName>
    <definedName function="false" hidden="false" name="UnitOfMeasure99" vbProcedure="false">'Бланк заказа'!$W$201:$W$201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<sst xmlns="http://schemas.openxmlformats.org/spreadsheetml/2006/main" count="3153" uniqueCount="1089">
  <si>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</si>
  <si>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</si>
  <si>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</si>
  <si>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30.12.2024</t>
  </si>
  <si>
    <t xml:space="preserve">бланк создан</t>
  </si>
  <si>
    <t xml:space="preserve">25.12.2024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</si>
  <si>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</si>
  <si>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</si>
  <si>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</si>
  <si>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</si>
  <si>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</si>
  <si>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</si>
  <si>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</si>
  <si>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</si>
  <si>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КСК ТРЕЙД, ООО, Крым Респ, Симферополь г, Генерала Васильева ул, д. 44В, литера Ж, пом 5,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</si>
  <si>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</si>
  <si>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</si>
  <si>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"КСК ТРЕЙД"</t>
  </si>
  <si>
    <t xml:space="preserve">Адрес сдачи груза:</t>
  </si>
  <si>
    <t xml:space="preserve">295051Российская Федерация, Крым Респ, Симферополь г, Генерала Васильева ул, д. 44В, литера Ж, пом 5,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</si>
  <si>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</si>
  <si>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</si>
  <si>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</si>
  <si>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</si>
  <si>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590943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</si>
  <si>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</si>
  <si>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</si>
  <si>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</si>
  <si>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</si>
  <si>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</si>
  <si>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</si>
  <si>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</si>
  <si>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</si>
  <si>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</si>
  <si>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</si>
  <si>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</si>
  <si>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</si>
  <si>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</si>
  <si>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</si>
  <si>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</si>
  <si>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</si>
  <si>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</si>
  <si>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</si>
  <si>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</si>
  <si>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</si>
  <si>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</si>
  <si>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</si>
  <si>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</si>
  <si>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</si>
  <si>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</si>
  <si>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</si>
  <si>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</si>
  <si>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</si>
  <si>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</si>
  <si>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</si>
  <si>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</si>
  <si>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</si>
  <si>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</si>
  <si>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</si>
  <si>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</si>
  <si>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</si>
  <si>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</si>
  <si>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</si>
  <si>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</si>
  <si>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</si>
  <si>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</si>
  <si>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</si>
  <si>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</si>
  <si>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</si>
  <si>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</si>
  <si>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</si>
  <si>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</si>
  <si>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</si>
  <si>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</si>
  <si>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</si>
  <si>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P003751</t>
  </si>
  <si>
    <t xml:space="preserve">14</t>
  </si>
  <si>
    <t xml:space="preserve">СК3</t>
  </si>
  <si>
    <t xml:space="preserve">ЕАЭС N RU Д-RU.РА06.В.91067/23, ЕАЭС N RU Д-RU.РА08.В.78145/23, ЕАЭС N RU Д-RU.РА08.В.78433/23</t>
  </si>
  <si>
    <t xml:space="preserve">SU003664</t>
  </si>
  <si>
    <t xml:space="preserve">P004653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</si>
  <si>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</si>
  <si>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</si>
  <si>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</si>
  <si>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SU003821</t>
  </si>
  <si>
    <t xml:space="preserve">P004874</t>
  </si>
  <si>
    <t xml:space="preserve">Сосиски «С горчицей» Фикс.вес 0,3 вискофан ТМ «Ядрена копоть»</t>
  </si>
  <si>
    <t xml:space="preserve">ЕАЭС N RU Д-RU.РА03.В.24952/24, ЕАЭС N RU Д-RU.РА04.В.77529/23</t>
  </si>
  <si>
    <t xml:space="preserve">SU003822</t>
  </si>
  <si>
    <t xml:space="preserve">P004875</t>
  </si>
  <si>
    <t xml:space="preserve">Сосиски «С кетчупом» Фикс.вес 0,3 вискофан ТМ «Ядрена копоть»</t>
  </si>
  <si>
    <t xml:space="preserve">ЕАЭС N RU Д-RU.РА03.В.10865/23, ЕАЭС N RU Д-RU.РА04.В.74613/23</t>
  </si>
  <si>
    <t xml:space="preserve">SU003820</t>
  </si>
  <si>
    <t xml:space="preserve">P004876</t>
  </si>
  <si>
    <t xml:space="preserve">Сосиски «С соусом Барбекю» Фикс.вес 0,3 вискофан ТМ «Ядрена копоть»</t>
  </si>
  <si>
    <t xml:space="preserve">ЕАЭС N RU Д-RU.РА03.В.10942/23, ЕАЭС N RU Д-RU.РА04.В.77492/23</t>
  </si>
  <si>
    <t xml:space="preserve">SU003665</t>
  </si>
  <si>
    <t xml:space="preserve">P004642</t>
  </si>
  <si>
    <t xml:space="preserve">ЕАЭС N RU Д-RU.РА06.В.92094/23, ЕАЭС N RU Д-RU.РА08.В.79642/23</t>
  </si>
  <si>
    <t xml:space="preserve">SU000152</t>
  </si>
  <si>
    <t xml:space="preserve">P003878</t>
  </si>
  <si>
    <t xml:space="preserve">ЕАЭС N RU Д-RU.РА06.В.92094/23, ЕАЭС N RU Д-RU.РА08.В.79286/23, ЕАЭС N RU Д-RU.РА08.В.79642/23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</si>
  <si>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</si>
  <si>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</si>
  <si>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</si>
  <si>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</si>
  <si>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</si>
  <si>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</si>
  <si>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</si>
  <si>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</si>
  <si>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</si>
  <si>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</si>
  <si>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</si>
  <si>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</si>
  <si>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</si>
  <si>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P003369</t>
  </si>
  <si>
    <t xml:space="preserve">8</t>
  </si>
  <si>
    <t xml:space="preserve">ЕАЭС N RU Д-RU.РА02.В.62622/22</t>
  </si>
  <si>
    <t xml:space="preserve">P003011</t>
  </si>
  <si>
    <t xml:space="preserve">СК1</t>
  </si>
  <si>
    <t xml:space="preserve">ЕАЭС N RU Д- RU.РА01.В.79635/20</t>
  </si>
  <si>
    <t xml:space="preserve">SU003111</t>
  </si>
  <si>
    <t xml:space="preserve">P003694</t>
  </si>
  <si>
    <t xml:space="preserve">ЕАЭС N RU Д-RU.РА08.В.47512/23</t>
  </si>
  <si>
    <t xml:space="preserve">SU002986</t>
  </si>
  <si>
    <t xml:space="preserve">P003429</t>
  </si>
  <si>
    <t xml:space="preserve">12</t>
  </si>
  <si>
    <t xml:space="preserve">SU001485</t>
  </si>
  <si>
    <t xml:space="preserve">P003008</t>
  </si>
  <si>
    <t xml:space="preserve">Палетта, мин. 1</t>
  </si>
  <si>
    <t xml:space="preserve">Палетта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</si>
  <si>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</si>
  <si>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</si>
  <si>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</si>
  <si>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</si>
  <si>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</si>
  <si>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</si>
  <si>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</si>
  <si>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</si>
  <si>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</si>
  <si>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SU003642</t>
  </si>
  <si>
    <t xml:space="preserve">P004621</t>
  </si>
  <si>
    <t xml:space="preserve">ЕАЭС N RU Д-RU.РА06.В.18331/23</t>
  </si>
  <si>
    <t xml:space="preserve">SU002829</t>
  </si>
  <si>
    <t xml:space="preserve">P003235</t>
  </si>
  <si>
    <t xml:space="preserve">ЕАЭС N RU Д-RU.РА01.В.10475/23</t>
  </si>
  <si>
    <t xml:space="preserve">P003298</t>
  </si>
  <si>
    <t xml:space="preserve">ВЗ</t>
  </si>
  <si>
    <t xml:space="preserve">ЕАЭС N RU Д-RU.РА03.В.17296/24</t>
  </si>
  <si>
    <t xml:space="preserve">SU002674</t>
  </si>
  <si>
    <t xml:space="preserve">P003045</t>
  </si>
  <si>
    <t xml:space="preserve">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</si>
  <si>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</si>
  <si>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</si>
  <si>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</si>
  <si>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SU002831</t>
  </si>
  <si>
    <t xml:space="preserve">P003243</t>
  </si>
  <si>
    <t xml:space="preserve">SU003033</t>
  </si>
  <si>
    <t xml:space="preserve">P003578</t>
  </si>
  <si>
    <t xml:space="preserve">СК4</t>
  </si>
  <si>
    <t xml:space="preserve">ЕАЭС N RU Д-RU.РА06.В.18263/23, ЕАЭС N RU Д-RU.РА06.В.18331/23</t>
  </si>
  <si>
    <t xml:space="preserve">SU000125</t>
  </si>
  <si>
    <t xml:space="preserve">P002479</t>
  </si>
  <si>
    <t xml:space="preserve">ЕАЭС N RU Д-RU.РА02.В.59573/22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</si>
  <si>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</si>
  <si>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</si>
  <si>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</si>
  <si>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</si>
  <si>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</si>
  <si>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</si>
  <si>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</si>
  <si>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</si>
  <si>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</si>
  <si>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</si>
  <si>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</si>
  <si>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</si>
  <si>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</si>
  <si>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</si>
  <si>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</si>
  <si>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</si>
  <si>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</si>
  <si>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</si>
  <si>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</si>
  <si>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</si>
  <si>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</si>
  <si>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</si>
  <si>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</si>
  <si>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</si>
  <si>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</si>
  <si>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</si>
  <si>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</si>
  <si>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</si>
  <si>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</si>
  <si>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</si>
  <si>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ЕАЭС N RU Д-RU.РА01.В.62645/23</t>
  </si>
  <si>
    <t xml:space="preserve">SU003616</t>
  </si>
  <si>
    <t xml:space="preserve">P004555</t>
  </si>
  <si>
    <t xml:space="preserve">ЕАЭС N RU Д-RU.РА04.В.95390/24, ЕАЭС N RU Д-RU.РА04.В.95798/24</t>
  </si>
  <si>
    <t xml:space="preserve">SU003287</t>
  </si>
  <si>
    <t xml:space="preserve">P004552</t>
  </si>
  <si>
    <t xml:space="preserve">ЕАЭС N RU Д-RU.РА01.В.58241/24, ЕАЭС N RU Д-RU.РА01.В.58575/24, ЕАЭС N RU Д-RU.РА01.В.58627/24</t>
  </si>
  <si>
    <t xml:space="preserve">SU002825</t>
  </si>
  <si>
    <t xml:space="preserve">P004554</t>
  </si>
  <si>
    <t xml:space="preserve">SU003617</t>
  </si>
  <si>
    <t xml:space="preserve">P004558</t>
  </si>
  <si>
    <t xml:space="preserve">ЕАЭС N RU Д-RU.РА04.В.95390/24, ЕАЭС N RU Д-RU.РА04.В.95586/24, ЕАЭС N RU Д-RU.РА04.В.95798/24</t>
  </si>
  <si>
    <t xml:space="preserve">SU003288</t>
  </si>
  <si>
    <t xml:space="preserve">P004557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</si>
  <si>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</si>
  <si>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</si>
  <si>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</si>
  <si>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Д-RU.РА01.В.62909/23, ЕАЭС N RU Д-RU.РА01.В.63000/23</t>
  </si>
  <si>
    <t xml:space="preserve">P003906</t>
  </si>
  <si>
    <t xml:space="preserve">SU002834</t>
  </si>
  <si>
    <t xml:space="preserve">P003238</t>
  </si>
  <si>
    <t xml:space="preserve">ЕАЭС N RU Д-RU.РА01.В.62909/23, ЕАЭС N RU Д-RU.РА01.В.63000/23</t>
  </si>
  <si>
    <t xml:space="preserve">Молокуша</t>
  </si>
  <si>
    <t xml:space="preserve">SU002830</t>
  </si>
  <si>
    <t xml:space="preserve">P003239</t>
  </si>
  <si>
    <t xml:space="preserve">ЕАЭС N RU Д-RU.РА04.В.70946/22</t>
  </si>
  <si>
    <t xml:space="preserve">SU002832</t>
  </si>
  <si>
    <t xml:space="preserve">P003245</t>
  </si>
  <si>
    <t xml:space="preserve">SU002816</t>
  </si>
  <si>
    <t xml:space="preserve">P003228</t>
  </si>
  <si>
    <t xml:space="preserve">ЕАЭС N RU Д-RU.РА04.В.69716/22, ЕАЭС N RU Д-RU.РА04.В.70946/22</t>
  </si>
  <si>
    <t xml:space="preserve">SU001523</t>
  </si>
  <si>
    <t xml:space="preserve">P003328</t>
  </si>
  <si>
    <t xml:space="preserve">ЕАЭС N RU Д-RU.РА01.В.20899/23, ЕАЭС N RU Д-RU.РА03.В.39392/23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</si>
  <si>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</si>
  <si>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</si>
  <si>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</si>
  <si>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</si>
  <si>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</si>
  <si>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</t>
  </si>
  <si>
    <t xml:space="preserve">SU002658</t>
  </si>
  <si>
    <t xml:space="preserve">P003326</t>
  </si>
  <si>
    <t xml:space="preserve">P003998</t>
  </si>
  <si>
    <t xml:space="preserve">Сосиски «Молокуши миникушай» Фикс.вес 0,45 амицел ТМ «Вязанка»</t>
  </si>
  <si>
    <t xml:space="preserve">Сливушка</t>
  </si>
  <si>
    <t xml:space="preserve">SU002928</t>
  </si>
  <si>
    <t xml:space="preserve">P003357</t>
  </si>
  <si>
    <t xml:space="preserve">ЕАЭС N RU Д-RU.РА06.В.04803/22</t>
  </si>
  <si>
    <t xml:space="preserve">P003902</t>
  </si>
  <si>
    <t xml:space="preserve">SU002733</t>
  </si>
  <si>
    <t xml:space="preserve">P003102</t>
  </si>
  <si>
    <t xml:space="preserve">ЕАЭС N RU Д-RU.РА06.В.04803/22, ЕАЭС N RU Д-RU.РА06.В.04922/22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</si>
  <si>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</si>
  <si>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</si>
  <si>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</si>
  <si>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</si>
  <si>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</si>
  <si>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P004607</t>
  </si>
  <si>
    <t xml:space="preserve">ЕАЭС N RU Д-RU.РА06.В.97082/24</t>
  </si>
  <si>
    <t xml:space="preserve">SU003037</t>
  </si>
  <si>
    <t xml:space="preserve">P003575</t>
  </si>
  <si>
    <t xml:space="preserve">ЕАЭС N RU Д-RU.РА06.В.80711/22</t>
  </si>
  <si>
    <t xml:space="preserve">P004609</t>
  </si>
  <si>
    <t xml:space="preserve">SU002735</t>
  </si>
  <si>
    <t xml:space="preserve">P004586</t>
  </si>
  <si>
    <t xml:space="preserve">SU001721</t>
  </si>
  <si>
    <t xml:space="preserve">P003905</t>
  </si>
  <si>
    <t xml:space="preserve">ЕАЭС N RU Д-RU.РА01.В.20765/23, ЕАЭС N RU Д-RU.РА05.В.31074/23</t>
  </si>
  <si>
    <t xml:space="preserve">P003161</t>
  </si>
  <si>
    <t xml:space="preserve">ЕАЭС N RU Д-RU.РА01.В.20765/23, ЕАЭС N RU Д-RU.РА01.В.61077/20, ЕАЭС N RU Д-RU.РА06.В.77196/22</t>
  </si>
  <si>
    <t xml:space="preserve">SU003337</t>
  </si>
  <si>
    <t xml:space="preserve">P004117</t>
  </si>
  <si>
    <t xml:space="preserve">ЕАЭС N RU Д-RU.РА01.В.81091/24, ЕАЭС N RU Д-RU.РА01.В.81330/24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</si>
  <si>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</si>
  <si>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</si>
  <si>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</si>
  <si>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</si>
  <si>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</si>
  <si>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</si>
  <si>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</si>
  <si>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</si>
  <si>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Д-RU.РА05.В.77082/23, 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</si>
  <si>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</si>
  <si>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</si>
  <si>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Д-RU.РА06.В.31929/23, ЕАЭС N RU Д-RU.РА10.В.01810/23</t>
  </si>
  <si>
    <t xml:space="preserve">SU002367</t>
  </si>
  <si>
    <t xml:space="preserve">P002644</t>
  </si>
  <si>
    <t xml:space="preserve">ЕАЭС N RU Д-RU.РА03.В.02429/22, ЕАЭС N RU Д-RU.РА10.В.09810/24</t>
  </si>
  <si>
    <t xml:space="preserve">Халяль</t>
  </si>
  <si>
    <t xml:space="preserve">SU003533</t>
  </si>
  <si>
    <t xml:space="preserve">P004482</t>
  </si>
  <si>
    <t xml:space="preserve">САМ</t>
  </si>
  <si>
    <t xml:space="preserve">Вареные колбасы «Персидская халяль» Весовой п/а ТМ «Вязанка»</t>
  </si>
  <si>
    <t xml:space="preserve">ЕАЭС N RU Д-RU.РА05.В.47527/24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</si>
  <si>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</si>
  <si>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</si>
  <si>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</si>
  <si>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</si>
  <si>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</si>
  <si>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P003442</t>
  </si>
  <si>
    <t xml:space="preserve">ЕАЭС N RU Д-RU.РА08.В.16764/23</t>
  </si>
  <si>
    <t xml:space="preserve">P003439</t>
  </si>
  <si>
    <t xml:space="preserve">SU003534</t>
  </si>
  <si>
    <t xml:space="preserve">P004483</t>
  </si>
  <si>
    <t xml:space="preserve">Сосиски «Аравийские халяль» Весовой п/а ТМ «Вязанка»</t>
  </si>
  <si>
    <t xml:space="preserve">SU002984</t>
  </si>
  <si>
    <t xml:space="preserve">P003440</t>
  </si>
  <si>
    <t xml:space="preserve">P003438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</si>
  <si>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</si>
  <si>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</si>
  <si>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</si>
  <si>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</si>
  <si>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</si>
  <si>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</si>
  <si>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</si>
  <si>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</si>
  <si>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</si>
  <si>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</si>
  <si>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</si>
  <si>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</si>
  <si>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</si>
  <si>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</si>
  <si>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</si>
  <si>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</si>
  <si>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SU001527</t>
  </si>
  <si>
    <t xml:space="preserve">P003992</t>
  </si>
  <si>
    <t xml:space="preserve">ЕАЭС N RU Д-RU.РА07.В.08947/22</t>
  </si>
  <si>
    <t xml:space="preserve">SU001354</t>
  </si>
  <si>
    <t xml:space="preserve">P003030</t>
  </si>
  <si>
    <t xml:space="preserve">ЕАЭС N RU Д-RU.РА01.В.25957/22, ЕАЭС N RU Д-RU.РА10.В.03533/24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</si>
  <si>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</si>
  <si>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</si>
  <si>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</si>
  <si>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</si>
  <si>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</si>
  <si>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</si>
  <si>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</si>
  <si>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</si>
  <si>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</si>
  <si>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</si>
  <si>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</si>
  <si>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</si>
  <si>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</si>
  <si>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</si>
  <si>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</si>
  <si>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</si>
  <si>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</si>
  <si>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</si>
  <si>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</si>
  <si>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</si>
  <si>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</si>
  <si>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</si>
  <si>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</si>
  <si>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</si>
  <si>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</si>
  <si>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</si>
  <si>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</si>
  <si>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</si>
  <si>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Д-RU.РА09.В.00972/22</t>
  </si>
  <si>
    <t xml:space="preserve">SU002823</t>
  </si>
  <si>
    <t xml:space="preserve">P003230</t>
  </si>
  <si>
    <t xml:space="preserve">ЕАЭС N RU Д-RU.РА09.В.00837/22, ЕАЭС N RU Д-RU.РА09.В.00972/22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</si>
  <si>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</si>
  <si>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</si>
  <si>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</si>
  <si>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</si>
  <si>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</si>
  <si>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</si>
  <si>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</si>
  <si>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</si>
  <si>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</si>
  <si>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</si>
  <si>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</si>
  <si>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</si>
  <si>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</si>
  <si>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</si>
  <si>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</si>
  <si>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</si>
  <si>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</si>
  <si>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</si>
  <si>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</si>
  <si>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</si>
  <si>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</si>
  <si>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</si>
  <si>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</si>
  <si>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</si>
  <si>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</si>
  <si>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</si>
  <si>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</si>
  <si>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Д-RU.РА01.В.99284/23, ЕАЭС N RU Д-RU.РА01.В.99309/23, ЕАЭС N RU Д-RU.РА01.В.99334/23</t>
  </si>
  <si>
    <t xml:space="preserve">SU002795</t>
  </si>
  <si>
    <t xml:space="preserve">P004180</t>
  </si>
  <si>
    <t xml:space="preserve">ЕАЭС N RU Д-RU.РА02.В.51431/24, ЕАЭС N RU Д-RU.РА02.В.51546/24</t>
  </si>
  <si>
    <t xml:space="preserve">SU002845</t>
  </si>
  <si>
    <t xml:space="preserve">P003266</t>
  </si>
  <si>
    <t xml:space="preserve">ЕАЭС N RU Д-RU.РА01.В.99153/23, 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</si>
  <si>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</si>
  <si>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</si>
  <si>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</si>
  <si>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</si>
  <si>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</si>
  <si>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</si>
  <si>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</si>
  <si>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</si>
  <si>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</si>
  <si>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</si>
  <si>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</si>
  <si>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</si>
  <si>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</si>
  <si>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</si>
  <si>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</si>
  <si>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</si>
  <si>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</si>
  <si>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</si>
  <si>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</si>
  <si>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ЕАЭС N RU Д-RU.РА01.В.99184/23, ЕАЭС N RU Д-RU.РА01.В.99209/23</t>
  </si>
  <si>
    <t xml:space="preserve">SU003042</t>
  </si>
  <si>
    <t xml:space="preserve">P004232</t>
  </si>
  <si>
    <t xml:space="preserve">ЕАЭС N RU Д-RU.РА01.В.93036/24</t>
  </si>
  <si>
    <t xml:space="preserve">P003608</t>
  </si>
  <si>
    <t xml:space="preserve">ЕАЭС N RU Д-RU.РА07.В.82328/22</t>
  </si>
  <si>
    <t xml:space="preserve">P004884</t>
  </si>
  <si>
    <t xml:space="preserve">Сардельки «Сочинки» Весовой черева ТМ «Стародворье»</t>
  </si>
  <si>
    <t xml:space="preserve">ЕАЭС N RU Д-RU.РА01.В.93294/24</t>
  </si>
  <si>
    <t xml:space="preserve">SU003043</t>
  </si>
  <si>
    <t xml:space="preserve">P003604</t>
  </si>
  <si>
    <t xml:space="preserve">ЕАЭС N RU Д-RU.РА06.В.64030/23, ЕАЭС N RU Д-RU.РА10.В.01617/23</t>
  </si>
  <si>
    <t xml:space="preserve">SU002759</t>
  </si>
  <si>
    <t xml:space="preserve">P003961</t>
  </si>
  <si>
    <t xml:space="preserve">ЕАЭС N RU Д-RU.РА01.В.93572/24, ЕАЭС N RU Д-RU.РА01.В.93743/24</t>
  </si>
  <si>
    <t xml:space="preserve">SU002758</t>
  </si>
  <si>
    <t xml:space="preserve">P003960</t>
  </si>
  <si>
    <t xml:space="preserve">ЕАЭС N RU Д-RU.РА01.В.93036/24, ЕАЭС N RU Д-RU.РА01.В.93159/24, ЕАЭС N RU Д-RU.РА01.В.93294/24</t>
  </si>
  <si>
    <t xml:space="preserve">Филедворская</t>
  </si>
  <si>
    <t xml:space="preserve">SU003267</t>
  </si>
  <si>
    <t xml:space="preserve">P003941</t>
  </si>
  <si>
    <t xml:space="preserve">ЕАЭС N RU Д-RU.РА01.В.19834/24</t>
  </si>
  <si>
    <t xml:space="preserve">P004300</t>
  </si>
  <si>
    <t xml:space="preserve">ЕАЭС N RU Д-RU.РА03.В.61516/24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</si>
  <si>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</si>
  <si>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</si>
  <si>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</si>
  <si>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</si>
  <si>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P003939</t>
  </si>
  <si>
    <t xml:space="preserve">ЕАЭС N RU Д-RU.РА05.В.81953/23</t>
  </si>
  <si>
    <t xml:space="preserve">P004299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</si>
  <si>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</si>
  <si>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</si>
  <si>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</si>
  <si>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</si>
  <si>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</si>
  <si>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</si>
  <si>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Стародворская</t>
  </si>
  <si>
    <t xml:space="preserve">SU003273</t>
  </si>
  <si>
    <t xml:space="preserve">P004070</t>
  </si>
  <si>
    <t xml:space="preserve">ЕАЭС N RU Д-RU.РА04.В.69476/22</t>
  </si>
  <si>
    <t xml:space="preserve">P004316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</si>
  <si>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</si>
  <si>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</si>
  <si>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</si>
  <si>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</si>
  <si>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P003945</t>
  </si>
  <si>
    <t xml:space="preserve">ЕАЭС N RU Д-RU.РА01.В.26920/22, ЕАЭС N RU Д-RU.РА02.В.59666/22</t>
  </si>
  <si>
    <t xml:space="preserve">P004298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</si>
  <si>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</si>
  <si>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</si>
  <si>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</si>
  <si>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</si>
  <si>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</si>
  <si>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</si>
  <si>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</si>
  <si>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</si>
  <si>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</si>
  <si>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</si>
  <si>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</si>
  <si>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</si>
  <si>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</si>
  <si>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</si>
  <si>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</si>
  <si>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</si>
  <si>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SU001799</t>
  </si>
  <si>
    <t xml:space="preserve">P001799</t>
  </si>
  <si>
    <t xml:space="preserve">ЕАЭС N RU Д-RU.РА02.В.59562/22</t>
  </si>
  <si>
    <t xml:space="preserve">SU003387</t>
  </si>
  <si>
    <t xml:space="preserve">P004206</t>
  </si>
  <si>
    <t xml:space="preserve">ЕАЭС N RU Д-RU.РА05.В.80261/24, ЕАЭС N RU Д-RU.РА05.В.80546/24</t>
  </si>
  <si>
    <t xml:space="preserve">P004288</t>
  </si>
  <si>
    <t xml:space="preserve">ЕАЭС N RU Д-RU.РА06.В.26192/24</t>
  </si>
  <si>
    <t xml:space="preserve">SU003391</t>
  </si>
  <si>
    <t xml:space="preserve">P004209</t>
  </si>
  <si>
    <t xml:space="preserve">ЕАЭС N RU Д-RU.РА05.В.80018/24</t>
  </si>
  <si>
    <t xml:space="preserve">SU001792</t>
  </si>
  <si>
    <t xml:space="preserve">P001792</t>
  </si>
  <si>
    <t xml:space="preserve">ЕАЭС N RU Д-RU.РА02.В.77891/22</t>
  </si>
  <si>
    <t xml:space="preserve">SU003390</t>
  </si>
  <si>
    <t xml:space="preserve">P004208</t>
  </si>
  <si>
    <t xml:space="preserve">ЕАЭС N RU Д-RU.РА05.В.80946/24</t>
  </si>
  <si>
    <t xml:space="preserve">SU001795</t>
  </si>
  <si>
    <t xml:space="preserve">P001795</t>
  </si>
  <si>
    <t xml:space="preserve">SU003388</t>
  </si>
  <si>
    <t xml:space="preserve">P004207</t>
  </si>
  <si>
    <t xml:space="preserve">ЕАЭС N RU Д-RU.РА05.В.80546/24</t>
  </si>
  <si>
    <t xml:space="preserve">SU001794</t>
  </si>
  <si>
    <t xml:space="preserve">P001794</t>
  </si>
  <si>
    <t xml:space="preserve">ЕАЭС N RU Д-RU.РА02.В.62632/22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</si>
  <si>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</si>
  <si>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</si>
  <si>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</si>
  <si>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</si>
  <si>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</si>
  <si>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</si>
  <si>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</si>
  <si>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</si>
  <si>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Д-RU.РА04.В.47219/24, ЕАЭС N RU Д-RU.РА04.В.47316/24</t>
  </si>
  <si>
    <t xml:space="preserve">SU003429</t>
  </si>
  <si>
    <t xml:space="preserve">P004275</t>
  </si>
  <si>
    <t xml:space="preserve">ЕАЭС N RU Д-RU.РА04.В.46905/24, 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</si>
  <si>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</si>
  <si>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</si>
  <si>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</si>
  <si>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Д-RU.РА02.В.41322/24, ЕАЭС N RU Д-RU.РА09.В.03891/22, ЕАЭС N RU Д-RU.РА09.В.03932/22</t>
  </si>
  <si>
    <t xml:space="preserve">SU002802</t>
  </si>
  <si>
    <t xml:space="preserve">P003580</t>
  </si>
  <si>
    <t xml:space="preserve">ЕАЭС N RU Д-RU.РА09.В.04339/22, ЕАЭС N RU Д-RU.РА09.В.99193/24</t>
  </si>
  <si>
    <t xml:space="preserve">SU003814</t>
  </si>
  <si>
    <t xml:space="preserve">P004838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</si>
  <si>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</si>
  <si>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</si>
  <si>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</si>
  <si>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</si>
  <si>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</si>
  <si>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</si>
  <si>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Д-RU.РА02.В.41322/24, ЕАЭС N RU Д-RU.РА09.В.03891/22, ЕАЭС N RU Д-RU.РА09.В.04339/22</t>
  </si>
  <si>
    <t xml:space="preserve">Стародворская EDLP/EDPP</t>
  </si>
  <si>
    <t xml:space="preserve">SU002528</t>
  </si>
  <si>
    <t xml:space="preserve">P002839</t>
  </si>
  <si>
    <t xml:space="preserve">ЕАЭС N RU Д-RU.РА01.В.85206/22</t>
  </si>
  <si>
    <t xml:space="preserve">SU002698</t>
  </si>
  <si>
    <t xml:space="preserve">P003072</t>
  </si>
  <si>
    <t xml:space="preserve">ЕАЭС N RU Д-RU.РА06.В.78153/22</t>
  </si>
  <si>
    <t xml:space="preserve">SU003340</t>
  </si>
  <si>
    <t xml:space="preserve">P004090</t>
  </si>
  <si>
    <t xml:space="preserve">ЕАЭС N RU Д-RU.РА09.В.08947/23, ЕАЭС N RU Д-RU.РА09.В.09344/23, ЕАЭС N RU Д-RU.РА09.В.09542/23</t>
  </si>
  <si>
    <t xml:space="preserve">Царедворская EDLP/EDPP</t>
  </si>
  <si>
    <t xml:space="preserve">SU002616</t>
  </si>
  <si>
    <t xml:space="preserve">P002950</t>
  </si>
  <si>
    <t xml:space="preserve">ЕАЭС N RU Д-RU.РА03.В.34335/22, ЕАЭС N RU Д-RU.РА03.В.34702/22</t>
  </si>
  <si>
    <t xml:space="preserve">SU002699</t>
  </si>
  <si>
    <t xml:space="preserve">P003073</t>
  </si>
  <si>
    <t xml:space="preserve">ЕАЭС N RU Д-RU.РА06.В.77461/22</t>
  </si>
  <si>
    <t xml:space="preserve">SU002723</t>
  </si>
  <si>
    <t xml:space="preserve">P003124</t>
  </si>
  <si>
    <t xml:space="preserve">ЕАЭС N RU Д-RU.РА07.В.83514/22</t>
  </si>
  <si>
    <t xml:space="preserve">SU002619</t>
  </si>
  <si>
    <t xml:space="preserve">P002953</t>
  </si>
  <si>
    <t xml:space="preserve">ЕАЭС N RU Д-RU.РА03.В.86382/22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</si>
  <si>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</si>
  <si>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</si>
  <si>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</si>
  <si>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</si>
  <si>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</si>
  <si>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</si>
  <si>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</si>
  <si>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</si>
  <si>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SU003053</t>
  </si>
  <si>
    <t xml:space="preserve">P003606</t>
  </si>
  <si>
    <t xml:space="preserve">ЕАЭС N RU Д-RU.РА05.В.76026/23, ЕАЭС N RU Д-RU.РА05.В.76121/23, ЕАЭС N RU Д-RU.РА05.В.76190/23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</si>
  <si>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</si>
  <si>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</si>
  <si>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</si>
  <si>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</si>
  <si>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</si>
  <si>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P004210</t>
  </si>
  <si>
    <t xml:space="preserve">Слой, мин. 1</t>
  </si>
  <si>
    <t xml:space="preserve">ЕАЭС N RU Д-RU.РА04.В.93998/24, ЕАЭС N RU Д-RU.РА04.В.94346/24</t>
  </si>
  <si>
    <t xml:space="preserve">Слой</t>
  </si>
  <si>
    <t xml:space="preserve">P004289</t>
  </si>
  <si>
    <t xml:space="preserve">ЕАЭС N RU Д-RU.РА04.В.66501/24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</si>
  <si>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</si>
  <si>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</si>
  <si>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</si>
  <si>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</si>
  <si>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</si>
  <si>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ЕАЭС N RU Д-RU.РА04.В.92149/24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</si>
  <si>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</si>
  <si>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</si>
  <si>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</si>
  <si>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SU003393</t>
  </si>
  <si>
    <t xml:space="preserve">P004211</t>
  </si>
  <si>
    <t xml:space="preserve">SU001800</t>
  </si>
  <si>
    <t xml:space="preserve">P001800</t>
  </si>
  <si>
    <t xml:space="preserve">ЕАЭС N RU Д-RU.РА02.В.63029/22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</si>
  <si>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</si>
  <si>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</si>
  <si>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</si>
  <si>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</si>
  <si>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</si>
  <si>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</si>
  <si>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</si>
  <si>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</si>
  <si>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</si>
  <si>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</si>
  <si>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</si>
  <si>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</si>
  <si>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</si>
  <si>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N RU Д-RU.РА04.В.49333/24, ЕАЭС № RU Д-RU.АБ75.В.00705/19</t>
  </si>
  <si>
    <t xml:space="preserve">SU001727</t>
  </si>
  <si>
    <t xml:space="preserve">P002205</t>
  </si>
  <si>
    <t xml:space="preserve">ЕАЭС N RU Д-RU.АБ75.В.00420/19, ЕАЭС N RU Д-RU.РА02.В.59549/22, ЕАЭС N RU Д-RU.РА10.В.03664/24</t>
  </si>
  <si>
    <t xml:space="preserve">SU001728</t>
  </si>
  <si>
    <t xml:space="preserve">P002207</t>
  </si>
  <si>
    <t xml:space="preserve">ЕАЭС N RU Д-RU.АБ75.В.00420/19, ЕАЭС N RU Д-RU.РА02.В.59684/22, ЕАЭС N RU Д-RU.РА10.В.11265/24</t>
  </si>
  <si>
    <t xml:space="preserve">SU003333</t>
  </si>
  <si>
    <t xml:space="preserve">P004082</t>
  </si>
  <si>
    <t xml:space="preserve">ЕАЭС N RU Д-RU.РА01.В.41891/22, ЕАЭС N RU Д-RU.РА02.В.59556/22, ЕАЭС N RU Д-RU.РА04.В.49333/24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</si>
  <si>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</si>
  <si>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</si>
  <si>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</si>
  <si>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</si>
  <si>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</si>
  <si>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N RU Д-RU.РА10.В.11265/24, ЕАЭС № RU Д-RU.АБ75.В.00704/19</t>
  </si>
  <si>
    <t xml:space="preserve">SU001051</t>
  </si>
  <si>
    <t xml:space="preserve">P003997</t>
  </si>
  <si>
    <t xml:space="preserve">ЕАЭС N RU Д-RU.РА01.В.99293/24, ЕАЭС N RU Д-RU.РА01.В.99372/24, ЕАЭС N RU Д-RU.РА01.В.99458/24</t>
  </si>
  <si>
    <t xml:space="preserve">SU000227</t>
  </si>
  <si>
    <t xml:space="preserve">P002536</t>
  </si>
  <si>
    <t xml:space="preserve">ЕАЭС N RU Д-RU.РА01.В.44476/21, ЕАЭС N RU Д-RU.РА03.В.18017/24, ЕАЭС N RU Д-RU.РА03.В.24110/24</t>
  </si>
  <si>
    <t xml:space="preserve">SU001430</t>
  </si>
  <si>
    <t xml:space="preserve">P004913</t>
  </si>
  <si>
    <t xml:space="preserve">Сардельки «Шпикачки Стародворские» Весовой NDX ТМ «Стародворье»</t>
  </si>
  <si>
    <t xml:space="preserve">ЕАЭС N RU Д-RU.РА10.В.28304/24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</si>
  <si>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</si>
  <si>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</si>
  <si>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</si>
  <si>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</si>
  <si>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</si>
  <si>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</si>
  <si>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</si>
  <si>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</si>
  <si>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</si>
  <si>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</si>
  <si>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</si>
  <si>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</si>
  <si>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</si>
  <si>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</si>
  <si>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</si>
  <si>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</si>
  <si>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</si>
  <si>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</si>
  <si>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</si>
  <si>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</si>
  <si>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</si>
  <si>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</si>
  <si>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</si>
  <si>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</si>
  <si>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</si>
  <si>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</si>
  <si>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</si>
  <si>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</si>
  <si>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</si>
  <si>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N RU Д-RU.РА04.В.57451/23, ЕАЭС № RU Д-RU.АБ75.В.01081/20</t>
  </si>
  <si>
    <t xml:space="preserve">SU003167</t>
  </si>
  <si>
    <t xml:space="preserve">P003363</t>
  </si>
  <si>
    <t xml:space="preserve">ЕАЭС N RU Д-RU.РА05.В.42328/23, ЕАЭС N RU Д-RU.РА05.В.42404/23, ЕАЭС N RU Д-RU.РА05.В.42627/23</t>
  </si>
  <si>
    <t xml:space="preserve">SU003168</t>
  </si>
  <si>
    <t xml:space="preserve">P003364</t>
  </si>
  <si>
    <t xml:space="preserve">ЕАЭС N RU Д-RU.РА05.В.42849/23, ЕАЭС N RU Д-RU.РА05.В.42915/23</t>
  </si>
  <si>
    <t xml:space="preserve">Особый рецепт</t>
  </si>
  <si>
    <t xml:space="preserve">Особая</t>
  </si>
  <si>
    <t xml:space="preserve">SU003422</t>
  </si>
  <si>
    <t xml:space="preserve">P004303</t>
  </si>
  <si>
    <t xml:space="preserve">ЕАЭС N RU Д-RU.РА02.В.44569/24</t>
  </si>
  <si>
    <t xml:space="preserve">P004256</t>
  </si>
  <si>
    <t xml:space="preserve">ЕАЭС N RU Д-RU.РА02.В.61644/24, ЕАЭС N RU Д-RU.РА10.В.04696/24</t>
  </si>
  <si>
    <t xml:space="preserve">SU003423</t>
  </si>
  <si>
    <t xml:space="preserve">P004315</t>
  </si>
  <si>
    <t xml:space="preserve">P004257</t>
  </si>
  <si>
    <t xml:space="preserve">ЕАЭС N RU Д-RU.РА02.В.61635/24, ЕАЭС N RU Д-RU.РА09.В.95694/24</t>
  </si>
  <si>
    <t xml:space="preserve">SU003420</t>
  </si>
  <si>
    <t xml:space="preserve">P004252</t>
  </si>
  <si>
    <t xml:space="preserve">ЕАЭС N RU Д-RU.РА02.В.61660/24, ЕАЭС N RU Д-RU.РА10.В.85286/23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</si>
  <si>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</si>
  <si>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</si>
  <si>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</si>
  <si>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P004293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</si>
  <si>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</si>
  <si>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</si>
  <si>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</si>
  <si>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</si>
  <si>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</si>
  <si>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</si>
  <si>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</si>
  <si>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</si>
  <si>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</si>
  <si>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</si>
  <si>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</si>
  <si>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</si>
  <si>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</si>
  <si>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</si>
  <si>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</si>
  <si>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</si>
  <si>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P004847</t>
  </si>
  <si>
    <t xml:space="preserve">Сосиски «Датские» Весовой п/а ТМ «Особый рецепт»</t>
  </si>
  <si>
    <t xml:space="preserve">ЕАЭС N RU Д-RU.РА01.В.87343/24, ЕАЭС N RU Д-RU.РА01.В.87437/24</t>
  </si>
  <si>
    <t xml:space="preserve">SU000246</t>
  </si>
  <si>
    <t xml:space="preserve">P004843</t>
  </si>
  <si>
    <t xml:space="preserve">Сосиски «Молочные оригинальные» Весовой п/а ТМ «Особый рецепт»</t>
  </si>
  <si>
    <t xml:space="preserve">ЕАЭС N RU Д-RU.РА03.В.23071/24, ЕАЭС N RU Д-RU.РА03.В.25758/24</t>
  </si>
  <si>
    <t xml:space="preserve">SU002287</t>
  </si>
  <si>
    <t xml:space="preserve">P004845</t>
  </si>
  <si>
    <t xml:space="preserve">Сардельки «Сочные» Весовой п/а ТМ «Особый рецепт»</t>
  </si>
  <si>
    <t xml:space="preserve">ЕАЭС N RU Д-RU.РА01.В.87692/24, ЕАЭС N RU Д-RU.РА01.В.87698/24</t>
  </si>
  <si>
    <t xml:space="preserve">Особая Без свинины</t>
  </si>
  <si>
    <t xml:space="preserve">SU002899</t>
  </si>
  <si>
    <t xml:space="preserve">P003323</t>
  </si>
  <si>
    <t xml:space="preserve">ЕАЭС N RU Д-RU.РА03.В.86680/22</t>
  </si>
  <si>
    <t xml:space="preserve">P004261</t>
  </si>
  <si>
    <t xml:space="preserve">ЕАЭС N RU Д-RU.РА01.В.47907/24, ЕАЭС N RU Д-RU.РА10.В.10927/24</t>
  </si>
  <si>
    <t xml:space="preserve">SU003226</t>
  </si>
  <si>
    <t xml:space="preserve">P003844</t>
  </si>
  <si>
    <t xml:space="preserve">P004260</t>
  </si>
  <si>
    <t xml:space="preserve">SU002187</t>
  </si>
  <si>
    <t xml:space="preserve">P002559</t>
  </si>
  <si>
    <t xml:space="preserve">ЕАЭС N RU Д-RU.РА01.В.58959/20, ЕАЭС N RU Д-RU.РА01.В.58970/20, ЕАЭС N RU Д-RU.РА09.В.43414/22</t>
  </si>
  <si>
    <t xml:space="preserve">SU003424</t>
  </si>
  <si>
    <t xml:space="preserve">P004259</t>
  </si>
  <si>
    <t xml:space="preserve">ЕАЭС N RU Д-RU.РА03.В.31251/24, ЕАЭС N RU Д-RU.РА10.В.04488/24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</si>
  <si>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</si>
  <si>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</si>
  <si>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</si>
  <si>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</si>
  <si>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</si>
  <si>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</si>
  <si>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</si>
  <si>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</si>
  <si>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</si>
  <si>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</si>
  <si>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P004844</t>
  </si>
  <si>
    <t xml:space="preserve">Сосиски «Молочные для завтрака» Весовой п/а ТМ «Особый рецепт»</t>
  </si>
  <si>
    <t xml:space="preserve">ЕАЭС N RU Д-RU.РА03.В.21982/24, ЕАЭС N RU Д-RU.РА03.В.22955/24</t>
  </si>
  <si>
    <t xml:space="preserve">SU002896</t>
  </si>
  <si>
    <t xml:space="preserve">P004848</t>
  </si>
  <si>
    <t xml:space="preserve">Сосиски «Сочные без свинины» Весовой п/а ТМ «Особый рецепт»</t>
  </si>
  <si>
    <t xml:space="preserve">ЕАЭС N RU Д-RU.РА03.В.99662/23, ЕАЭС N RU Д-RU.РА03.В.99705/23, ЕАЭС N RU Д-RU.РА10.В.84789/23</t>
  </si>
  <si>
    <t xml:space="preserve">SU002205</t>
  </si>
  <si>
    <t xml:space="preserve">P003969</t>
  </si>
  <si>
    <t xml:space="preserve">ЕАЭС N RU Д-RU.РА03.В.21982/24, ЕАЭС N RU Д-RU.РА03.В.22876/24, ЕАЭС N RU Д-RU.РА03.В.22955/24</t>
  </si>
  <si>
    <t xml:space="preserve">P002694</t>
  </si>
  <si>
    <t xml:space="preserve">ЕАЭС N RU Д-RU.РА01.В.58934/20</t>
  </si>
  <si>
    <t xml:space="preserve">SU002895</t>
  </si>
  <si>
    <t xml:space="preserve">P003329</t>
  </si>
  <si>
    <t xml:space="preserve">ЕАЭС N RU Д-RU.РА03.В.99662/23, ЕАЭС N RU Д-RU.РА03.В.99695/23</t>
  </si>
  <si>
    <t xml:space="preserve">SU002472</t>
  </si>
  <si>
    <t xml:space="preserve">P004846</t>
  </si>
  <si>
    <t xml:space="preserve">Сардельки «Левантские» Весовой п/а ТМ «Особый рецепт»</t>
  </si>
  <si>
    <t xml:space="preserve">ЕАЭС N RU Д-RU.РА01.В.99587/24, ЕАЭС N RU Д-RU.РА01.В.99708/24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</si>
  <si>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</si>
  <si>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</si>
  <si>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</si>
  <si>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</si>
  <si>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</si>
  <si>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</si>
  <si>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P004898</t>
  </si>
  <si>
    <t xml:space="preserve">Копченые колбасы «Салями Филейбургская зернистая» Весовой фиброуз ТМ «Баварушка»</t>
  </si>
  <si>
    <t xml:space="preserve">ЕАЭС N RU Д-RU.РА02.В.65596/23</t>
  </si>
  <si>
    <t xml:space="preserve">SU002615</t>
  </si>
  <si>
    <t xml:space="preserve">P004687</t>
  </si>
  <si>
    <t xml:space="preserve">Копченые колбасы «Филейбургская с душистым чесноком» Весовой фиброуз ТМ «Баварушка»</t>
  </si>
  <si>
    <t xml:space="preserve">ЕАЭС N RU Д-RU.РА02.В.66942/23</t>
  </si>
  <si>
    <t xml:space="preserve">P004899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</si>
  <si>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</si>
  <si>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</si>
  <si>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</si>
  <si>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</si>
  <si>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</si>
  <si>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</si>
  <si>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P004543</t>
  </si>
  <si>
    <t xml:space="preserve">В/к колбасы «Салями Филейбургская зернистая» срез Фикс.вес 0,28 фиброуз ТМ «Баварушка»</t>
  </si>
  <si>
    <t xml:space="preserve">SU002538</t>
  </si>
  <si>
    <t xml:space="preserve">P004343</t>
  </si>
  <si>
    <t xml:space="preserve">P004517</t>
  </si>
  <si>
    <t xml:space="preserve">SU003079</t>
  </si>
  <si>
    <t xml:space="preserve">P003643</t>
  </si>
  <si>
    <t xml:space="preserve">P004354</t>
  </si>
  <si>
    <t xml:space="preserve">ЕАЭС N RU Д-RU.РА02.В.65693/23</t>
  </si>
  <si>
    <t xml:space="preserve">P004547</t>
  </si>
  <si>
    <t xml:space="preserve">В/к колбасы «Сервелат Филейбургский с ароматными пряностями» срез Фикс.вес 0,28 фиброуз ТМ «Баварушка»</t>
  </si>
  <si>
    <t xml:space="preserve">SU002602</t>
  </si>
  <si>
    <t xml:space="preserve">P004344</t>
  </si>
  <si>
    <t xml:space="preserve">P004518</t>
  </si>
  <si>
    <t xml:space="preserve">SU003080</t>
  </si>
  <si>
    <t xml:space="preserve">P004355</t>
  </si>
  <si>
    <t xml:space="preserve">ЕАЭС N RU Д-RU.РА02.В.65750/23</t>
  </si>
  <si>
    <t xml:space="preserve">P004525</t>
  </si>
  <si>
    <t xml:space="preserve">В/к колбасы «Сервелат Филейбургский с копченой грудинкой» срез Филейбургская Фикс.вес 0,28 фиброуз ТМ «Баварушка»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</si>
  <si>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</si>
  <si>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</si>
  <si>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</si>
  <si>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</si>
  <si>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</si>
  <si>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</si>
  <si>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</si>
  <si>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P003644</t>
  </si>
  <si>
    <t xml:space="preserve">ЕАЭС N RU Д-RU.РА03.В.60842/22</t>
  </si>
  <si>
    <t xml:space="preserve">P004356</t>
  </si>
  <si>
    <t xml:space="preserve">P004541</t>
  </si>
  <si>
    <t xml:space="preserve">В/к колбасы «Филейбургская с душистым чесноком» срез Фикс.вес 0,28 фиброуз в/у Баварушка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</si>
  <si>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</si>
  <si>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</si>
  <si>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</si>
  <si>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</si>
  <si>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</si>
  <si>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</si>
  <si>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</si>
  <si>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</si>
  <si>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</si>
  <si>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</si>
  <si>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</si>
  <si>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SU003281</t>
  </si>
  <si>
    <t xml:space="preserve">P003774</t>
  </si>
  <si>
    <t xml:space="preserve">ЕАЭС N RU Д-RU.РА05.В.39473/23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</si>
  <si>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</si>
  <si>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</si>
  <si>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</si>
  <si>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</si>
  <si>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</si>
  <si>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P004896</t>
  </si>
  <si>
    <t xml:space="preserve">Копченые колбасы «Балыкбургская» Весовой фиброуз ТМ «Баварушка»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</si>
  <si>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</si>
  <si>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</si>
  <si>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</si>
  <si>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</si>
  <si>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</si>
  <si>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P004546</t>
  </si>
  <si>
    <t xml:space="preserve">В/к колбасы Балыкбургская с копченым балыком срез Балыкбургская Фикс.вес 0,28 фиброуз в/у Баварушка</t>
  </si>
  <si>
    <t xml:space="preserve">ЕАЭС N RU Д-RU.РА02.В.66822/23</t>
  </si>
  <si>
    <t xml:space="preserve">SU002604</t>
  </si>
  <si>
    <t xml:space="preserve">P004339</t>
  </si>
  <si>
    <t xml:space="preserve">P004520</t>
  </si>
  <si>
    <t xml:space="preserve">Деликатесы с/к</t>
  </si>
  <si>
    <t xml:space="preserve">SU003314</t>
  </si>
  <si>
    <t xml:space="preserve">P004035</t>
  </si>
  <si>
    <t xml:space="preserve">ЕАЭС N RU Д-RU.РА10.В.74298/23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</si>
  <si>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</si>
  <si>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</si>
  <si>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</si>
  <si>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</si>
  <si>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</si>
  <si>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</si>
  <si>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</si>
  <si>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P004140</t>
  </si>
  <si>
    <t xml:space="preserve">ЕАЭС N RU Д-RU.РА03.В.17780/24</t>
  </si>
  <si>
    <t xml:space="preserve">P004452</t>
  </si>
  <si>
    <t xml:space="preserve">Копченые колбасы «Краковюрст с изысканными пряностями копченые» ф/в 0,2 NDX ТМ «Баварушка»</t>
  </si>
  <si>
    <t xml:space="preserve">SU003505</t>
  </si>
  <si>
    <t xml:space="preserve">P004924</t>
  </si>
  <si>
    <t xml:space="preserve">Копченые колбасы «Краковюрст» Фикс.вес 0,28 NDX ТМ «Баварушка»</t>
  </si>
  <si>
    <t xml:space="preserve">ЕАЭС N RU Д-RU.РА07.В.99597/24</t>
  </si>
  <si>
    <t xml:space="preserve">P004342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</si>
  <si>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</si>
  <si>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</si>
  <si>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</si>
  <si>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</si>
  <si>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</si>
  <si>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</si>
  <si>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</si>
  <si>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</si>
  <si>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</si>
  <si>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</si>
  <si>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</si>
  <si>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</si>
  <si>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</si>
  <si>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</si>
  <si>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</si>
  <si>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</si>
  <si>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</si>
  <si>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</si>
  <si>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</si>
  <si>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</si>
  <si>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</si>
  <si>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</si>
  <si>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</si>
  <si>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</si>
  <si>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P004689</t>
  </si>
  <si>
    <t xml:space="preserve">SU002635</t>
  </si>
  <si>
    <t xml:space="preserve">P004690</t>
  </si>
  <si>
    <t xml:space="preserve">SU003786</t>
  </si>
  <si>
    <t xml:space="preserve">P004752</t>
  </si>
  <si>
    <t xml:space="preserve">Вареные колбасы «Молочная Дугушка» Фикс.вес 0,4 полиамид ТМ «Дугушка»</t>
  </si>
  <si>
    <t xml:space="preserve">SU002631</t>
  </si>
  <si>
    <t xml:space="preserve">P004048</t>
  </si>
  <si>
    <t xml:space="preserve">P004688</t>
  </si>
  <si>
    <t xml:space="preserve">SU003812</t>
  </si>
  <si>
    <t xml:space="preserve">P004853</t>
  </si>
  <si>
    <t xml:space="preserve">Вареные колбасы «Молочная» ГОСТ 23670-2019 Фикс.вес 0,55 п/а ТМ «Стародворье»</t>
  </si>
  <si>
    <t xml:space="preserve">SU003813</t>
  </si>
  <si>
    <t xml:space="preserve">P004854</t>
  </si>
  <si>
    <t xml:space="preserve">Вареные колбасы «Русская» ГОСТ 23670-2019 Фикс.вес 0,55 п/а ТМ «Стародворье»</t>
  </si>
  <si>
    <t xml:space="preserve">SU003810</t>
  </si>
  <si>
    <t xml:space="preserve">P004851</t>
  </si>
  <si>
    <t xml:space="preserve">Вареные колбасы «Дугушка Стародворская» Фикс.вес 0,55 п/а ТМ «Стародворье»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</si>
  <si>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</si>
  <si>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</si>
  <si>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</si>
  <si>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</si>
  <si>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P004691</t>
  </si>
  <si>
    <t xml:space="preserve">P002993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</si>
  <si>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</si>
  <si>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</si>
  <si>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</si>
  <si>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</si>
  <si>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</si>
  <si>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</si>
  <si>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</si>
  <si>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</si>
  <si>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</si>
  <si>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</si>
  <si>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</si>
  <si>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</si>
  <si>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P004692</t>
  </si>
  <si>
    <t xml:space="preserve">SU002919</t>
  </si>
  <si>
    <t xml:space="preserve">P003635</t>
  </si>
  <si>
    <t xml:space="preserve">P004694</t>
  </si>
  <si>
    <t xml:space="preserve">ЕАЭС N RU Д-RU.РА04.В.71173/24</t>
  </si>
  <si>
    <t xml:space="preserve">SU002918</t>
  </si>
  <si>
    <t xml:space="preserve">P003637</t>
  </si>
  <si>
    <t xml:space="preserve">P004693</t>
  </si>
  <si>
    <t xml:space="preserve">ЕАЭС N RU Д-RU.РА04.В.71301/24</t>
  </si>
  <si>
    <t xml:space="preserve">SU002218</t>
  </si>
  <si>
    <t xml:space="preserve">P002854</t>
  </si>
  <si>
    <t xml:space="preserve">ЕАЭС N RU Д-RU.РА11.В.11513/23, ЕАЭС № RU Д-RU.РА01.В.93894/20</t>
  </si>
  <si>
    <t xml:space="preserve">SU002219</t>
  </si>
  <si>
    <t xml:space="preserve">P002855</t>
  </si>
  <si>
    <t xml:space="preserve">ЕАЭС N RU Д-RU.РА10.В.10687/23, ЕАЭС № RU Д-RU.РА01.В.93655/20</t>
  </si>
  <si>
    <t xml:space="preserve">SU002146</t>
  </si>
  <si>
    <t xml:space="preserve">P002319</t>
  </si>
  <si>
    <t xml:space="preserve">ЕАЭС N RU Д-RU.РА04.В.51196/23, ЕАЭС N RU Д-RU.РА04.В.72602/23, ЕАЭС N RU Д-RU.РА10.В.04165/24</t>
  </si>
  <si>
    <t xml:space="preserve">SU003136</t>
  </si>
  <si>
    <t xml:space="preserve">P003722</t>
  </si>
  <si>
    <t xml:space="preserve">ЕАЭС N RU Д-RU.РА02.В.61682/24, ЕАЭС N RU Д-RU.РА10.В.25236/24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</si>
  <si>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</si>
  <si>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</si>
  <si>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</si>
  <si>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Сафияль</t>
  </si>
  <si>
    <t xml:space="preserve">SU003403</t>
  </si>
  <si>
    <t xml:space="preserve">P004245</t>
  </si>
  <si>
    <t xml:space="preserve">П/к колбасы «Пряная халяль» Весовой Амифлекс ТМ «Сафияль»</t>
  </si>
  <si>
    <t xml:space="preserve">ЕАЭС N RU Д-RU.РА04.В.70961/24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</si>
  <si>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</si>
  <si>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</si>
  <si>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</si>
  <si>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</si>
  <si>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</si>
  <si>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</si>
  <si>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</si>
  <si>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</si>
  <si>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</si>
  <si>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</si>
  <si>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</si>
  <si>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</si>
  <si>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</si>
  <si>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</si>
  <si>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</si>
  <si>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</si>
  <si>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</si>
  <si>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</si>
  <si>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</si>
  <si>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</si>
  <si>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</si>
  <si>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</si>
  <si>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</si>
  <si>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</si>
  <si>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</si>
  <si>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</si>
  <si>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</si>
  <si>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</si>
  <si>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</si>
  <si>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ЕАЭС № RU Д-RU.РА01.В.93655/20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</si>
  <si>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</si>
  <si>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</si>
  <si>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</si>
  <si>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</si>
  <si>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</si>
  <si>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</si>
  <si>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</si>
  <si>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</si>
  <si>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</si>
  <si>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</si>
  <si>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</si>
  <si>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</si>
  <si>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</si>
  <si>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</si>
  <si>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</si>
  <si>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</si>
  <si>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</si>
  <si>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</si>
  <si>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</si>
  <si>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</si>
  <si>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</si>
  <si>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</si>
  <si>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</si>
  <si>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</si>
  <si>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</si>
  <si>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</si>
  <si>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</si>
  <si>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</si>
  <si>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</si>
  <si>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</si>
  <si>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</si>
  <si>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</si>
  <si>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</si>
  <si>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</si>
  <si>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</si>
  <si>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</si>
  <si>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</si>
  <si>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</si>
  <si>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</si>
  <si>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</si>
  <si>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P004737</t>
  </si>
  <si>
    <t xml:space="preserve">Сосиски «Датские» Весовой п/а ТМ «Зареченские продукты»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</si>
  <si>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</si>
  <si>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</si>
  <si>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</si>
  <si>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</si>
  <si>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P004738</t>
  </si>
  <si>
    <t xml:space="preserve">Сосиски «Сочные» Весовой п/а ТМ «Зареченские продукты»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</si>
  <si>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</si>
  <si>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</si>
  <si>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</si>
  <si>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P004879</t>
  </si>
  <si>
    <t xml:space="preserve">Сосиски «Датские» Фикс.вес 0,3 п/а ТМ «Зареченские продукты»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</si>
  <si>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</si>
  <si>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</si>
  <si>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</si>
  <si>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P004880</t>
  </si>
  <si>
    <t xml:space="preserve">Сосиски «Сочные» Фикс.вес 0,3 п/а ТМ «Зареченские продукты»</t>
  </si>
  <si>
    <t xml:space="preserve">SU002970</t>
  </si>
  <si>
    <t xml:space="preserve">P003422</t>
  </si>
  <si>
    <t xml:space="preserve">Сардельки Зареченские Весовой NDX ТМ Зареченские</t>
  </si>
  <si>
    <t xml:space="preserve">ЕАЭС N RU Д-RU.РА05.В.10039/23</t>
  </si>
  <si>
    <t xml:space="preserve">P004319</t>
  </si>
  <si>
    <t xml:space="preserve">Сардельки «Зареченские» Весовой NDX ТМ «Зареченские» HR</t>
  </si>
  <si>
    <t xml:space="preserve">SU002971</t>
  </si>
  <si>
    <t xml:space="preserve">P003425</t>
  </si>
  <si>
    <t xml:space="preserve">Сардельки Шпикачки Зареченские Весовой NDX ТМ Зареченские</t>
  </si>
  <si>
    <t xml:space="preserve">ЕАЭС N RU Д-RU.РА05.В.12010/23</t>
  </si>
  <si>
    <t xml:space="preserve">P004320</t>
  </si>
  <si>
    <t xml:space="preserve">Сардельки «Шпикачки Зареченские» Весовой NDX ТМ «Зареченские» HR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</si>
  <si>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</si>
  <si>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</si>
  <si>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</si>
  <si>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</si>
  <si>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</si>
  <si>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</si>
  <si>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</si>
  <si>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</si>
  <si>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</si>
  <si>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</si>
  <si>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</si>
  <si>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</si>
  <si>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</si>
  <si>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</si>
  <si>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</si>
  <si>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</si>
  <si>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</si>
  <si>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</si>
  <si>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</si>
  <si>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</si>
  <si>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</si>
  <si>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</si>
  <si>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</si>
  <si>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</si>
  <si>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</si>
  <si>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</si>
  <si>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</si>
  <si>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</si>
  <si>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</si>
  <si>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</si>
  <si>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</si>
  <si>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</si>
  <si>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</si>
  <si>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</si>
  <si>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590943_1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</si>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</sst>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76"/>
  <sheetViews>
    <sheetView showFormulas="false" showGridLines="false" showRowColHeaders="true" showZeros="true" rightToLeft="false" tabSelected="true" showOutlineSymbols="true" defaultGridColor="true" view="normal" topLeftCell="A650" colorId="64" zoomScale="100" zoomScaleNormal="100" zoomScalePageLayoutView="100" workbookViewId="0">
      <selection pane="topLeft" activeCell="Z672" activeCellId="0" sqref="Z672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6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1"/>
    <col collapsed="false" customWidth="true" hidden="false" outlineLevel="0" max="30" min="30" style="6" width="11.42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45660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Пятница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20</v>
      </c>
      <c r="Q8" s="50" t="n">
        <v>0.375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21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9"/>
      <c r="P10" s="55" t="s">
        <v>22</v>
      </c>
      <c r="Q10" s="60"/>
      <c r="R10" s="60"/>
      <c r="U10" s="34" t="s">
        <v>23</v>
      </c>
      <c r="V10" s="61" t="s">
        <v>24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95" hidden="false" customHeight="true" outlineLevel="0" collapsed="false">
      <c r="A11" s="63" t="s">
        <v>25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26</v>
      </c>
      <c r="Q11" s="65"/>
      <c r="R11" s="65"/>
      <c r="U11" s="34" t="s">
        <v>27</v>
      </c>
      <c r="V11" s="66" t="s">
        <v>28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.6" hidden="false" customHeight="true" outlineLevel="0" collapsed="false">
      <c r="A12" s="68" t="s">
        <v>29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30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32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.6" hidden="false" customHeight="true" outlineLevel="0" collapsed="false">
      <c r="A14" s="68" t="s">
        <v>33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35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2" t="s">
        <v>44</v>
      </c>
      <c r="K17" s="82" t="s">
        <v>45</v>
      </c>
      <c r="L17" s="82" t="s">
        <v>46</v>
      </c>
      <c r="M17" s="82" t="s">
        <v>47</v>
      </c>
      <c r="N17" s="82" t="s">
        <v>48</v>
      </c>
      <c r="O17" s="82" t="s">
        <v>49</v>
      </c>
      <c r="P17" s="82" t="s">
        <v>50</v>
      </c>
      <c r="Q17" s="82"/>
      <c r="R17" s="82"/>
      <c r="S17" s="82"/>
      <c r="T17" s="82"/>
      <c r="U17" s="84" t="s">
        <v>51</v>
      </c>
      <c r="V17" s="84"/>
      <c r="W17" s="82" t="s">
        <v>52</v>
      </c>
      <c r="X17" s="82" t="s">
        <v>53</v>
      </c>
      <c r="Y17" s="85" t="s">
        <v>54</v>
      </c>
      <c r="Z17" s="86" t="s">
        <v>55</v>
      </c>
      <c r="AA17" s="87" t="s">
        <v>56</v>
      </c>
      <c r="AB17" s="87" t="s">
        <v>57</v>
      </c>
      <c r="AC17" s="87" t="s">
        <v>58</v>
      </c>
      <c r="AD17" s="87" t="s">
        <v>59</v>
      </c>
      <c r="AE17" s="87"/>
      <c r="AF17" s="87"/>
      <c r="AG17" s="88"/>
      <c r="BD17" s="89" t="s">
        <v>60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61</v>
      </c>
      <c r="V18" s="84" t="s">
        <v>62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63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65</v>
      </c>
      <c r="B22" s="96" t="s">
        <v>66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67</v>
      </c>
      <c r="L22" s="100"/>
      <c r="M22" s="101" t="s">
        <v>68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69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70</v>
      </c>
      <c r="AG22" s="111"/>
      <c r="AJ22" s="112"/>
      <c r="AK22" s="112" t="n">
        <v>0</v>
      </c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71</v>
      </c>
      <c r="Q23" s="115"/>
      <c r="R23" s="115"/>
      <c r="S23" s="115"/>
      <c r="T23" s="115"/>
      <c r="U23" s="115"/>
      <c r="V23" s="115"/>
      <c r="W23" s="116" t="s">
        <v>72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71</v>
      </c>
      <c r="Q24" s="115"/>
      <c r="R24" s="115"/>
      <c r="S24" s="115"/>
      <c r="T24" s="115"/>
      <c r="U24" s="115"/>
      <c r="V24" s="115"/>
      <c r="W24" s="116" t="s">
        <v>69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74</v>
      </c>
      <c r="B26" s="96" t="s">
        <v>75</v>
      </c>
      <c r="C26" s="97" t="n">
        <v>4301051558</v>
      </c>
      <c r="D26" s="98" t="n">
        <v>4607091383881</v>
      </c>
      <c r="E26" s="98"/>
      <c r="F26" s="99" t="n">
        <v>0.33</v>
      </c>
      <c r="G26" s="100" t="n">
        <v>6</v>
      </c>
      <c r="H26" s="99" t="n">
        <v>1.98</v>
      </c>
      <c r="I26" s="99" t="n">
        <v>2.226</v>
      </c>
      <c r="J26" s="100" t="n">
        <v>182</v>
      </c>
      <c r="K26" s="100" t="s">
        <v>76</v>
      </c>
      <c r="L26" s="100"/>
      <c r="M26" s="101" t="s">
        <v>77</v>
      </c>
      <c r="N26" s="101"/>
      <c r="O26" s="100" t="n">
        <v>40</v>
      </c>
      <c r="P26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102"/>
      <c r="R26" s="102"/>
      <c r="S26" s="102"/>
      <c r="T26" s="102"/>
      <c r="U26" s="103"/>
      <c r="V26" s="103"/>
      <c r="W26" s="104" t="s">
        <v>69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IFERROR(IF(Y26=0,"",ROUNDUP(Y26/H26,0)*0.00651),"")</f>
        <v/>
      </c>
      <c r="AA26" s="108"/>
      <c r="AB26" s="109"/>
      <c r="AC26" s="110" t="s">
        <v>78</v>
      </c>
      <c r="AG26" s="111"/>
      <c r="AJ26" s="112"/>
      <c r="AK26" s="112" t="n">
        <v>0</v>
      </c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79</v>
      </c>
      <c r="B27" s="96" t="s">
        <v>80</v>
      </c>
      <c r="C27" s="97" t="n">
        <v>4301051865</v>
      </c>
      <c r="D27" s="98" t="n">
        <v>4680115885912</v>
      </c>
      <c r="E27" s="98"/>
      <c r="F27" s="99" t="n">
        <v>0.3</v>
      </c>
      <c r="G27" s="100" t="n">
        <v>6</v>
      </c>
      <c r="H27" s="99" t="n">
        <v>1.8</v>
      </c>
      <c r="I27" s="99" t="n">
        <v>3.18</v>
      </c>
      <c r="J27" s="100" t="n">
        <v>182</v>
      </c>
      <c r="K27" s="100" t="s">
        <v>76</v>
      </c>
      <c r="L27" s="100"/>
      <c r="M27" s="101" t="s">
        <v>68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102"/>
      <c r="R27" s="102"/>
      <c r="S27" s="102"/>
      <c r="T27" s="102"/>
      <c r="U27" s="103"/>
      <c r="V27" s="103"/>
      <c r="W27" s="104" t="s">
        <v>69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IFERROR(IF(Y27=0,"",ROUNDUP(Y27/H27,0)*0.00651),"")</f>
        <v/>
      </c>
      <c r="AA27" s="108"/>
      <c r="AB27" s="109"/>
      <c r="AC27" s="110" t="s">
        <v>78</v>
      </c>
      <c r="AG27" s="111"/>
      <c r="AJ27" s="112"/>
      <c r="AK27" s="112" t="n">
        <v>0</v>
      </c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81</v>
      </c>
      <c r="B28" s="96" t="s">
        <v>82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2.766</v>
      </c>
      <c r="J28" s="100" t="n">
        <v>182</v>
      </c>
      <c r="K28" s="100" t="s">
        <v>76</v>
      </c>
      <c r="L28" s="100"/>
      <c r="M28" s="101" t="s">
        <v>68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69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IFERROR(IF(Y28=0,"",ROUNDUP(Y28/H28,0)*0.00651),"")</f>
        <v/>
      </c>
      <c r="AA28" s="108"/>
      <c r="AB28" s="109"/>
      <c r="AC28" s="110" t="s">
        <v>83</v>
      </c>
      <c r="AG28" s="111"/>
      <c r="AJ28" s="112"/>
      <c r="AK28" s="112" t="n">
        <v>0</v>
      </c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84</v>
      </c>
      <c r="B29" s="96" t="s">
        <v>85</v>
      </c>
      <c r="C29" s="97" t="n">
        <v>4301051907</v>
      </c>
      <c r="D29" s="98" t="n">
        <v>4680115886230</v>
      </c>
      <c r="E29" s="98"/>
      <c r="F29" s="99" t="n">
        <v>0.3</v>
      </c>
      <c r="G29" s="100" t="n">
        <v>6</v>
      </c>
      <c r="H29" s="99" t="n">
        <v>1.8</v>
      </c>
      <c r="I29" s="99" t="n">
        <v>2.046</v>
      </c>
      <c r="J29" s="100" t="n">
        <v>182</v>
      </c>
      <c r="K29" s="100" t="s">
        <v>76</v>
      </c>
      <c r="L29" s="100"/>
      <c r="M29" s="101" t="s">
        <v>68</v>
      </c>
      <c r="N29" s="101"/>
      <c r="O29" s="100" t="n">
        <v>40</v>
      </c>
      <c r="P29" s="119" t="s">
        <v>86</v>
      </c>
      <c r="Q29" s="119"/>
      <c r="R29" s="119"/>
      <c r="S29" s="119"/>
      <c r="T29" s="119"/>
      <c r="U29" s="103"/>
      <c r="V29" s="103"/>
      <c r="W29" s="104" t="s">
        <v>69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IFERROR(IF(Y29=0,"",ROUNDUP(Y29/H29,0)*0.00651),"")</f>
        <v/>
      </c>
      <c r="AA29" s="108"/>
      <c r="AB29" s="109"/>
      <c r="AC29" s="110" t="s">
        <v>87</v>
      </c>
      <c r="AG29" s="111"/>
      <c r="AJ29" s="112"/>
      <c r="AK29" s="112" t="n">
        <v>0</v>
      </c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88</v>
      </c>
      <c r="B30" s="96" t="s">
        <v>89</v>
      </c>
      <c r="C30" s="97" t="n">
        <v>4301051908</v>
      </c>
      <c r="D30" s="98" t="n">
        <v>4680115886278</v>
      </c>
      <c r="E30" s="98"/>
      <c r="F30" s="99" t="n">
        <v>0.3</v>
      </c>
      <c r="G30" s="100" t="n">
        <v>6</v>
      </c>
      <c r="H30" s="99" t="n">
        <v>1.8</v>
      </c>
      <c r="I30" s="99" t="n">
        <v>2.046</v>
      </c>
      <c r="J30" s="100" t="n">
        <v>182</v>
      </c>
      <c r="K30" s="100" t="s">
        <v>76</v>
      </c>
      <c r="L30" s="100"/>
      <c r="M30" s="101" t="s">
        <v>68</v>
      </c>
      <c r="N30" s="101"/>
      <c r="O30" s="100" t="n">
        <v>40</v>
      </c>
      <c r="P30" s="119" t="s">
        <v>90</v>
      </c>
      <c r="Q30" s="119"/>
      <c r="R30" s="119"/>
      <c r="S30" s="119"/>
      <c r="T30" s="119"/>
      <c r="U30" s="103"/>
      <c r="V30" s="103"/>
      <c r="W30" s="104" t="s">
        <v>69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IFERROR(IF(Y30=0,"",ROUNDUP(Y30/H30,0)*0.00651),"")</f>
        <v/>
      </c>
      <c r="AA30" s="108"/>
      <c r="AB30" s="109"/>
      <c r="AC30" s="110" t="s">
        <v>91</v>
      </c>
      <c r="AG30" s="111"/>
      <c r="AJ30" s="112"/>
      <c r="AK30" s="112" t="n">
        <v>0</v>
      </c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92</v>
      </c>
      <c r="B31" s="96" t="s">
        <v>93</v>
      </c>
      <c r="C31" s="97" t="n">
        <v>4301051909</v>
      </c>
      <c r="D31" s="98" t="n">
        <v>4680115886247</v>
      </c>
      <c r="E31" s="98"/>
      <c r="F31" s="99" t="n">
        <v>0.3</v>
      </c>
      <c r="G31" s="100" t="n">
        <v>6</v>
      </c>
      <c r="H31" s="99" t="n">
        <v>1.8</v>
      </c>
      <c r="I31" s="99" t="n">
        <v>2.046</v>
      </c>
      <c r="J31" s="100" t="n">
        <v>182</v>
      </c>
      <c r="K31" s="100" t="s">
        <v>76</v>
      </c>
      <c r="L31" s="100"/>
      <c r="M31" s="101" t="s">
        <v>68</v>
      </c>
      <c r="N31" s="101"/>
      <c r="O31" s="100" t="n">
        <v>40</v>
      </c>
      <c r="P31" s="119" t="s">
        <v>94</v>
      </c>
      <c r="Q31" s="119"/>
      <c r="R31" s="119"/>
      <c r="S31" s="119"/>
      <c r="T31" s="119"/>
      <c r="U31" s="103"/>
      <c r="V31" s="103"/>
      <c r="W31" s="104" t="s">
        <v>69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IFERROR(IF(Y31=0,"",ROUNDUP(Y31/H31,0)*0.00651),"")</f>
        <v/>
      </c>
      <c r="AA31" s="108"/>
      <c r="AB31" s="109"/>
      <c r="AC31" s="110" t="s">
        <v>95</v>
      </c>
      <c r="AG31" s="111"/>
      <c r="AJ31" s="112"/>
      <c r="AK31" s="112" t="n">
        <v>0</v>
      </c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96</v>
      </c>
      <c r="B32" s="96" t="s">
        <v>97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3.18</v>
      </c>
      <c r="J32" s="100" t="n">
        <v>182</v>
      </c>
      <c r="K32" s="100" t="s">
        <v>76</v>
      </c>
      <c r="L32" s="100"/>
      <c r="M32" s="101" t="s">
        <v>68</v>
      </c>
      <c r="N32" s="101"/>
      <c r="O32" s="100" t="n">
        <v>40</v>
      </c>
      <c r="P32" s="102" t="str">
        <f aca="false"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02"/>
      <c r="R32" s="102"/>
      <c r="S32" s="102"/>
      <c r="T32" s="102"/>
      <c r="U32" s="103"/>
      <c r="V32" s="103"/>
      <c r="W32" s="104" t="s">
        <v>69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IFERROR(IF(Y32=0,"",ROUNDUP(Y32/H32,0)*0.00651),"")</f>
        <v/>
      </c>
      <c r="AA32" s="108"/>
      <c r="AB32" s="109"/>
      <c r="AC32" s="110" t="s">
        <v>98</v>
      </c>
      <c r="AG32" s="111"/>
      <c r="AJ32" s="112"/>
      <c r="AK32" s="112" t="n">
        <v>0</v>
      </c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99</v>
      </c>
      <c r="B33" s="96" t="s">
        <v>100</v>
      </c>
      <c r="C33" s="97" t="n">
        <v>4301051592</v>
      </c>
      <c r="D33" s="98" t="n">
        <v>4607091388244</v>
      </c>
      <c r="E33" s="98"/>
      <c r="F33" s="99" t="n">
        <v>0.42</v>
      </c>
      <c r="G33" s="100" t="n">
        <v>6</v>
      </c>
      <c r="H33" s="99" t="n">
        <v>2.52</v>
      </c>
      <c r="I33" s="99" t="n">
        <v>2.766</v>
      </c>
      <c r="J33" s="100" t="n">
        <v>182</v>
      </c>
      <c r="K33" s="100" t="s">
        <v>76</v>
      </c>
      <c r="L33" s="100"/>
      <c r="M33" s="101" t="s">
        <v>68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02"/>
      <c r="R33" s="102"/>
      <c r="S33" s="102"/>
      <c r="T33" s="102"/>
      <c r="U33" s="103"/>
      <c r="V33" s="103"/>
      <c r="W33" s="104" t="s">
        <v>69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IFERROR(IF(Y33=0,"",ROUNDUP(Y33/H33,0)*0.00651),"")</f>
        <v/>
      </c>
      <c r="AA33" s="108"/>
      <c r="AB33" s="109"/>
      <c r="AC33" s="110" t="s">
        <v>101</v>
      </c>
      <c r="AG33" s="111"/>
      <c r="AJ33" s="112"/>
      <c r="AK33" s="112" t="n">
        <v>0</v>
      </c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12.75" hidden="false" customHeight="false" outlineLevel="0" collapsed="false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5" t="s">
        <v>71</v>
      </c>
      <c r="Q34" s="115"/>
      <c r="R34" s="115"/>
      <c r="S34" s="115"/>
      <c r="T34" s="115"/>
      <c r="U34" s="115"/>
      <c r="V34" s="115"/>
      <c r="W34" s="116" t="s">
        <v>72</v>
      </c>
      <c r="X34" s="117" t="n">
        <f aca="false">IFERROR(X26/H26,"0")+IFERROR(X27/H27,"0")+IFERROR(X28/H28,"0")+IFERROR(X29/H29,"0")+IFERROR(X30/H30,"0")+IFERROR(X31/H31,"0")+IFERROR(X32/H32,"0")+IFERROR(X33/H33,"0")</f>
        <v>0</v>
      </c>
      <c r="Y34" s="117" t="n">
        <f aca="false">IFERROR(Y26/H26,"0")+IFERROR(Y27/H27,"0")+IFERROR(Y28/H28,"0")+IFERROR(Y29/H29,"0")+IFERROR(Y30/H30,"0")+IFERROR(Y31/H31,"0")+IFERROR(Y32/H32,"0")+IFERROR(Y33/H33,"0")</f>
        <v>0</v>
      </c>
      <c r="Z34" s="117" t="n">
        <f aca="false"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118"/>
      <c r="AB34" s="118"/>
      <c r="AC34" s="118"/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71</v>
      </c>
      <c r="Q35" s="115"/>
      <c r="R35" s="115"/>
      <c r="S35" s="115"/>
      <c r="T35" s="115"/>
      <c r="U35" s="115"/>
      <c r="V35" s="115"/>
      <c r="W35" s="116" t="s">
        <v>69</v>
      </c>
      <c r="X35" s="117" t="n">
        <f aca="false">IFERROR(SUM(X26:X33),"0")</f>
        <v>0</v>
      </c>
      <c r="Y35" s="117" t="n">
        <f aca="false">IFERROR(SUM(Y26:Y33),"0")</f>
        <v>0</v>
      </c>
      <c r="Z35" s="116"/>
      <c r="AA35" s="118"/>
      <c r="AB35" s="118"/>
      <c r="AC35" s="118"/>
    </row>
    <row r="36" customFormat="false" ht="14.25" hidden="false" customHeight="true" outlineLevel="0" collapsed="false">
      <c r="A36" s="94" t="s">
        <v>102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95"/>
      <c r="AC36" s="95"/>
    </row>
    <row r="37" customFormat="false" ht="27" hidden="false" customHeight="true" outlineLevel="0" collapsed="false">
      <c r="A37" s="96" t="s">
        <v>103</v>
      </c>
      <c r="B37" s="96" t="s">
        <v>104</v>
      </c>
      <c r="C37" s="97" t="n">
        <v>4301032013</v>
      </c>
      <c r="D37" s="98" t="n">
        <v>4607091388503</v>
      </c>
      <c r="E37" s="98"/>
      <c r="F37" s="99" t="n">
        <v>0.05</v>
      </c>
      <c r="G37" s="100" t="n">
        <v>12</v>
      </c>
      <c r="H37" s="99" t="n">
        <v>0.6</v>
      </c>
      <c r="I37" s="99" t="n">
        <v>0.822</v>
      </c>
      <c r="J37" s="100" t="n">
        <v>182</v>
      </c>
      <c r="K37" s="100" t="s">
        <v>76</v>
      </c>
      <c r="L37" s="100"/>
      <c r="M37" s="101" t="s">
        <v>105</v>
      </c>
      <c r="N37" s="101"/>
      <c r="O37" s="100" t="n">
        <v>120</v>
      </c>
      <c r="P37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02"/>
      <c r="R37" s="102"/>
      <c r="S37" s="102"/>
      <c r="T37" s="102"/>
      <c r="U37" s="103"/>
      <c r="V37" s="103"/>
      <c r="W37" s="104" t="s">
        <v>69</v>
      </c>
      <c r="X37" s="105" t="n">
        <v>0</v>
      </c>
      <c r="Y37" s="106" t="n">
        <f aca="false">IFERROR(IF(X37="",0,CEILING((X37/$H37),1)*$H37),"")</f>
        <v>0</v>
      </c>
      <c r="Z37" s="107" t="str">
        <f aca="false">IFERROR(IF(Y37=0,"",ROUNDUP(Y37/H37,0)*0.00651),"")</f>
        <v/>
      </c>
      <c r="AA37" s="108"/>
      <c r="AB37" s="109"/>
      <c r="AC37" s="110" t="s">
        <v>106</v>
      </c>
      <c r="AG37" s="111"/>
      <c r="AJ37" s="112"/>
      <c r="AK37" s="112" t="n">
        <v>0</v>
      </c>
      <c r="BB37" s="113" t="s">
        <v>107</v>
      </c>
      <c r="BM37" s="111" t="n">
        <f aca="false">IFERROR(X37*I37/H37,"0")</f>
        <v>0</v>
      </c>
      <c r="BN37" s="111" t="n">
        <f aca="false">IFERROR(Y37*I37/H37,"0")</f>
        <v>0</v>
      </c>
      <c r="BO37" s="111" t="n">
        <f aca="false">IFERROR(1/J37*(X37/H37),"0")</f>
        <v>0</v>
      </c>
      <c r="BP37" s="111" t="n">
        <f aca="false">IFERROR(1/J37*(Y37/H37),"0")</f>
        <v>0</v>
      </c>
    </row>
    <row r="38" customFormat="false" ht="12.7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 t="s">
        <v>71</v>
      </c>
      <c r="Q38" s="115"/>
      <c r="R38" s="115"/>
      <c r="S38" s="115"/>
      <c r="T38" s="115"/>
      <c r="U38" s="115"/>
      <c r="V38" s="115"/>
      <c r="W38" s="116" t="s">
        <v>72</v>
      </c>
      <c r="X38" s="117" t="n">
        <f aca="false">IFERROR(X37/H37,"0")</f>
        <v>0</v>
      </c>
      <c r="Y38" s="117" t="n">
        <f aca="false">IFERROR(Y37/H37,"0")</f>
        <v>0</v>
      </c>
      <c r="Z38" s="117" t="n">
        <f aca="false">IFERROR(IF(Z37="",0,Z37),"0")</f>
        <v>0</v>
      </c>
      <c r="AA38" s="118"/>
      <c r="AB38" s="118"/>
      <c r="AC38" s="118"/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71</v>
      </c>
      <c r="Q39" s="115"/>
      <c r="R39" s="115"/>
      <c r="S39" s="115"/>
      <c r="T39" s="115"/>
      <c r="U39" s="115"/>
      <c r="V39" s="115"/>
      <c r="W39" s="116" t="s">
        <v>69</v>
      </c>
      <c r="X39" s="117" t="n">
        <f aca="false">IFERROR(SUM(X37:X37),"0")</f>
        <v>0</v>
      </c>
      <c r="Y39" s="117" t="n">
        <f aca="false">IFERROR(SUM(Y37:Y37),"0")</f>
        <v>0</v>
      </c>
      <c r="Z39" s="116"/>
      <c r="AA39" s="118"/>
      <c r="AB39" s="118"/>
      <c r="AC39" s="118"/>
    </row>
    <row r="40" customFormat="false" ht="14.25" hidden="false" customHeight="true" outlineLevel="0" collapsed="false">
      <c r="A40" s="94" t="s">
        <v>108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5"/>
      <c r="AB40" s="95"/>
      <c r="AC40" s="95"/>
    </row>
    <row r="41" customFormat="false" ht="27" hidden="false" customHeight="true" outlineLevel="0" collapsed="false">
      <c r="A41" s="96" t="s">
        <v>109</v>
      </c>
      <c r="B41" s="96" t="s">
        <v>110</v>
      </c>
      <c r="C41" s="97" t="n">
        <v>4301170002</v>
      </c>
      <c r="D41" s="98" t="n">
        <v>4607091389111</v>
      </c>
      <c r="E41" s="98"/>
      <c r="F41" s="99" t="n">
        <v>0.025</v>
      </c>
      <c r="G41" s="100" t="n">
        <v>10</v>
      </c>
      <c r="H41" s="99" t="n">
        <v>0.25</v>
      </c>
      <c r="I41" s="99" t="n">
        <v>0.472</v>
      </c>
      <c r="J41" s="100" t="n">
        <v>182</v>
      </c>
      <c r="K41" s="100" t="s">
        <v>76</v>
      </c>
      <c r="L41" s="100"/>
      <c r="M41" s="101" t="s">
        <v>105</v>
      </c>
      <c r="N41" s="101"/>
      <c r="O41" s="100" t="n">
        <v>120</v>
      </c>
      <c r="P41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02"/>
      <c r="R41" s="102"/>
      <c r="S41" s="102"/>
      <c r="T41" s="102"/>
      <c r="U41" s="103"/>
      <c r="V41" s="103"/>
      <c r="W41" s="104" t="s">
        <v>69</v>
      </c>
      <c r="X41" s="105" t="n">
        <v>0</v>
      </c>
      <c r="Y41" s="106" t="n">
        <f aca="false">IFERROR(IF(X41="",0,CEILING((X41/$H41),1)*$H41),"")</f>
        <v>0</v>
      </c>
      <c r="Z41" s="107" t="str">
        <f aca="false">IFERROR(IF(Y41=0,"",ROUNDUP(Y41/H41,0)*0.00651),"")</f>
        <v/>
      </c>
      <c r="AA41" s="108"/>
      <c r="AB41" s="109"/>
      <c r="AC41" s="110" t="s">
        <v>106</v>
      </c>
      <c r="AG41" s="111"/>
      <c r="AJ41" s="112"/>
      <c r="AK41" s="112" t="n">
        <v>0</v>
      </c>
      <c r="BB41" s="113" t="s">
        <v>107</v>
      </c>
      <c r="BM41" s="111" t="n">
        <f aca="false">IFERROR(X41*I41/H41,"0")</f>
        <v>0</v>
      </c>
      <c r="BN41" s="111" t="n">
        <f aca="false">IFERROR(Y41*I41/H41,"0")</f>
        <v>0</v>
      </c>
      <c r="BO41" s="111" t="n">
        <f aca="false">IFERROR(1/J41*(X41/H41),"0")</f>
        <v>0</v>
      </c>
      <c r="BP41" s="111" t="n">
        <f aca="false">IFERROR(1/J41*(Y41/H41),"0")</f>
        <v>0</v>
      </c>
    </row>
    <row r="42" customFormat="false" ht="12.75" hidden="false" customHeight="false" outlineLevel="0" collapsed="false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5" t="s">
        <v>71</v>
      </c>
      <c r="Q42" s="115"/>
      <c r="R42" s="115"/>
      <c r="S42" s="115"/>
      <c r="T42" s="115"/>
      <c r="U42" s="115"/>
      <c r="V42" s="115"/>
      <c r="W42" s="116" t="s">
        <v>72</v>
      </c>
      <c r="X42" s="117" t="n">
        <f aca="false">IFERROR(X41/H41,"0")</f>
        <v>0</v>
      </c>
      <c r="Y42" s="117" t="n">
        <f aca="false">IFERROR(Y41/H41,"0")</f>
        <v>0</v>
      </c>
      <c r="Z42" s="117" t="n">
        <f aca="false">IFERROR(IF(Z41="",0,Z41),"0")</f>
        <v>0</v>
      </c>
      <c r="AA42" s="118"/>
      <c r="AB42" s="118"/>
      <c r="AC42" s="118"/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71</v>
      </c>
      <c r="Q43" s="115"/>
      <c r="R43" s="115"/>
      <c r="S43" s="115"/>
      <c r="T43" s="115"/>
      <c r="U43" s="115"/>
      <c r="V43" s="115"/>
      <c r="W43" s="116" t="s">
        <v>69</v>
      </c>
      <c r="X43" s="117" t="n">
        <f aca="false">IFERROR(SUM(X41:X41),"0")</f>
        <v>0</v>
      </c>
      <c r="Y43" s="117" t="n">
        <f aca="false">IFERROR(SUM(Y41:Y41),"0")</f>
        <v>0</v>
      </c>
      <c r="Z43" s="116"/>
      <c r="AA43" s="118"/>
      <c r="AB43" s="118"/>
      <c r="AC43" s="118"/>
    </row>
    <row r="44" customFormat="false" ht="27.75" hidden="false" customHeight="true" outlineLevel="0" collapsed="false">
      <c r="A44" s="90" t="s">
        <v>111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1"/>
      <c r="AB44" s="91"/>
      <c r="AC44" s="91"/>
    </row>
    <row r="45" customFormat="false" ht="16.5" hidden="false" customHeight="true" outlineLevel="0" collapsed="false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/>
      <c r="AB45" s="93"/>
      <c r="AC45" s="93"/>
    </row>
    <row r="46" customFormat="false" ht="14.25" hidden="false" customHeight="true" outlineLevel="0" collapsed="false">
      <c r="A46" s="94" t="s">
        <v>113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5"/>
      <c r="AB46" s="95"/>
      <c r="AC46" s="95"/>
    </row>
    <row r="47" customFormat="false" ht="16.5" hidden="false" customHeight="true" outlineLevel="0" collapsed="false">
      <c r="A47" s="96" t="s">
        <v>114</v>
      </c>
      <c r="B47" s="96" t="s">
        <v>115</v>
      </c>
      <c r="C47" s="97" t="n">
        <v>4301011540</v>
      </c>
      <c r="D47" s="98" t="n">
        <v>4607091385670</v>
      </c>
      <c r="E47" s="98"/>
      <c r="F47" s="99" t="n">
        <v>1.4</v>
      </c>
      <c r="G47" s="100" t="n">
        <v>8</v>
      </c>
      <c r="H47" s="99" t="n">
        <v>11.2</v>
      </c>
      <c r="I47" s="99" t="n">
        <v>11.68</v>
      </c>
      <c r="J47" s="100" t="n">
        <v>56</v>
      </c>
      <c r="K47" s="100" t="s">
        <v>116</v>
      </c>
      <c r="L47" s="100"/>
      <c r="M47" s="101" t="s">
        <v>77</v>
      </c>
      <c r="N47" s="101"/>
      <c r="O47" s="100" t="n">
        <v>50</v>
      </c>
      <c r="P47" s="102" t="str">
        <f aca="false"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02"/>
      <c r="R47" s="102"/>
      <c r="S47" s="102"/>
      <c r="T47" s="102"/>
      <c r="U47" s="103"/>
      <c r="V47" s="103"/>
      <c r="W47" s="104" t="s">
        <v>69</v>
      </c>
      <c r="X47" s="105" t="n">
        <v>0</v>
      </c>
      <c r="Y47" s="106" t="n">
        <f aca="false">IFERROR(IF(X47="",0,CEILING((X47/$H47),1)*$H47),"")</f>
        <v>0</v>
      </c>
      <c r="Z47" s="107" t="str">
        <f aca="false">IFERROR(IF(Y47=0,"",ROUNDUP(Y47/H47,0)*0.02175),"")</f>
        <v/>
      </c>
      <c r="AA47" s="108"/>
      <c r="AB47" s="109"/>
      <c r="AC47" s="110" t="s">
        <v>117</v>
      </c>
      <c r="AG47" s="111"/>
      <c r="AJ47" s="112"/>
      <c r="AK47" s="112" t="n">
        <v>0</v>
      </c>
      <c r="BB47" s="113" t="s">
        <v>1</v>
      </c>
      <c r="BM47" s="111" t="n">
        <f aca="false">IFERROR(X47*I47/H47,"0")</f>
        <v>0</v>
      </c>
      <c r="BN47" s="111" t="n">
        <f aca="false">IFERROR(Y47*I47/H47,"0")</f>
        <v>0</v>
      </c>
      <c r="BO47" s="111" t="n">
        <f aca="false">IFERROR(1/J47*(X47/H47),"0")</f>
        <v>0</v>
      </c>
      <c r="BP47" s="111" t="n">
        <f aca="false">IFERROR(1/J47*(Y47/H47),"0")</f>
        <v>0</v>
      </c>
    </row>
    <row r="48" customFormat="false" ht="16.5" hidden="false" customHeight="true" outlineLevel="0" collapsed="false">
      <c r="A48" s="96" t="s">
        <v>114</v>
      </c>
      <c r="B48" s="96" t="s">
        <v>118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119</v>
      </c>
      <c r="N48" s="101"/>
      <c r="O48" s="100" t="n">
        <v>50</v>
      </c>
      <c r="P48" s="102" t="str">
        <f aca="false"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69</v>
      </c>
      <c r="X48" s="105" t="n">
        <v>250</v>
      </c>
      <c r="Y48" s="106" t="n">
        <f aca="false">IFERROR(IF(X48="",0,CEILING((X48/$H48),1)*$H48),"")</f>
        <v>259.2</v>
      </c>
      <c r="Z48" s="107" t="n">
        <f aca="false">IFERROR(IF(Y48=0,"",ROUNDUP(Y48/H48,0)*0.02175),"")</f>
        <v>0.522</v>
      </c>
      <c r="AA48" s="108"/>
      <c r="AB48" s="109"/>
      <c r="AC48" s="110" t="s">
        <v>120</v>
      </c>
      <c r="AG48" s="111"/>
      <c r="AJ48" s="112"/>
      <c r="AK48" s="112" t="n">
        <v>0</v>
      </c>
      <c r="BB48" s="113" t="s">
        <v>1</v>
      </c>
      <c r="BM48" s="111" t="n">
        <f aca="false">IFERROR(X48*I48/H48,"0")</f>
        <v>261.111111111111</v>
      </c>
      <c r="BN48" s="111" t="n">
        <f aca="false">IFERROR(Y48*I48/H48,"0")</f>
        <v>270.72</v>
      </c>
      <c r="BO48" s="111" t="n">
        <f aca="false">IFERROR(1/J48*(X48/H48),"0")</f>
        <v>0.413359788359788</v>
      </c>
      <c r="BP48" s="111" t="n">
        <f aca="false">IFERROR(1/J48*(Y48/H48),"0")</f>
        <v>0.428571428571429</v>
      </c>
    </row>
    <row r="49" customFormat="false" ht="16.5" hidden="false" customHeight="true" outlineLevel="0" collapsed="false">
      <c r="A49" s="96" t="s">
        <v>121</v>
      </c>
      <c r="B49" s="96" t="s">
        <v>122</v>
      </c>
      <c r="C49" s="97" t="n">
        <v>4301011625</v>
      </c>
      <c r="D49" s="98" t="n">
        <v>4680115883956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119</v>
      </c>
      <c r="N49" s="101"/>
      <c r="O49" s="100" t="n">
        <v>50</v>
      </c>
      <c r="P49" s="102" t="str">
        <f aca="false"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02"/>
      <c r="R49" s="102"/>
      <c r="S49" s="102"/>
      <c r="T49" s="102"/>
      <c r="U49" s="103"/>
      <c r="V49" s="103"/>
      <c r="W49" s="104" t="s">
        <v>69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123</v>
      </c>
      <c r="AG49" s="111"/>
      <c r="AJ49" s="112"/>
      <c r="AK49" s="112" t="n">
        <v>0</v>
      </c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27" hidden="false" customHeight="true" outlineLevel="0" collapsed="false">
      <c r="A50" s="96" t="s">
        <v>124</v>
      </c>
      <c r="B50" s="96" t="s">
        <v>125</v>
      </c>
      <c r="C50" s="97" t="n">
        <v>4301011565</v>
      </c>
      <c r="D50" s="98" t="n">
        <v>4680115882539</v>
      </c>
      <c r="E50" s="98"/>
      <c r="F50" s="99" t="n">
        <v>0.37</v>
      </c>
      <c r="G50" s="100" t="n">
        <v>10</v>
      </c>
      <c r="H50" s="99" t="n">
        <v>3.7</v>
      </c>
      <c r="I50" s="99" t="n">
        <v>3.91</v>
      </c>
      <c r="J50" s="100" t="n">
        <v>132</v>
      </c>
      <c r="K50" s="100" t="s">
        <v>126</v>
      </c>
      <c r="L50" s="100"/>
      <c r="M50" s="101" t="s">
        <v>77</v>
      </c>
      <c r="N50" s="101"/>
      <c r="O50" s="100" t="n">
        <v>50</v>
      </c>
      <c r="P50" s="102" t="str">
        <f aca="false"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02"/>
      <c r="R50" s="102"/>
      <c r="S50" s="102"/>
      <c r="T50" s="102"/>
      <c r="U50" s="103"/>
      <c r="V50" s="103"/>
      <c r="W50" s="104" t="s">
        <v>69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IFERROR(IF(Y50=0,"",ROUNDUP(Y50/H50,0)*0.00902),"")</f>
        <v/>
      </c>
      <c r="AA50" s="108"/>
      <c r="AB50" s="109"/>
      <c r="AC50" s="110" t="s">
        <v>120</v>
      </c>
      <c r="AG50" s="111"/>
      <c r="AJ50" s="112"/>
      <c r="AK50" s="112" t="n">
        <v>0</v>
      </c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127</v>
      </c>
      <c r="B51" s="96" t="s">
        <v>128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126</v>
      </c>
      <c r="L51" s="100" t="s">
        <v>129</v>
      </c>
      <c r="M51" s="101" t="s">
        <v>77</v>
      </c>
      <c r="N51" s="101"/>
      <c r="O51" s="100" t="n">
        <v>50</v>
      </c>
      <c r="P51" s="102" t="str">
        <f aca="false"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69</v>
      </c>
      <c r="X51" s="105" t="n">
        <v>320</v>
      </c>
      <c r="Y51" s="106" t="n">
        <f aca="false">IFERROR(IF(X51="",0,CEILING((X51/$H51),1)*$H51),"")</f>
        <v>320</v>
      </c>
      <c r="Z51" s="107" t="n">
        <f aca="false">IFERROR(IF(Y51=0,"",ROUNDUP(Y51/H51,0)*0.00902),"")</f>
        <v>0.7216</v>
      </c>
      <c r="AA51" s="108"/>
      <c r="AB51" s="109"/>
      <c r="AC51" s="110" t="s">
        <v>120</v>
      </c>
      <c r="AG51" s="111"/>
      <c r="AJ51" s="112" t="s">
        <v>130</v>
      </c>
      <c r="AK51" s="112" t="n">
        <v>528</v>
      </c>
      <c r="BB51" s="113" t="s">
        <v>1</v>
      </c>
      <c r="BM51" s="111" t="n">
        <f aca="false">IFERROR(X51*I51/H51,"0")</f>
        <v>336.8</v>
      </c>
      <c r="BN51" s="111" t="n">
        <f aca="false">IFERROR(Y51*I51/H51,"0")</f>
        <v>336.8</v>
      </c>
      <c r="BO51" s="111" t="n">
        <f aca="false">IFERROR(1/J51*(X51/H51),"0")</f>
        <v>0.606060606060606</v>
      </c>
      <c r="BP51" s="111" t="n">
        <f aca="false">IFERROR(1/J51*(Y51/H51),"0")</f>
        <v>0.606060606060606</v>
      </c>
    </row>
    <row r="52" customFormat="false" ht="27" hidden="false" customHeight="true" outlineLevel="0" collapsed="false">
      <c r="A52" s="96" t="s">
        <v>131</v>
      </c>
      <c r="B52" s="96" t="s">
        <v>132</v>
      </c>
      <c r="C52" s="97" t="n">
        <v>4301011624</v>
      </c>
      <c r="D52" s="98" t="n">
        <v>4680115883949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126</v>
      </c>
      <c r="L52" s="100"/>
      <c r="M52" s="101" t="s">
        <v>119</v>
      </c>
      <c r="N52" s="101"/>
      <c r="O52" s="100" t="n">
        <v>50</v>
      </c>
      <c r="P52" s="102" t="str">
        <f aca="false"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69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123</v>
      </c>
      <c r="AG52" s="111"/>
      <c r="AJ52" s="112"/>
      <c r="AK52" s="112" t="n">
        <v>0</v>
      </c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12.75" hidden="false" customHeight="false" outlineLevel="0" collapsed="false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5" t="s">
        <v>71</v>
      </c>
      <c r="Q53" s="115"/>
      <c r="R53" s="115"/>
      <c r="S53" s="115"/>
      <c r="T53" s="115"/>
      <c r="U53" s="115"/>
      <c r="V53" s="115"/>
      <c r="W53" s="116" t="s">
        <v>72</v>
      </c>
      <c r="X53" s="117" t="n">
        <f aca="false">IFERROR(X47/H47,"0")+IFERROR(X48/H48,"0")+IFERROR(X49/H49,"0")+IFERROR(X50/H50,"0")+IFERROR(X51/H51,"0")+IFERROR(X52/H52,"0")</f>
        <v>103.148148148148</v>
      </c>
      <c r="Y53" s="117" t="n">
        <f aca="false">IFERROR(Y47/H47,"0")+IFERROR(Y48/H48,"0")+IFERROR(Y49/H49,"0")+IFERROR(Y50/H50,"0")+IFERROR(Y51/H51,"0")+IFERROR(Y52/H52,"0")</f>
        <v>104</v>
      </c>
      <c r="Z53" s="117" t="n">
        <f aca="false">IFERROR(IF(Z47="",0,Z47),"0")+IFERROR(IF(Z48="",0,Z48),"0")+IFERROR(IF(Z49="",0,Z49),"0")+IFERROR(IF(Z50="",0,Z50),"0")+IFERROR(IF(Z51="",0,Z51),"0")+IFERROR(IF(Z52="",0,Z52),"0")</f>
        <v>1.2436</v>
      </c>
      <c r="AA53" s="118"/>
      <c r="AB53" s="118"/>
      <c r="AC53" s="118"/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71</v>
      </c>
      <c r="Q54" s="115"/>
      <c r="R54" s="115"/>
      <c r="S54" s="115"/>
      <c r="T54" s="115"/>
      <c r="U54" s="115"/>
      <c r="V54" s="115"/>
      <c r="W54" s="116" t="s">
        <v>69</v>
      </c>
      <c r="X54" s="117" t="n">
        <f aca="false">IFERROR(SUM(X47:X52),"0")</f>
        <v>570</v>
      </c>
      <c r="Y54" s="117" t="n">
        <f aca="false">IFERROR(SUM(Y47:Y52),"0")</f>
        <v>579.2</v>
      </c>
      <c r="Z54" s="116"/>
      <c r="AA54" s="118"/>
      <c r="AB54" s="118"/>
      <c r="AC54" s="118"/>
    </row>
    <row r="55" customFormat="false" ht="14.25" hidden="false" customHeight="true" outlineLevel="0" collapsed="false">
      <c r="A55" s="94" t="s">
        <v>73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95"/>
      <c r="AC55" s="95"/>
    </row>
    <row r="56" customFormat="false" ht="27" hidden="false" customHeight="true" outlineLevel="0" collapsed="false">
      <c r="A56" s="96" t="s">
        <v>133</v>
      </c>
      <c r="B56" s="96" t="s">
        <v>134</v>
      </c>
      <c r="C56" s="97" t="n">
        <v>4301051842</v>
      </c>
      <c r="D56" s="98" t="n">
        <v>4680115885233</v>
      </c>
      <c r="E56" s="98"/>
      <c r="F56" s="99" t="n">
        <v>0.2</v>
      </c>
      <c r="G56" s="100" t="n">
        <v>6</v>
      </c>
      <c r="H56" s="99" t="n">
        <v>1.2</v>
      </c>
      <c r="I56" s="99" t="n">
        <v>1.3</v>
      </c>
      <c r="J56" s="100" t="n">
        <v>234</v>
      </c>
      <c r="K56" s="100" t="s">
        <v>67</v>
      </c>
      <c r="L56" s="100"/>
      <c r="M56" s="101" t="s">
        <v>77</v>
      </c>
      <c r="N56" s="101"/>
      <c r="O56" s="100" t="n">
        <v>40</v>
      </c>
      <c r="P56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02"/>
      <c r="R56" s="102"/>
      <c r="S56" s="102"/>
      <c r="T56" s="102"/>
      <c r="U56" s="103"/>
      <c r="V56" s="103"/>
      <c r="W56" s="104" t="s">
        <v>69</v>
      </c>
      <c r="X56" s="105" t="n">
        <v>0</v>
      </c>
      <c r="Y56" s="106" t="n">
        <f aca="false">IFERROR(IF(X56="",0,CEILING((X56/$H56),1)*$H56),"")</f>
        <v>0</v>
      </c>
      <c r="Z56" s="107" t="str">
        <f aca="false">IFERROR(IF(Y56=0,"",ROUNDUP(Y56/H56,0)*0.00502),"")</f>
        <v/>
      </c>
      <c r="AA56" s="108"/>
      <c r="AB56" s="109"/>
      <c r="AC56" s="110" t="s">
        <v>135</v>
      </c>
      <c r="AG56" s="111"/>
      <c r="AJ56" s="112"/>
      <c r="AK56" s="112" t="n">
        <v>0</v>
      </c>
      <c r="BB56" s="113" t="s">
        <v>1</v>
      </c>
      <c r="BM56" s="111" t="n">
        <f aca="false">IFERROR(X56*I56/H56,"0")</f>
        <v>0</v>
      </c>
      <c r="BN56" s="111" t="n">
        <f aca="false">IFERROR(Y56*I56/H56,"0")</f>
        <v>0</v>
      </c>
      <c r="BO56" s="111" t="n">
        <f aca="false">IFERROR(1/J56*(X56/H56),"0")</f>
        <v>0</v>
      </c>
      <c r="BP56" s="111" t="n">
        <f aca="false">IFERROR(1/J56*(Y56/H56),"0")</f>
        <v>0</v>
      </c>
    </row>
    <row r="57" customFormat="false" ht="16.5" hidden="false" customHeight="true" outlineLevel="0" collapsed="false">
      <c r="A57" s="96" t="s">
        <v>136</v>
      </c>
      <c r="B57" s="96" t="s">
        <v>137</v>
      </c>
      <c r="C57" s="97" t="n">
        <v>4301051820</v>
      </c>
      <c r="D57" s="98" t="n">
        <v>4680115884915</v>
      </c>
      <c r="E57" s="98"/>
      <c r="F57" s="99" t="n">
        <v>0.3</v>
      </c>
      <c r="G57" s="100" t="n">
        <v>6</v>
      </c>
      <c r="H57" s="99" t="n">
        <v>1.8</v>
      </c>
      <c r="I57" s="99" t="n">
        <v>1.98</v>
      </c>
      <c r="J57" s="100" t="n">
        <v>182</v>
      </c>
      <c r="K57" s="100" t="s">
        <v>76</v>
      </c>
      <c r="L57" s="100"/>
      <c r="M57" s="101" t="s">
        <v>77</v>
      </c>
      <c r="N57" s="101"/>
      <c r="O57" s="100" t="n">
        <v>40</v>
      </c>
      <c r="P57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02"/>
      <c r="R57" s="102"/>
      <c r="S57" s="102"/>
      <c r="T57" s="102"/>
      <c r="U57" s="103"/>
      <c r="V57" s="103"/>
      <c r="W57" s="104" t="s">
        <v>69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IFERROR(IF(Y57=0,"",ROUNDUP(Y57/H57,0)*0.00651),"")</f>
        <v/>
      </c>
      <c r="AA57" s="108"/>
      <c r="AB57" s="109"/>
      <c r="AC57" s="110" t="s">
        <v>138</v>
      </c>
      <c r="AG57" s="111"/>
      <c r="AJ57" s="112"/>
      <c r="AK57" s="112" t="n">
        <v>0</v>
      </c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2.75" hidden="fals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5" t="s">
        <v>71</v>
      </c>
      <c r="Q58" s="115"/>
      <c r="R58" s="115"/>
      <c r="S58" s="115"/>
      <c r="T58" s="115"/>
      <c r="U58" s="115"/>
      <c r="V58" s="115"/>
      <c r="W58" s="116" t="s">
        <v>72</v>
      </c>
      <c r="X58" s="117" t="n">
        <f aca="false">IFERROR(X56/H56,"0")+IFERROR(X57/H57,"0")</f>
        <v>0</v>
      </c>
      <c r="Y58" s="117" t="n">
        <f aca="false">IFERROR(Y56/H56,"0")+IFERROR(Y57/H57,"0")</f>
        <v>0</v>
      </c>
      <c r="Z58" s="117" t="n">
        <f aca="false">IFERROR(IF(Z56="",0,Z56),"0")+IFERROR(IF(Z57="",0,Z57),"0")</f>
        <v>0</v>
      </c>
      <c r="AA58" s="118"/>
      <c r="AB58" s="118"/>
      <c r="AC58" s="118"/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71</v>
      </c>
      <c r="Q59" s="115"/>
      <c r="R59" s="115"/>
      <c r="S59" s="115"/>
      <c r="T59" s="115"/>
      <c r="U59" s="115"/>
      <c r="V59" s="115"/>
      <c r="W59" s="116" t="s">
        <v>69</v>
      </c>
      <c r="X59" s="117" t="n">
        <f aca="false">IFERROR(SUM(X56:X57),"0")</f>
        <v>0</v>
      </c>
      <c r="Y59" s="117" t="n">
        <f aca="false">IFERROR(SUM(Y56:Y57),"0")</f>
        <v>0</v>
      </c>
      <c r="Z59" s="116"/>
      <c r="AA59" s="118"/>
      <c r="AB59" s="118"/>
      <c r="AC59" s="118"/>
    </row>
    <row r="60" customFormat="false" ht="16.5" hidden="false" customHeight="true" outlineLevel="0" collapsed="false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3"/>
      <c r="AB60" s="93"/>
      <c r="AC60" s="93"/>
    </row>
    <row r="61" customFormat="false" ht="14.25" hidden="false" customHeight="true" outlineLevel="0" collapsed="false">
      <c r="A61" s="94" t="s">
        <v>113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5"/>
      <c r="AB61" s="95"/>
      <c r="AC61" s="95"/>
    </row>
    <row r="62" customFormat="false" ht="27" hidden="false" customHeight="true" outlineLevel="0" collapsed="false">
      <c r="A62" s="96" t="s">
        <v>140</v>
      </c>
      <c r="B62" s="96" t="s">
        <v>141</v>
      </c>
      <c r="C62" s="97" t="n">
        <v>4301012030</v>
      </c>
      <c r="D62" s="98" t="n">
        <v>4680115885882</v>
      </c>
      <c r="E62" s="98"/>
      <c r="F62" s="99" t="n">
        <v>1.4</v>
      </c>
      <c r="G62" s="100" t="n">
        <v>8</v>
      </c>
      <c r="H62" s="99" t="n">
        <v>11.2</v>
      </c>
      <c r="I62" s="99" t="n">
        <v>11.68</v>
      </c>
      <c r="J62" s="100" t="n">
        <v>56</v>
      </c>
      <c r="K62" s="100" t="s">
        <v>116</v>
      </c>
      <c r="L62" s="100"/>
      <c r="M62" s="101" t="s">
        <v>77</v>
      </c>
      <c r="N62" s="101"/>
      <c r="O62" s="100" t="n">
        <v>50</v>
      </c>
      <c r="P62" s="102" t="str">
        <f aca="false"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02"/>
      <c r="R62" s="102"/>
      <c r="S62" s="102"/>
      <c r="T62" s="102"/>
      <c r="U62" s="103"/>
      <c r="V62" s="103"/>
      <c r="W62" s="104" t="s">
        <v>69</v>
      </c>
      <c r="X62" s="105" t="n">
        <v>0</v>
      </c>
      <c r="Y62" s="106" t="n">
        <f aca="false">IFERROR(IF(X62="",0,CEILING((X62/$H62),1)*$H62),"")</f>
        <v>0</v>
      </c>
      <c r="Z62" s="107" t="str">
        <f aca="false">IFERROR(IF(Y62=0,"",ROUNDUP(Y62/H62,0)*0.02175),"")</f>
        <v/>
      </c>
      <c r="AA62" s="108"/>
      <c r="AB62" s="109"/>
      <c r="AC62" s="110" t="s">
        <v>142</v>
      </c>
      <c r="AG62" s="111"/>
      <c r="AJ62" s="112"/>
      <c r="AK62" s="112" t="n">
        <v>0</v>
      </c>
      <c r="BB62" s="113" t="s">
        <v>1</v>
      </c>
      <c r="BM62" s="111" t="n">
        <f aca="false">IFERROR(X62*I62/H62,"0")</f>
        <v>0</v>
      </c>
      <c r="BN62" s="111" t="n">
        <f aca="false">IFERROR(Y62*I62/H62,"0")</f>
        <v>0</v>
      </c>
      <c r="BO62" s="111" t="n">
        <f aca="false">IFERROR(1/J62*(X62/H62),"0")</f>
        <v>0</v>
      </c>
      <c r="BP62" s="111" t="n">
        <f aca="false">IFERROR(1/J62*(Y62/H62),"0")</f>
        <v>0</v>
      </c>
    </row>
    <row r="63" customFormat="false" ht="27" hidden="false" customHeight="true" outlineLevel="0" collapsed="false">
      <c r="A63" s="96" t="s">
        <v>143</v>
      </c>
      <c r="B63" s="96" t="s">
        <v>144</v>
      </c>
      <c r="C63" s="97" t="n">
        <v>4301011816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56</v>
      </c>
      <c r="K63" s="100" t="s">
        <v>116</v>
      </c>
      <c r="L63" s="100" t="s">
        <v>129</v>
      </c>
      <c r="M63" s="101" t="s">
        <v>119</v>
      </c>
      <c r="N63" s="101"/>
      <c r="O63" s="100" t="n">
        <v>50</v>
      </c>
      <c r="P63" s="102" t="str">
        <f aca="false"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69</v>
      </c>
      <c r="X63" s="105" t="n">
        <v>600</v>
      </c>
      <c r="Y63" s="106" t="n">
        <f aca="false">IFERROR(IF(X63="",0,CEILING((X63/$H63),1)*$H63),"")</f>
        <v>604.8</v>
      </c>
      <c r="Z63" s="107" t="n">
        <f aca="false">IFERROR(IF(Y63=0,"",ROUNDUP(Y63/H63,0)*0.02175),"")</f>
        <v>1.218</v>
      </c>
      <c r="AA63" s="108"/>
      <c r="AB63" s="109"/>
      <c r="AC63" s="110" t="s">
        <v>145</v>
      </c>
      <c r="AG63" s="111"/>
      <c r="AJ63" s="112" t="s">
        <v>130</v>
      </c>
      <c r="AK63" s="112" t="n">
        <v>604.8</v>
      </c>
      <c r="BB63" s="113" t="s">
        <v>1</v>
      </c>
      <c r="BM63" s="111" t="n">
        <f aca="false">IFERROR(X63*I63/H63,"0")</f>
        <v>626.666666666667</v>
      </c>
      <c r="BN63" s="111" t="n">
        <f aca="false">IFERROR(Y63*I63/H63,"0")</f>
        <v>631.68</v>
      </c>
      <c r="BO63" s="111" t="n">
        <f aca="false">IFERROR(1/J63*(X63/H63),"0")</f>
        <v>0.992063492063492</v>
      </c>
      <c r="BP63" s="111" t="n">
        <f aca="false">IFERROR(1/J63*(Y63/H63),"0")</f>
        <v>1</v>
      </c>
    </row>
    <row r="64" customFormat="false" ht="27" hidden="false" customHeight="true" outlineLevel="0" collapsed="false">
      <c r="A64" s="96" t="s">
        <v>143</v>
      </c>
      <c r="B64" s="96" t="s">
        <v>146</v>
      </c>
      <c r="C64" s="97" t="n">
        <v>4301011948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48</v>
      </c>
      <c r="K64" s="100" t="s">
        <v>116</v>
      </c>
      <c r="L64" s="100"/>
      <c r="M64" s="101" t="s">
        <v>147</v>
      </c>
      <c r="N64" s="101"/>
      <c r="O64" s="100" t="n">
        <v>55</v>
      </c>
      <c r="P64" s="102" t="str">
        <f aca="false"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69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IFERROR(IF(Y64=0,"",ROUNDUP(Y64/H64,0)*0.02039),"")</f>
        <v/>
      </c>
      <c r="AA64" s="108"/>
      <c r="AB64" s="109"/>
      <c r="AC64" s="110" t="s">
        <v>148</v>
      </c>
      <c r="AG64" s="111"/>
      <c r="AJ64" s="112"/>
      <c r="AK64" s="112" t="n">
        <v>0</v>
      </c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149</v>
      </c>
      <c r="B65" s="96" t="s">
        <v>150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126</v>
      </c>
      <c r="L65" s="100"/>
      <c r="M65" s="101" t="s">
        <v>119</v>
      </c>
      <c r="N65" s="101"/>
      <c r="O65" s="100" t="n">
        <v>45</v>
      </c>
      <c r="P65" s="102" t="str">
        <f aca="false"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69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151</v>
      </c>
      <c r="AG65" s="111"/>
      <c r="AJ65" s="112"/>
      <c r="AK65" s="112" t="n">
        <v>0</v>
      </c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152</v>
      </c>
      <c r="B66" s="96" t="s">
        <v>153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126</v>
      </c>
      <c r="L66" s="100"/>
      <c r="M66" s="101" t="s">
        <v>119</v>
      </c>
      <c r="N66" s="101"/>
      <c r="O66" s="100" t="n">
        <v>90</v>
      </c>
      <c r="P66" s="102" t="str">
        <f aca="false"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69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154</v>
      </c>
      <c r="AG66" s="111"/>
      <c r="AJ66" s="112"/>
      <c r="AK66" s="112" t="n">
        <v>0</v>
      </c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16.5" hidden="false" customHeight="true" outlineLevel="0" collapsed="false">
      <c r="A67" s="96" t="s">
        <v>155</v>
      </c>
      <c r="B67" s="96" t="s">
        <v>156</v>
      </c>
      <c r="C67" s="97" t="n">
        <v>4301011806</v>
      </c>
      <c r="D67" s="98" t="n">
        <v>4680115881525</v>
      </c>
      <c r="E67" s="98"/>
      <c r="F67" s="99" t="n">
        <v>0.4</v>
      </c>
      <c r="G67" s="100" t="n">
        <v>10</v>
      </c>
      <c r="H67" s="99" t="n">
        <v>4</v>
      </c>
      <c r="I67" s="99" t="n">
        <v>4.21</v>
      </c>
      <c r="J67" s="100" t="n">
        <v>132</v>
      </c>
      <c r="K67" s="100" t="s">
        <v>126</v>
      </c>
      <c r="L67" s="100"/>
      <c r="M67" s="101" t="s">
        <v>119</v>
      </c>
      <c r="N67" s="101"/>
      <c r="O67" s="100" t="n">
        <v>50</v>
      </c>
      <c r="P67" s="102" t="str">
        <f aca="false"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02"/>
      <c r="R67" s="102"/>
      <c r="S67" s="102"/>
      <c r="T67" s="102"/>
      <c r="U67" s="103"/>
      <c r="V67" s="103"/>
      <c r="W67" s="104" t="s">
        <v>69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IFERROR(IF(Y67=0,"",ROUNDUP(Y67/H67,0)*0.00902),"")</f>
        <v/>
      </c>
      <c r="AA67" s="108"/>
      <c r="AB67" s="109"/>
      <c r="AC67" s="110" t="s">
        <v>145</v>
      </c>
      <c r="AG67" s="111"/>
      <c r="AJ67" s="112"/>
      <c r="AK67" s="112" t="n">
        <v>0</v>
      </c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27" hidden="false" customHeight="true" outlineLevel="0" collapsed="false">
      <c r="A68" s="96" t="s">
        <v>157</v>
      </c>
      <c r="B68" s="96" t="s">
        <v>158</v>
      </c>
      <c r="C68" s="97" t="n">
        <v>4301011589</v>
      </c>
      <c r="D68" s="98" t="n">
        <v>4680115885899</v>
      </c>
      <c r="E68" s="98"/>
      <c r="F68" s="99" t="n">
        <v>0.35</v>
      </c>
      <c r="G68" s="100" t="n">
        <v>6</v>
      </c>
      <c r="H68" s="99" t="n">
        <v>2.1</v>
      </c>
      <c r="I68" s="99" t="n">
        <v>2.28</v>
      </c>
      <c r="J68" s="100" t="n">
        <v>182</v>
      </c>
      <c r="K68" s="100" t="s">
        <v>76</v>
      </c>
      <c r="L68" s="100"/>
      <c r="M68" s="101" t="s">
        <v>159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02"/>
      <c r="R68" s="102"/>
      <c r="S68" s="102"/>
      <c r="T68" s="102"/>
      <c r="U68" s="103"/>
      <c r="V68" s="103"/>
      <c r="W68" s="104" t="s">
        <v>69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IFERROR(IF(Y68=0,"",ROUNDUP(Y68/H68,0)*0.00651),"")</f>
        <v/>
      </c>
      <c r="AA68" s="108"/>
      <c r="AB68" s="109"/>
      <c r="AC68" s="110" t="s">
        <v>160</v>
      </c>
      <c r="AG68" s="111"/>
      <c r="AJ68" s="112"/>
      <c r="AK68" s="112" t="n">
        <v>0</v>
      </c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27" hidden="false" customHeight="true" outlineLevel="0" collapsed="false">
      <c r="A69" s="96" t="s">
        <v>161</v>
      </c>
      <c r="B69" s="96" t="s">
        <v>162</v>
      </c>
      <c r="C69" s="97" t="n">
        <v>4301011192</v>
      </c>
      <c r="D69" s="98" t="n">
        <v>4607091382952</v>
      </c>
      <c r="E69" s="98"/>
      <c r="F69" s="99" t="n">
        <v>0.5</v>
      </c>
      <c r="G69" s="100" t="n">
        <v>6</v>
      </c>
      <c r="H69" s="99" t="n">
        <v>3</v>
      </c>
      <c r="I69" s="99" t="n">
        <v>3.21</v>
      </c>
      <c r="J69" s="100" t="n">
        <v>132</v>
      </c>
      <c r="K69" s="100" t="s">
        <v>126</v>
      </c>
      <c r="L69" s="100"/>
      <c r="M69" s="101" t="s">
        <v>119</v>
      </c>
      <c r="N69" s="101"/>
      <c r="O69" s="100" t="n">
        <v>50</v>
      </c>
      <c r="P69" s="102" t="str">
        <f aca="false"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102"/>
      <c r="R69" s="102"/>
      <c r="S69" s="102"/>
      <c r="T69" s="102"/>
      <c r="U69" s="103"/>
      <c r="V69" s="103"/>
      <c r="W69" s="104" t="s">
        <v>69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163</v>
      </c>
      <c r="AG69" s="111"/>
      <c r="AJ69" s="112"/>
      <c r="AK69" s="112" t="n">
        <v>0</v>
      </c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27" hidden="false" customHeight="true" outlineLevel="0" collapsed="false">
      <c r="A70" s="96" t="s">
        <v>164</v>
      </c>
      <c r="B70" s="96" t="s">
        <v>165</v>
      </c>
      <c r="C70" s="97" t="n">
        <v>4301011801</v>
      </c>
      <c r="D70" s="98" t="n">
        <v>4680115881419</v>
      </c>
      <c r="E70" s="98"/>
      <c r="F70" s="99" t="n">
        <v>0.45</v>
      </c>
      <c r="G70" s="100" t="n">
        <v>10</v>
      </c>
      <c r="H70" s="99" t="n">
        <v>4.5</v>
      </c>
      <c r="I70" s="99" t="n">
        <v>4.71</v>
      </c>
      <c r="J70" s="100" t="n">
        <v>132</v>
      </c>
      <c r="K70" s="100" t="s">
        <v>126</v>
      </c>
      <c r="L70" s="100" t="s">
        <v>129</v>
      </c>
      <c r="M70" s="101" t="s">
        <v>119</v>
      </c>
      <c r="N70" s="101"/>
      <c r="O70" s="100" t="n">
        <v>50</v>
      </c>
      <c r="P70" s="102" t="str">
        <f aca="false"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102"/>
      <c r="R70" s="102"/>
      <c r="S70" s="102"/>
      <c r="T70" s="102"/>
      <c r="U70" s="103"/>
      <c r="V70" s="103"/>
      <c r="W70" s="104" t="s">
        <v>69</v>
      </c>
      <c r="X70" s="105" t="n">
        <v>360</v>
      </c>
      <c r="Y70" s="106" t="n">
        <f aca="false">IFERROR(IF(X70="",0,CEILING((X70/$H70),1)*$H70),"")</f>
        <v>360</v>
      </c>
      <c r="Z70" s="107" t="n">
        <f aca="false">IFERROR(IF(Y70=0,"",ROUNDUP(Y70/H70,0)*0.00902),"")</f>
        <v>0.7216</v>
      </c>
      <c r="AA70" s="108"/>
      <c r="AB70" s="109"/>
      <c r="AC70" s="110" t="s">
        <v>145</v>
      </c>
      <c r="AG70" s="111"/>
      <c r="AJ70" s="112" t="s">
        <v>130</v>
      </c>
      <c r="AK70" s="112" t="n">
        <v>594</v>
      </c>
      <c r="BB70" s="113" t="s">
        <v>1</v>
      </c>
      <c r="BM70" s="111" t="n">
        <f aca="false">IFERROR(X70*I70/H70,"0")</f>
        <v>376.8</v>
      </c>
      <c r="BN70" s="111" t="n">
        <f aca="false">IFERROR(Y70*I70/H70,"0")</f>
        <v>376.8</v>
      </c>
      <c r="BO70" s="111" t="n">
        <f aca="false">IFERROR(1/J70*(X70/H70),"0")</f>
        <v>0.606060606060606</v>
      </c>
      <c r="BP70" s="111" t="n">
        <f aca="false">IFERROR(1/J70*(Y70/H70),"0")</f>
        <v>0.606060606060606</v>
      </c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71</v>
      </c>
      <c r="Q71" s="115"/>
      <c r="R71" s="115"/>
      <c r="S71" s="115"/>
      <c r="T71" s="115"/>
      <c r="U71" s="115"/>
      <c r="V71" s="115"/>
      <c r="W71" s="116" t="s">
        <v>72</v>
      </c>
      <c r="X71" s="117" t="n">
        <f aca="false">IFERROR(X62/H62,"0")+IFERROR(X63/H63,"0")+IFERROR(X64/H64,"0")+IFERROR(X65/H65,"0")+IFERROR(X66/H66,"0")+IFERROR(X67/H67,"0")+IFERROR(X68/H68,"0")+IFERROR(X69/H69,"0")+IFERROR(X70/H70,"0")</f>
        <v>135.555555555556</v>
      </c>
      <c r="Y71" s="117" t="n">
        <f aca="false">IFERROR(Y62/H62,"0")+IFERROR(Y63/H63,"0")+IFERROR(Y64/H64,"0")+IFERROR(Y65/H65,"0")+IFERROR(Y66/H66,"0")+IFERROR(Y67/H67,"0")+IFERROR(Y68/H68,"0")+IFERROR(Y69/H69,"0")+IFERROR(Y70/H70,"0")</f>
        <v>136</v>
      </c>
      <c r="Z71" s="117" t="n">
        <f aca="false"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1.9396</v>
      </c>
      <c r="AA71" s="118"/>
      <c r="AB71" s="118"/>
      <c r="AC71" s="118"/>
    </row>
    <row r="72" customFormat="false" ht="12.75" hidden="false" customHeight="false" outlineLevel="0" collapsed="false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5" t="s">
        <v>71</v>
      </c>
      <c r="Q72" s="115"/>
      <c r="R72" s="115"/>
      <c r="S72" s="115"/>
      <c r="T72" s="115"/>
      <c r="U72" s="115"/>
      <c r="V72" s="115"/>
      <c r="W72" s="116" t="s">
        <v>69</v>
      </c>
      <c r="X72" s="117" t="n">
        <f aca="false">IFERROR(SUM(X62:X70),"0")</f>
        <v>960</v>
      </c>
      <c r="Y72" s="117" t="n">
        <f aca="false">IFERROR(SUM(Y62:Y70),"0")</f>
        <v>964.8</v>
      </c>
      <c r="Z72" s="116"/>
      <c r="AA72" s="118"/>
      <c r="AB72" s="118"/>
      <c r="AC72" s="118"/>
    </row>
    <row r="73" customFormat="false" ht="14.25" hidden="false" customHeight="true" outlineLevel="0" collapsed="false">
      <c r="A73" s="94" t="s">
        <v>166</v>
      </c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5"/>
      <c r="AB73" s="95"/>
      <c r="AC73" s="95"/>
    </row>
    <row r="74" customFormat="false" ht="27" hidden="false" customHeight="true" outlineLevel="0" collapsed="false">
      <c r="A74" s="96" t="s">
        <v>167</v>
      </c>
      <c r="B74" s="96" t="s">
        <v>168</v>
      </c>
      <c r="C74" s="97" t="n">
        <v>4301020298</v>
      </c>
      <c r="D74" s="98" t="n">
        <v>4680115881440</v>
      </c>
      <c r="E74" s="98"/>
      <c r="F74" s="99" t="n">
        <v>1.35</v>
      </c>
      <c r="G74" s="100" t="n">
        <v>8</v>
      </c>
      <c r="H74" s="99" t="n">
        <v>10.8</v>
      </c>
      <c r="I74" s="99" t="n">
        <v>11.28</v>
      </c>
      <c r="J74" s="100" t="n">
        <v>56</v>
      </c>
      <c r="K74" s="100" t="s">
        <v>116</v>
      </c>
      <c r="L74" s="100"/>
      <c r="M74" s="101" t="s">
        <v>119</v>
      </c>
      <c r="N74" s="101"/>
      <c r="O74" s="100" t="n">
        <v>50</v>
      </c>
      <c r="P74" s="102" t="str">
        <f aca="false"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102"/>
      <c r="R74" s="102"/>
      <c r="S74" s="102"/>
      <c r="T74" s="102"/>
      <c r="U74" s="103"/>
      <c r="V74" s="103"/>
      <c r="W74" s="104" t="s">
        <v>69</v>
      </c>
      <c r="X74" s="105" t="n">
        <v>50</v>
      </c>
      <c r="Y74" s="106" t="n">
        <f aca="false">IFERROR(IF(X74="",0,CEILING((X74/$H74),1)*$H74),"")</f>
        <v>54</v>
      </c>
      <c r="Z74" s="107" t="n">
        <f aca="false">IFERROR(IF(Y74=0,"",ROUNDUP(Y74/H74,0)*0.02175),"")</f>
        <v>0.10875</v>
      </c>
      <c r="AA74" s="108"/>
      <c r="AB74" s="109"/>
      <c r="AC74" s="110" t="s">
        <v>169</v>
      </c>
      <c r="AG74" s="111"/>
      <c r="AJ74" s="112"/>
      <c r="AK74" s="112" t="n">
        <v>0</v>
      </c>
      <c r="BB74" s="113" t="s">
        <v>1</v>
      </c>
      <c r="BM74" s="111" t="n">
        <f aca="false">IFERROR(X74*I74/H74,"0")</f>
        <v>52.2222222222222</v>
      </c>
      <c r="BN74" s="111" t="n">
        <f aca="false">IFERROR(Y74*I74/H74,"0")</f>
        <v>56.4</v>
      </c>
      <c r="BO74" s="111" t="n">
        <f aca="false">IFERROR(1/J74*(X74/H74),"0")</f>
        <v>0.0826719576719577</v>
      </c>
      <c r="BP74" s="111" t="n">
        <f aca="false">IFERROR(1/J74*(Y74/H74),"0")</f>
        <v>0.0892857142857143</v>
      </c>
    </row>
    <row r="75" customFormat="false" ht="27" hidden="false" customHeight="true" outlineLevel="0" collapsed="false">
      <c r="A75" s="96" t="s">
        <v>170</v>
      </c>
      <c r="B75" s="96" t="s">
        <v>171</v>
      </c>
      <c r="C75" s="97" t="n">
        <v>4301020228</v>
      </c>
      <c r="D75" s="98" t="n">
        <v>4680115882751</v>
      </c>
      <c r="E75" s="98"/>
      <c r="F75" s="99" t="n">
        <v>0.45</v>
      </c>
      <c r="G75" s="100" t="n">
        <v>10</v>
      </c>
      <c r="H75" s="99" t="n">
        <v>4.5</v>
      </c>
      <c r="I75" s="99" t="n">
        <v>4.71</v>
      </c>
      <c r="J75" s="100" t="n">
        <v>132</v>
      </c>
      <c r="K75" s="100" t="s">
        <v>126</v>
      </c>
      <c r="L75" s="100"/>
      <c r="M75" s="101" t="s">
        <v>119</v>
      </c>
      <c r="N75" s="101"/>
      <c r="O75" s="100" t="n">
        <v>90</v>
      </c>
      <c r="P75" s="102" t="str">
        <f aca="false"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102"/>
      <c r="R75" s="102"/>
      <c r="S75" s="102"/>
      <c r="T75" s="102"/>
      <c r="U75" s="103"/>
      <c r="V75" s="103"/>
      <c r="W75" s="104" t="s">
        <v>69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IFERROR(IF(Y75=0,"",ROUNDUP(Y75/H75,0)*0.00902),"")</f>
        <v/>
      </c>
      <c r="AA75" s="108"/>
      <c r="AB75" s="109"/>
      <c r="AC75" s="110" t="s">
        <v>172</v>
      </c>
      <c r="AG75" s="111"/>
      <c r="AJ75" s="112"/>
      <c r="AK75" s="112" t="n">
        <v>0</v>
      </c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16.5" hidden="false" customHeight="true" outlineLevel="0" collapsed="false">
      <c r="A76" s="96" t="s">
        <v>173</v>
      </c>
      <c r="B76" s="96" t="s">
        <v>174</v>
      </c>
      <c r="C76" s="97" t="n">
        <v>4301020358</v>
      </c>
      <c r="D76" s="98" t="n">
        <v>4680115885950</v>
      </c>
      <c r="E76" s="98"/>
      <c r="F76" s="99" t="n">
        <v>0.37</v>
      </c>
      <c r="G76" s="100" t="n">
        <v>6</v>
      </c>
      <c r="H76" s="99" t="n">
        <v>2.22</v>
      </c>
      <c r="I76" s="99" t="n">
        <v>2.4</v>
      </c>
      <c r="J76" s="100" t="n">
        <v>182</v>
      </c>
      <c r="K76" s="100" t="s">
        <v>76</v>
      </c>
      <c r="L76" s="100"/>
      <c r="M76" s="101" t="s">
        <v>77</v>
      </c>
      <c r="N76" s="101"/>
      <c r="O76" s="100" t="n">
        <v>50</v>
      </c>
      <c r="P76" s="102" t="str">
        <f aca="false"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102"/>
      <c r="R76" s="102"/>
      <c r="S76" s="102"/>
      <c r="T76" s="102"/>
      <c r="U76" s="103"/>
      <c r="V76" s="103"/>
      <c r="W76" s="104" t="s">
        <v>69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IFERROR(IF(Y76=0,"",ROUNDUP(Y76/H76,0)*0.00651),"")</f>
        <v/>
      </c>
      <c r="AA76" s="108"/>
      <c r="AB76" s="109"/>
      <c r="AC76" s="110" t="s">
        <v>169</v>
      </c>
      <c r="AG76" s="111"/>
      <c r="AJ76" s="112"/>
      <c r="AK76" s="112" t="n">
        <v>0</v>
      </c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27" hidden="false" customHeight="true" outlineLevel="0" collapsed="false">
      <c r="A77" s="96" t="s">
        <v>175</v>
      </c>
      <c r="B77" s="96" t="s">
        <v>176</v>
      </c>
      <c r="C77" s="97" t="n">
        <v>4301020296</v>
      </c>
      <c r="D77" s="98" t="n">
        <v>4680115881433</v>
      </c>
      <c r="E77" s="98"/>
      <c r="F77" s="99" t="n">
        <v>0.45</v>
      </c>
      <c r="G77" s="100" t="n">
        <v>6</v>
      </c>
      <c r="H77" s="99" t="n">
        <v>2.7</v>
      </c>
      <c r="I77" s="99" t="n">
        <v>2.88</v>
      </c>
      <c r="J77" s="100" t="n">
        <v>182</v>
      </c>
      <c r="K77" s="100" t="s">
        <v>76</v>
      </c>
      <c r="L77" s="100" t="s">
        <v>129</v>
      </c>
      <c r="M77" s="101" t="s">
        <v>119</v>
      </c>
      <c r="N77" s="101"/>
      <c r="O77" s="100" t="n">
        <v>50</v>
      </c>
      <c r="P77" s="102" t="str">
        <f aca="false"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102"/>
      <c r="R77" s="102"/>
      <c r="S77" s="102"/>
      <c r="T77" s="102"/>
      <c r="U77" s="103"/>
      <c r="V77" s="103"/>
      <c r="W77" s="104" t="s">
        <v>69</v>
      </c>
      <c r="X77" s="105" t="n">
        <v>180</v>
      </c>
      <c r="Y77" s="106" t="n">
        <f aca="false">IFERROR(IF(X77="",0,CEILING((X77/$H77),1)*$H77),"")</f>
        <v>180.9</v>
      </c>
      <c r="Z77" s="107" t="n">
        <f aca="false">IFERROR(IF(Y77=0,"",ROUNDUP(Y77/H77,0)*0.00651),"")</f>
        <v>0.43617</v>
      </c>
      <c r="AA77" s="108"/>
      <c r="AB77" s="109"/>
      <c r="AC77" s="110" t="s">
        <v>169</v>
      </c>
      <c r="AG77" s="111"/>
      <c r="AJ77" s="112" t="s">
        <v>130</v>
      </c>
      <c r="AK77" s="112" t="n">
        <v>491.4</v>
      </c>
      <c r="BB77" s="113" t="s">
        <v>1</v>
      </c>
      <c r="BM77" s="111" t="n">
        <f aca="false">IFERROR(X77*I77/H77,"0")</f>
        <v>192</v>
      </c>
      <c r="BN77" s="111" t="n">
        <f aca="false">IFERROR(Y77*I77/H77,"0")</f>
        <v>192.96</v>
      </c>
      <c r="BO77" s="111" t="n">
        <f aca="false">IFERROR(1/J77*(X77/H77),"0")</f>
        <v>0.366300366300366</v>
      </c>
      <c r="BP77" s="111" t="n">
        <f aca="false">IFERROR(1/J77*(Y77/H77),"0")</f>
        <v>0.368131868131868</v>
      </c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71</v>
      </c>
      <c r="Q78" s="115"/>
      <c r="R78" s="115"/>
      <c r="S78" s="115"/>
      <c r="T78" s="115"/>
      <c r="U78" s="115"/>
      <c r="V78" s="115"/>
      <c r="W78" s="116" t="s">
        <v>72</v>
      </c>
      <c r="X78" s="117" t="n">
        <f aca="false">IFERROR(X74/H74,"0")+IFERROR(X75/H75,"0")+IFERROR(X76/H76,"0")+IFERROR(X77/H77,"0")</f>
        <v>71.2962962962963</v>
      </c>
      <c r="Y78" s="117" t="n">
        <f aca="false">IFERROR(Y74/H74,"0")+IFERROR(Y75/H75,"0")+IFERROR(Y76/H76,"0")+IFERROR(Y77/H77,"0")</f>
        <v>72</v>
      </c>
      <c r="Z78" s="117" t="n">
        <f aca="false">IFERROR(IF(Z74="",0,Z74),"0")+IFERROR(IF(Z75="",0,Z75),"0")+IFERROR(IF(Z76="",0,Z76),"0")+IFERROR(IF(Z77="",0,Z77),"0")</f>
        <v>0.54492</v>
      </c>
      <c r="AA78" s="118"/>
      <c r="AB78" s="118"/>
      <c r="AC78" s="118"/>
    </row>
    <row r="79" customFormat="false" ht="12.75" hidden="false" customHeight="false" outlineLevel="0" collapsed="false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5" t="s">
        <v>71</v>
      </c>
      <c r="Q79" s="115"/>
      <c r="R79" s="115"/>
      <c r="S79" s="115"/>
      <c r="T79" s="115"/>
      <c r="U79" s="115"/>
      <c r="V79" s="115"/>
      <c r="W79" s="116" t="s">
        <v>69</v>
      </c>
      <c r="X79" s="117" t="n">
        <f aca="false">IFERROR(SUM(X74:X77),"0")</f>
        <v>230</v>
      </c>
      <c r="Y79" s="117" t="n">
        <f aca="false">IFERROR(SUM(Y74:Y77),"0")</f>
        <v>234.9</v>
      </c>
      <c r="Z79" s="116"/>
      <c r="AA79" s="118"/>
      <c r="AB79" s="118"/>
      <c r="AC79" s="118"/>
    </row>
    <row r="80" customFormat="false" ht="14.25" hidden="false" customHeight="true" outlineLevel="0" collapsed="false">
      <c r="A80" s="94" t="s">
        <v>64</v>
      </c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5"/>
      <c r="AB80" s="95"/>
      <c r="AC80" s="95"/>
    </row>
    <row r="81" customFormat="false" ht="16.5" hidden="false" customHeight="true" outlineLevel="0" collapsed="false">
      <c r="A81" s="96" t="s">
        <v>177</v>
      </c>
      <c r="B81" s="96" t="s">
        <v>178</v>
      </c>
      <c r="C81" s="97" t="n">
        <v>4301031242</v>
      </c>
      <c r="D81" s="98" t="n">
        <v>4680115885066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126</v>
      </c>
      <c r="L81" s="100"/>
      <c r="M81" s="101" t="s">
        <v>68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102"/>
      <c r="R81" s="102"/>
      <c r="S81" s="102"/>
      <c r="T81" s="102"/>
      <c r="U81" s="103"/>
      <c r="V81" s="103"/>
      <c r="W81" s="104" t="s">
        <v>69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179</v>
      </c>
      <c r="AG81" s="111"/>
      <c r="AJ81" s="112"/>
      <c r="AK81" s="112" t="n">
        <v>0</v>
      </c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180</v>
      </c>
      <c r="B82" s="96" t="s">
        <v>181</v>
      </c>
      <c r="C82" s="97" t="n">
        <v>4301031240</v>
      </c>
      <c r="D82" s="98" t="n">
        <v>4680115885042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126</v>
      </c>
      <c r="L82" s="100"/>
      <c r="M82" s="101" t="s">
        <v>68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102"/>
      <c r="R82" s="102"/>
      <c r="S82" s="102"/>
      <c r="T82" s="102"/>
      <c r="U82" s="103"/>
      <c r="V82" s="103"/>
      <c r="W82" s="104" t="s">
        <v>69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182</v>
      </c>
      <c r="AG82" s="111"/>
      <c r="AJ82" s="112"/>
      <c r="AK82" s="112" t="n">
        <v>0</v>
      </c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16.5" hidden="false" customHeight="true" outlineLevel="0" collapsed="false">
      <c r="A83" s="96" t="s">
        <v>183</v>
      </c>
      <c r="B83" s="96" t="s">
        <v>184</v>
      </c>
      <c r="C83" s="97" t="n">
        <v>4301031315</v>
      </c>
      <c r="D83" s="98" t="n">
        <v>4680115885080</v>
      </c>
      <c r="E83" s="98"/>
      <c r="F83" s="99" t="n">
        <v>0.7</v>
      </c>
      <c r="G83" s="100" t="n">
        <v>6</v>
      </c>
      <c r="H83" s="99" t="n">
        <v>4.2</v>
      </c>
      <c r="I83" s="99" t="n">
        <v>4.41</v>
      </c>
      <c r="J83" s="100" t="n">
        <v>132</v>
      </c>
      <c r="K83" s="100" t="s">
        <v>126</v>
      </c>
      <c r="L83" s="100"/>
      <c r="M83" s="101" t="s">
        <v>68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102"/>
      <c r="R83" s="102"/>
      <c r="S83" s="102"/>
      <c r="T83" s="102"/>
      <c r="U83" s="103"/>
      <c r="V83" s="103"/>
      <c r="W83" s="104" t="s">
        <v>69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IFERROR(IF(Y83=0,"",ROUNDUP(Y83/H83,0)*0.00902),"")</f>
        <v/>
      </c>
      <c r="AA83" s="108"/>
      <c r="AB83" s="109"/>
      <c r="AC83" s="110" t="s">
        <v>185</v>
      </c>
      <c r="AG83" s="111"/>
      <c r="AJ83" s="112"/>
      <c r="AK83" s="112" t="n">
        <v>0</v>
      </c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186</v>
      </c>
      <c r="B84" s="96" t="s">
        <v>187</v>
      </c>
      <c r="C84" s="97" t="n">
        <v>4301031243</v>
      </c>
      <c r="D84" s="98" t="n">
        <v>4680115885073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67</v>
      </c>
      <c r="L84" s="100"/>
      <c r="M84" s="101" t="s">
        <v>68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69</v>
      </c>
      <c r="X84" s="105" t="n">
        <v>6</v>
      </c>
      <c r="Y84" s="106" t="n">
        <f aca="false">IFERROR(IF(X84="",0,CEILING((X84/$H84),1)*$H84),"")</f>
        <v>7.2</v>
      </c>
      <c r="Z84" s="107" t="n">
        <f aca="false">IFERROR(IF(Y84=0,"",ROUNDUP(Y84/H84,0)*0.00502),"")</f>
        <v>0.02008</v>
      </c>
      <c r="AA84" s="108"/>
      <c r="AB84" s="109"/>
      <c r="AC84" s="110" t="s">
        <v>179</v>
      </c>
      <c r="AG84" s="111"/>
      <c r="AJ84" s="112"/>
      <c r="AK84" s="112" t="n">
        <v>0</v>
      </c>
      <c r="BB84" s="113" t="s">
        <v>1</v>
      </c>
      <c r="BM84" s="111" t="n">
        <f aca="false">IFERROR(X84*I84/H84,"0")</f>
        <v>6.33333333333333</v>
      </c>
      <c r="BN84" s="111" t="n">
        <f aca="false">IFERROR(Y84*I84/H84,"0")</f>
        <v>7.6</v>
      </c>
      <c r="BO84" s="111" t="n">
        <f aca="false">IFERROR(1/J84*(X84/H84),"0")</f>
        <v>0.0142450142450142</v>
      </c>
      <c r="BP84" s="111" t="n">
        <f aca="false">IFERROR(1/J84*(Y84/H84),"0")</f>
        <v>0.0170940170940171</v>
      </c>
    </row>
    <row r="85" customFormat="false" ht="27" hidden="false" customHeight="true" outlineLevel="0" collapsed="false">
      <c r="A85" s="96" t="s">
        <v>188</v>
      </c>
      <c r="B85" s="96" t="s">
        <v>189</v>
      </c>
      <c r="C85" s="97" t="n">
        <v>4301031241</v>
      </c>
      <c r="D85" s="98" t="n">
        <v>4680115885059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67</v>
      </c>
      <c r="L85" s="100"/>
      <c r="M85" s="101" t="s">
        <v>68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69</v>
      </c>
      <c r="X85" s="105" t="n">
        <v>0</v>
      </c>
      <c r="Y85" s="106" t="n">
        <f aca="false">IFERROR(IF(X85="",0,CEILING((X85/$H85),1)*$H85),"")</f>
        <v>0</v>
      </c>
      <c r="Z85" s="107" t="str">
        <f aca="false">IFERROR(IF(Y85=0,"",ROUNDUP(Y85/H85,0)*0.00502),"")</f>
        <v/>
      </c>
      <c r="AA85" s="108"/>
      <c r="AB85" s="109"/>
      <c r="AC85" s="110" t="s">
        <v>182</v>
      </c>
      <c r="AG85" s="111"/>
      <c r="AJ85" s="112"/>
      <c r="AK85" s="112" t="n">
        <v>0</v>
      </c>
      <c r="BB85" s="113" t="s">
        <v>1</v>
      </c>
      <c r="BM85" s="111" t="n">
        <f aca="false">IFERROR(X85*I85/H85,"0")</f>
        <v>0</v>
      </c>
      <c r="BN85" s="111" t="n">
        <f aca="false">IFERROR(Y85*I85/H85,"0")</f>
        <v>0</v>
      </c>
      <c r="BO85" s="111" t="n">
        <f aca="false">IFERROR(1/J85*(X85/H85),"0")</f>
        <v>0</v>
      </c>
      <c r="BP85" s="111" t="n">
        <f aca="false">IFERROR(1/J85*(Y85/H85),"0")</f>
        <v>0</v>
      </c>
    </row>
    <row r="86" customFormat="false" ht="27" hidden="false" customHeight="true" outlineLevel="0" collapsed="false">
      <c r="A86" s="96" t="s">
        <v>190</v>
      </c>
      <c r="B86" s="96" t="s">
        <v>191</v>
      </c>
      <c r="C86" s="97" t="n">
        <v>4301031316</v>
      </c>
      <c r="D86" s="98" t="n">
        <v>4680115885097</v>
      </c>
      <c r="E86" s="98"/>
      <c r="F86" s="99" t="n">
        <v>0.3</v>
      </c>
      <c r="G86" s="100" t="n">
        <v>6</v>
      </c>
      <c r="H86" s="99" t="n">
        <v>1.8</v>
      </c>
      <c r="I86" s="99" t="n">
        <v>1.9</v>
      </c>
      <c r="J86" s="100" t="n">
        <v>234</v>
      </c>
      <c r="K86" s="100" t="s">
        <v>67</v>
      </c>
      <c r="L86" s="100"/>
      <c r="M86" s="101" t="s">
        <v>68</v>
      </c>
      <c r="N86" s="101"/>
      <c r="O86" s="100" t="n">
        <v>40</v>
      </c>
      <c r="P86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102"/>
      <c r="R86" s="102"/>
      <c r="S86" s="102"/>
      <c r="T86" s="102"/>
      <c r="U86" s="103"/>
      <c r="V86" s="103"/>
      <c r="W86" s="104" t="s">
        <v>69</v>
      </c>
      <c r="X86" s="105" t="n">
        <v>6</v>
      </c>
      <c r="Y86" s="106" t="n">
        <f aca="false">IFERROR(IF(X86="",0,CEILING((X86/$H86),1)*$H86),"")</f>
        <v>7.2</v>
      </c>
      <c r="Z86" s="107" t="n">
        <f aca="false">IFERROR(IF(Y86=0,"",ROUNDUP(Y86/H86,0)*0.00502),"")</f>
        <v>0.02008</v>
      </c>
      <c r="AA86" s="108"/>
      <c r="AB86" s="109"/>
      <c r="AC86" s="110" t="s">
        <v>185</v>
      </c>
      <c r="AG86" s="111"/>
      <c r="AJ86" s="112"/>
      <c r="AK86" s="112" t="n">
        <v>0</v>
      </c>
      <c r="BB86" s="113" t="s">
        <v>1</v>
      </c>
      <c r="BM86" s="111" t="n">
        <f aca="false">IFERROR(X86*I86/H86,"0")</f>
        <v>6.33333333333333</v>
      </c>
      <c r="BN86" s="111" t="n">
        <f aca="false">IFERROR(Y86*I86/H86,"0")</f>
        <v>7.6</v>
      </c>
      <c r="BO86" s="111" t="n">
        <f aca="false">IFERROR(1/J86*(X86/H86),"0")</f>
        <v>0.0142450142450142</v>
      </c>
      <c r="BP86" s="111" t="n">
        <f aca="false">IFERROR(1/J86*(Y86/H86),"0")</f>
        <v>0.0170940170940171</v>
      </c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71</v>
      </c>
      <c r="Q87" s="115"/>
      <c r="R87" s="115"/>
      <c r="S87" s="115"/>
      <c r="T87" s="115"/>
      <c r="U87" s="115"/>
      <c r="V87" s="115"/>
      <c r="W87" s="116" t="s">
        <v>72</v>
      </c>
      <c r="X87" s="117" t="n">
        <f aca="false">IFERROR(X81/H81,"0")+IFERROR(X82/H82,"0")+IFERROR(X83/H83,"0")+IFERROR(X84/H84,"0")+IFERROR(X85/H85,"0")+IFERROR(X86/H86,"0")</f>
        <v>6.66666666666667</v>
      </c>
      <c r="Y87" s="117" t="n">
        <f aca="false">IFERROR(Y81/H81,"0")+IFERROR(Y82/H82,"0")+IFERROR(Y83/H83,"0")+IFERROR(Y84/H84,"0")+IFERROR(Y85/H85,"0")+IFERROR(Y86/H86,"0")</f>
        <v>8</v>
      </c>
      <c r="Z87" s="117" t="n">
        <f aca="false">IFERROR(IF(Z81="",0,Z81),"0")+IFERROR(IF(Z82="",0,Z82),"0")+IFERROR(IF(Z83="",0,Z83),"0")+IFERROR(IF(Z84="",0,Z84),"0")+IFERROR(IF(Z85="",0,Z85),"0")+IFERROR(IF(Z86="",0,Z86),"0")</f>
        <v>0.04016</v>
      </c>
      <c r="AA87" s="118"/>
      <c r="AB87" s="118"/>
      <c r="AC87" s="118"/>
    </row>
    <row r="88" customFormat="false" ht="12.75" hidden="false" customHeight="false" outlineLevel="0" collapsed="false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5" t="s">
        <v>71</v>
      </c>
      <c r="Q88" s="115"/>
      <c r="R88" s="115"/>
      <c r="S88" s="115"/>
      <c r="T88" s="115"/>
      <c r="U88" s="115"/>
      <c r="V88" s="115"/>
      <c r="W88" s="116" t="s">
        <v>69</v>
      </c>
      <c r="X88" s="117" t="n">
        <f aca="false">IFERROR(SUM(X81:X86),"0")</f>
        <v>12</v>
      </c>
      <c r="Y88" s="117" t="n">
        <f aca="false">IFERROR(SUM(Y81:Y86),"0")</f>
        <v>14.4</v>
      </c>
      <c r="Z88" s="116"/>
      <c r="AA88" s="118"/>
      <c r="AB88" s="118"/>
      <c r="AC88" s="118"/>
    </row>
    <row r="89" customFormat="false" ht="14.25" hidden="false" customHeight="true" outlineLevel="0" collapsed="false">
      <c r="A89" s="94" t="s">
        <v>73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5"/>
      <c r="AB89" s="95"/>
      <c r="AC89" s="95"/>
    </row>
    <row r="90" customFormat="false" ht="16.5" hidden="false" customHeight="true" outlineLevel="0" collapsed="false">
      <c r="A90" s="96" t="s">
        <v>192</v>
      </c>
      <c r="B90" s="96" t="s">
        <v>193</v>
      </c>
      <c r="C90" s="97" t="n">
        <v>4301051838</v>
      </c>
      <c r="D90" s="98" t="n">
        <v>4680115881891</v>
      </c>
      <c r="E90" s="98"/>
      <c r="F90" s="99" t="n">
        <v>1.4</v>
      </c>
      <c r="G90" s="100" t="n">
        <v>6</v>
      </c>
      <c r="H90" s="99" t="n">
        <v>8.4</v>
      </c>
      <c r="I90" s="99" t="n">
        <v>8.964</v>
      </c>
      <c r="J90" s="100" t="n">
        <v>56</v>
      </c>
      <c r="K90" s="100" t="s">
        <v>116</v>
      </c>
      <c r="L90" s="100"/>
      <c r="M90" s="101" t="s">
        <v>77</v>
      </c>
      <c r="N90" s="101"/>
      <c r="O90" s="100" t="n">
        <v>40</v>
      </c>
      <c r="P90" s="102" t="str">
        <f aca="false"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102"/>
      <c r="R90" s="102"/>
      <c r="S90" s="102"/>
      <c r="T90" s="102"/>
      <c r="U90" s="103"/>
      <c r="V90" s="103"/>
      <c r="W90" s="104" t="s">
        <v>69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194</v>
      </c>
      <c r="AG90" s="111"/>
      <c r="AJ90" s="112"/>
      <c r="AK90" s="112" t="n">
        <v>0</v>
      </c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27" hidden="false" customHeight="true" outlineLevel="0" collapsed="false">
      <c r="A91" s="96" t="s">
        <v>195</v>
      </c>
      <c r="B91" s="96" t="s">
        <v>196</v>
      </c>
      <c r="C91" s="97" t="n">
        <v>4301051846</v>
      </c>
      <c r="D91" s="98" t="n">
        <v>4680115885769</v>
      </c>
      <c r="E91" s="98"/>
      <c r="F91" s="99" t="n">
        <v>1.4</v>
      </c>
      <c r="G91" s="100" t="n">
        <v>6</v>
      </c>
      <c r="H91" s="99" t="n">
        <v>8.4</v>
      </c>
      <c r="I91" s="99" t="n">
        <v>8.88</v>
      </c>
      <c r="J91" s="100" t="n">
        <v>56</v>
      </c>
      <c r="K91" s="100" t="s">
        <v>116</v>
      </c>
      <c r="L91" s="100"/>
      <c r="M91" s="101" t="s">
        <v>77</v>
      </c>
      <c r="N91" s="101"/>
      <c r="O91" s="100" t="n">
        <v>45</v>
      </c>
      <c r="P91" s="102" t="str">
        <f aca="false"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102"/>
      <c r="R91" s="102"/>
      <c r="S91" s="102"/>
      <c r="T91" s="102"/>
      <c r="U91" s="103"/>
      <c r="V91" s="103"/>
      <c r="W91" s="104" t="s">
        <v>69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197</v>
      </c>
      <c r="AG91" s="111"/>
      <c r="AJ91" s="112"/>
      <c r="AK91" s="112" t="n">
        <v>0</v>
      </c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37.5" hidden="false" customHeight="true" outlineLevel="0" collapsed="false">
      <c r="A92" s="96" t="s">
        <v>198</v>
      </c>
      <c r="B92" s="96" t="s">
        <v>199</v>
      </c>
      <c r="C92" s="97" t="n">
        <v>4301051822</v>
      </c>
      <c r="D92" s="98" t="n">
        <v>4680115884410</v>
      </c>
      <c r="E92" s="98"/>
      <c r="F92" s="99" t="n">
        <v>1.4</v>
      </c>
      <c r="G92" s="100" t="n">
        <v>6</v>
      </c>
      <c r="H92" s="99" t="n">
        <v>8.4</v>
      </c>
      <c r="I92" s="99" t="n">
        <v>8.952</v>
      </c>
      <c r="J92" s="100" t="n">
        <v>56</v>
      </c>
      <c r="K92" s="100" t="s">
        <v>116</v>
      </c>
      <c r="L92" s="100"/>
      <c r="M92" s="101" t="s">
        <v>68</v>
      </c>
      <c r="N92" s="101"/>
      <c r="O92" s="100" t="n">
        <v>40</v>
      </c>
      <c r="P92" s="102" t="str">
        <f aca="false"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102"/>
      <c r="R92" s="102"/>
      <c r="S92" s="102"/>
      <c r="T92" s="102"/>
      <c r="U92" s="103"/>
      <c r="V92" s="103"/>
      <c r="W92" s="104" t="s">
        <v>69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IFERROR(IF(Y92=0,"",ROUNDUP(Y92/H92,0)*0.02175),"")</f>
        <v/>
      </c>
      <c r="AA92" s="108"/>
      <c r="AB92" s="109"/>
      <c r="AC92" s="110" t="s">
        <v>200</v>
      </c>
      <c r="AG92" s="111"/>
      <c r="AJ92" s="112"/>
      <c r="AK92" s="112" t="n">
        <v>0</v>
      </c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16.5" hidden="false" customHeight="true" outlineLevel="0" collapsed="false">
      <c r="A93" s="96" t="s">
        <v>201</v>
      </c>
      <c r="B93" s="96" t="s">
        <v>202</v>
      </c>
      <c r="C93" s="97" t="n">
        <v>4301051837</v>
      </c>
      <c r="D93" s="98" t="n">
        <v>4680115884311</v>
      </c>
      <c r="E93" s="98"/>
      <c r="F93" s="99" t="n">
        <v>0.3</v>
      </c>
      <c r="G93" s="100" t="n">
        <v>6</v>
      </c>
      <c r="H93" s="99" t="n">
        <v>1.8</v>
      </c>
      <c r="I93" s="99" t="n">
        <v>2.046</v>
      </c>
      <c r="J93" s="100" t="n">
        <v>182</v>
      </c>
      <c r="K93" s="100" t="s">
        <v>76</v>
      </c>
      <c r="L93" s="100"/>
      <c r="M93" s="101" t="s">
        <v>77</v>
      </c>
      <c r="N93" s="101"/>
      <c r="O93" s="100" t="n">
        <v>40</v>
      </c>
      <c r="P93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102"/>
      <c r="R93" s="102"/>
      <c r="S93" s="102"/>
      <c r="T93" s="102"/>
      <c r="U93" s="103"/>
      <c r="V93" s="103"/>
      <c r="W93" s="104" t="s">
        <v>69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IFERROR(IF(Y93=0,"",ROUNDUP(Y93/H93,0)*0.00651),"")</f>
        <v/>
      </c>
      <c r="AA93" s="108"/>
      <c r="AB93" s="109"/>
      <c r="AC93" s="110" t="s">
        <v>194</v>
      </c>
      <c r="AG93" s="111"/>
      <c r="AJ93" s="112"/>
      <c r="AK93" s="112" t="n">
        <v>0</v>
      </c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37.5" hidden="false" customHeight="true" outlineLevel="0" collapsed="false">
      <c r="A94" s="96" t="s">
        <v>203</v>
      </c>
      <c r="B94" s="96" t="s">
        <v>204</v>
      </c>
      <c r="C94" s="97" t="n">
        <v>4301051844</v>
      </c>
      <c r="D94" s="98" t="n">
        <v>4680115885929</v>
      </c>
      <c r="E94" s="98"/>
      <c r="F94" s="99" t="n">
        <v>0.42</v>
      </c>
      <c r="G94" s="100" t="n">
        <v>6</v>
      </c>
      <c r="H94" s="99" t="n">
        <v>2.52</v>
      </c>
      <c r="I94" s="99" t="n">
        <v>2.7</v>
      </c>
      <c r="J94" s="100" t="n">
        <v>182</v>
      </c>
      <c r="K94" s="100" t="s">
        <v>76</v>
      </c>
      <c r="L94" s="100"/>
      <c r="M94" s="101" t="s">
        <v>77</v>
      </c>
      <c r="N94" s="101"/>
      <c r="O94" s="100" t="n">
        <v>45</v>
      </c>
      <c r="P94" s="102" t="str">
        <f aca="false"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102"/>
      <c r="R94" s="102"/>
      <c r="S94" s="102"/>
      <c r="T94" s="102"/>
      <c r="U94" s="103"/>
      <c r="V94" s="103"/>
      <c r="W94" s="104" t="s">
        <v>69</v>
      </c>
      <c r="X94" s="105" t="n">
        <v>0</v>
      </c>
      <c r="Y94" s="106" t="n">
        <f aca="false">IFERROR(IF(X94="",0,CEILING((X94/$H94),1)*$H94),"")</f>
        <v>0</v>
      </c>
      <c r="Z94" s="107" t="str">
        <f aca="false">IFERROR(IF(Y94=0,"",ROUNDUP(Y94/H94,0)*0.00651),"")</f>
        <v/>
      </c>
      <c r="AA94" s="108"/>
      <c r="AB94" s="109"/>
      <c r="AC94" s="110" t="s">
        <v>205</v>
      </c>
      <c r="AG94" s="111"/>
      <c r="AJ94" s="112"/>
      <c r="AK94" s="112" t="n">
        <v>0</v>
      </c>
      <c r="BB94" s="113" t="s">
        <v>1</v>
      </c>
      <c r="BM94" s="111" t="n">
        <f aca="false">IFERROR(X94*I94/H94,"0")</f>
        <v>0</v>
      </c>
      <c r="BN94" s="111" t="n">
        <f aca="false">IFERROR(Y94*I94/H94,"0")</f>
        <v>0</v>
      </c>
      <c r="BO94" s="111" t="n">
        <f aca="false">IFERROR(1/J94*(X94/H94),"0")</f>
        <v>0</v>
      </c>
      <c r="BP94" s="111" t="n">
        <f aca="false">IFERROR(1/J94*(Y94/H94),"0")</f>
        <v>0</v>
      </c>
    </row>
    <row r="95" customFormat="false" ht="37.5" hidden="false" customHeight="true" outlineLevel="0" collapsed="false">
      <c r="A95" s="96" t="s">
        <v>206</v>
      </c>
      <c r="B95" s="96" t="s">
        <v>207</v>
      </c>
      <c r="C95" s="97" t="n">
        <v>4301051827</v>
      </c>
      <c r="D95" s="98" t="n">
        <v>4680115884403</v>
      </c>
      <c r="E95" s="98"/>
      <c r="F95" s="99" t="n">
        <v>0.3</v>
      </c>
      <c r="G95" s="100" t="n">
        <v>6</v>
      </c>
      <c r="H95" s="99" t="n">
        <v>1.8</v>
      </c>
      <c r="I95" s="99" t="n">
        <v>1.98</v>
      </c>
      <c r="J95" s="100" t="n">
        <v>182</v>
      </c>
      <c r="K95" s="100" t="s">
        <v>76</v>
      </c>
      <c r="L95" s="100"/>
      <c r="M95" s="101" t="s">
        <v>68</v>
      </c>
      <c r="N95" s="101"/>
      <c r="O95" s="100" t="n">
        <v>40</v>
      </c>
      <c r="P95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102"/>
      <c r="R95" s="102"/>
      <c r="S95" s="102"/>
      <c r="T95" s="102"/>
      <c r="U95" s="103"/>
      <c r="V95" s="103"/>
      <c r="W95" s="104" t="s">
        <v>69</v>
      </c>
      <c r="X95" s="105" t="n">
        <v>0</v>
      </c>
      <c r="Y95" s="106" t="n">
        <f aca="false">IFERROR(IF(X95="",0,CEILING((X95/$H95),1)*$H95),"")</f>
        <v>0</v>
      </c>
      <c r="Z95" s="107" t="str">
        <f aca="false">IFERROR(IF(Y95=0,"",ROUNDUP(Y95/H95,0)*0.00651),"")</f>
        <v/>
      </c>
      <c r="AA95" s="108"/>
      <c r="AB95" s="109"/>
      <c r="AC95" s="110" t="s">
        <v>200</v>
      </c>
      <c r="AG95" s="111"/>
      <c r="AJ95" s="112"/>
      <c r="AK95" s="112" t="n">
        <v>0</v>
      </c>
      <c r="BB95" s="113" t="s">
        <v>1</v>
      </c>
      <c r="BM95" s="111" t="n">
        <f aca="false">IFERROR(X95*I95/H95,"0")</f>
        <v>0</v>
      </c>
      <c r="BN95" s="111" t="n">
        <f aca="false">IFERROR(Y95*I95/H95,"0")</f>
        <v>0</v>
      </c>
      <c r="BO95" s="111" t="n">
        <f aca="false">IFERROR(1/J95*(X95/H95),"0")</f>
        <v>0</v>
      </c>
      <c r="BP95" s="111" t="n">
        <f aca="false">IFERROR(1/J95*(Y95/H95),"0")</f>
        <v>0</v>
      </c>
    </row>
    <row r="96" customFormat="false" ht="12.75" hidden="false" customHeight="false" outlineLevel="0" collapsed="false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5" t="s">
        <v>71</v>
      </c>
      <c r="Q96" s="115"/>
      <c r="R96" s="115"/>
      <c r="S96" s="115"/>
      <c r="T96" s="115"/>
      <c r="U96" s="115"/>
      <c r="V96" s="115"/>
      <c r="W96" s="116" t="s">
        <v>72</v>
      </c>
      <c r="X96" s="117" t="n">
        <f aca="false">IFERROR(X90/H90,"0")+IFERROR(X91/H91,"0")+IFERROR(X92/H92,"0")+IFERROR(X93/H93,"0")+IFERROR(X94/H94,"0")+IFERROR(X95/H95,"0")</f>
        <v>0</v>
      </c>
      <c r="Y96" s="117" t="n">
        <f aca="false">IFERROR(Y90/H90,"0")+IFERROR(Y91/H91,"0")+IFERROR(Y92/H92,"0")+IFERROR(Y93/H93,"0")+IFERROR(Y94/H94,"0")+IFERROR(Y95/H95,"0")</f>
        <v>0</v>
      </c>
      <c r="Z96" s="117" t="n">
        <f aca="false">IFERROR(IF(Z90="",0,Z90),"0")+IFERROR(IF(Z91="",0,Z91),"0")+IFERROR(IF(Z92="",0,Z92),"0")+IFERROR(IF(Z93="",0,Z93),"0")+IFERROR(IF(Z94="",0,Z94),"0")+IFERROR(IF(Z95="",0,Z95),"0")</f>
        <v>0</v>
      </c>
      <c r="AA96" s="118"/>
      <c r="AB96" s="118"/>
      <c r="AC96" s="118"/>
    </row>
    <row r="97" customFormat="false" ht="12.75" hidden="false" customHeight="false" outlineLevel="0" collapsed="false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5" t="s">
        <v>71</v>
      </c>
      <c r="Q97" s="115"/>
      <c r="R97" s="115"/>
      <c r="S97" s="115"/>
      <c r="T97" s="115"/>
      <c r="U97" s="115"/>
      <c r="V97" s="115"/>
      <c r="W97" s="116" t="s">
        <v>69</v>
      </c>
      <c r="X97" s="117" t="n">
        <f aca="false">IFERROR(SUM(X90:X95),"0")</f>
        <v>0</v>
      </c>
      <c r="Y97" s="117" t="n">
        <f aca="false">IFERROR(SUM(Y90:Y95),"0")</f>
        <v>0</v>
      </c>
      <c r="Z97" s="116"/>
      <c r="AA97" s="118"/>
      <c r="AB97" s="118"/>
      <c r="AC97" s="118"/>
    </row>
    <row r="98" customFormat="false" ht="14.25" hidden="false" customHeight="true" outlineLevel="0" collapsed="false">
      <c r="A98" s="94" t="s">
        <v>208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5"/>
      <c r="AB98" s="95"/>
      <c r="AC98" s="95"/>
    </row>
    <row r="99" customFormat="false" ht="37.5" hidden="false" customHeight="true" outlineLevel="0" collapsed="false">
      <c r="A99" s="96" t="s">
        <v>209</v>
      </c>
      <c r="B99" s="96" t="s">
        <v>210</v>
      </c>
      <c r="C99" s="97" t="n">
        <v>4301060366</v>
      </c>
      <c r="D99" s="98" t="n">
        <v>4680115881532</v>
      </c>
      <c r="E99" s="98"/>
      <c r="F99" s="99" t="n">
        <v>1.3</v>
      </c>
      <c r="G99" s="100" t="n">
        <v>6</v>
      </c>
      <c r="H99" s="99" t="n">
        <v>7.8</v>
      </c>
      <c r="I99" s="99" t="n">
        <v>8.28</v>
      </c>
      <c r="J99" s="100" t="n">
        <v>56</v>
      </c>
      <c r="K99" s="100" t="s">
        <v>116</v>
      </c>
      <c r="L99" s="100"/>
      <c r="M99" s="101" t="s">
        <v>68</v>
      </c>
      <c r="N99" s="101"/>
      <c r="O99" s="100" t="n">
        <v>30</v>
      </c>
      <c r="P99" s="102" t="str">
        <f aca="false"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102"/>
      <c r="R99" s="102"/>
      <c r="S99" s="102"/>
      <c r="T99" s="102"/>
      <c r="U99" s="103"/>
      <c r="V99" s="103"/>
      <c r="W99" s="104" t="s">
        <v>69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IFERROR(IF(Y99=0,"",ROUNDUP(Y99/H99,0)*0.02175),"")</f>
        <v/>
      </c>
      <c r="AA99" s="108"/>
      <c r="AB99" s="109"/>
      <c r="AC99" s="110" t="s">
        <v>211</v>
      </c>
      <c r="AG99" s="111"/>
      <c r="AJ99" s="112"/>
      <c r="AK99" s="112" t="n">
        <v>0</v>
      </c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37.5" hidden="false" customHeight="true" outlineLevel="0" collapsed="false">
      <c r="A100" s="96" t="s">
        <v>209</v>
      </c>
      <c r="B100" s="96" t="s">
        <v>212</v>
      </c>
      <c r="C100" s="97" t="n">
        <v>4301060371</v>
      </c>
      <c r="D100" s="98" t="n">
        <v>4680115881532</v>
      </c>
      <c r="E100" s="98"/>
      <c r="F100" s="99" t="n">
        <v>1.4</v>
      </c>
      <c r="G100" s="100" t="n">
        <v>6</v>
      </c>
      <c r="H100" s="99" t="n">
        <v>8.4</v>
      </c>
      <c r="I100" s="99" t="n">
        <v>8.964</v>
      </c>
      <c r="J100" s="100" t="n">
        <v>56</v>
      </c>
      <c r="K100" s="100" t="s">
        <v>116</v>
      </c>
      <c r="L100" s="100"/>
      <c r="M100" s="101" t="s">
        <v>68</v>
      </c>
      <c r="N100" s="101"/>
      <c r="O100" s="100" t="n">
        <v>30</v>
      </c>
      <c r="P100" s="102" t="str">
        <f aca="false"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102"/>
      <c r="R100" s="102"/>
      <c r="S100" s="102"/>
      <c r="T100" s="102"/>
      <c r="U100" s="103"/>
      <c r="V100" s="103"/>
      <c r="W100" s="104" t="s">
        <v>69</v>
      </c>
      <c r="X100" s="105" t="n">
        <v>0</v>
      </c>
      <c r="Y100" s="106" t="n">
        <f aca="false">IFERROR(IF(X100="",0,CEILING((X100/$H100),1)*$H100),"")</f>
        <v>0</v>
      </c>
      <c r="Z100" s="107" t="str">
        <f aca="false">IFERROR(IF(Y100=0,"",ROUNDUP(Y100/H100,0)*0.02175),"")</f>
        <v/>
      </c>
      <c r="AA100" s="108"/>
      <c r="AB100" s="109"/>
      <c r="AC100" s="110" t="s">
        <v>211</v>
      </c>
      <c r="AG100" s="111"/>
      <c r="AJ100" s="112"/>
      <c r="AK100" s="112" t="n">
        <v>0</v>
      </c>
      <c r="BB100" s="113" t="s">
        <v>1</v>
      </c>
      <c r="BM100" s="111" t="n">
        <f aca="false">IFERROR(X100*I100/H100,"0")</f>
        <v>0</v>
      </c>
      <c r="BN100" s="111" t="n">
        <f aca="false">IFERROR(Y100*I100/H100,"0")</f>
        <v>0</v>
      </c>
      <c r="BO100" s="111" t="n">
        <f aca="false">IFERROR(1/J100*(X100/H100),"0")</f>
        <v>0</v>
      </c>
      <c r="BP100" s="111" t="n">
        <f aca="false">IFERROR(1/J100*(Y100/H100),"0")</f>
        <v>0</v>
      </c>
    </row>
    <row r="101" customFormat="false" ht="27" hidden="false" customHeight="true" outlineLevel="0" collapsed="false">
      <c r="A101" s="96" t="s">
        <v>213</v>
      </c>
      <c r="B101" s="96" t="s">
        <v>214</v>
      </c>
      <c r="C101" s="97" t="n">
        <v>4301060351</v>
      </c>
      <c r="D101" s="98" t="n">
        <v>4680115881464</v>
      </c>
      <c r="E101" s="98"/>
      <c r="F101" s="99" t="n">
        <v>0.4</v>
      </c>
      <c r="G101" s="100" t="n">
        <v>6</v>
      </c>
      <c r="H101" s="99" t="n">
        <v>2.4</v>
      </c>
      <c r="I101" s="99" t="n">
        <v>2.61</v>
      </c>
      <c r="J101" s="100" t="n">
        <v>132</v>
      </c>
      <c r="K101" s="100" t="s">
        <v>126</v>
      </c>
      <c r="L101" s="100"/>
      <c r="M101" s="101" t="s">
        <v>77</v>
      </c>
      <c r="N101" s="101"/>
      <c r="O101" s="100" t="n">
        <v>30</v>
      </c>
      <c r="P101" s="102" t="str">
        <f aca="false"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102"/>
      <c r="R101" s="102"/>
      <c r="S101" s="102"/>
      <c r="T101" s="102"/>
      <c r="U101" s="103"/>
      <c r="V101" s="103"/>
      <c r="W101" s="104" t="s">
        <v>69</v>
      </c>
      <c r="X101" s="105" t="n">
        <v>0</v>
      </c>
      <c r="Y101" s="106" t="n">
        <f aca="false">IFERROR(IF(X101="",0,CEILING((X101/$H101),1)*$H101),"")</f>
        <v>0</v>
      </c>
      <c r="Z101" s="107" t="str">
        <f aca="false">IFERROR(IF(Y101=0,"",ROUNDUP(Y101/H101,0)*0.00902),"")</f>
        <v/>
      </c>
      <c r="AA101" s="108"/>
      <c r="AB101" s="109"/>
      <c r="AC101" s="110" t="s">
        <v>215</v>
      </c>
      <c r="AG101" s="111"/>
      <c r="AJ101" s="112"/>
      <c r="AK101" s="112" t="n">
        <v>0</v>
      </c>
      <c r="BB101" s="113" t="s">
        <v>1</v>
      </c>
      <c r="BM101" s="111" t="n">
        <f aca="false">IFERROR(X101*I101/H101,"0")</f>
        <v>0</v>
      </c>
      <c r="BN101" s="111" t="n">
        <f aca="false">IFERROR(Y101*I101/H101,"0")</f>
        <v>0</v>
      </c>
      <c r="BO101" s="111" t="n">
        <f aca="false">IFERROR(1/J101*(X101/H101),"0")</f>
        <v>0</v>
      </c>
      <c r="BP101" s="111" t="n">
        <f aca="false">IFERROR(1/J101*(Y101/H101),"0")</f>
        <v>0</v>
      </c>
    </row>
    <row r="102" customFormat="false" ht="12.75" hidden="false" customHeight="false" outlineLevel="0" collapsed="false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5" t="s">
        <v>71</v>
      </c>
      <c r="Q102" s="115"/>
      <c r="R102" s="115"/>
      <c r="S102" s="115"/>
      <c r="T102" s="115"/>
      <c r="U102" s="115"/>
      <c r="V102" s="115"/>
      <c r="W102" s="116" t="s">
        <v>72</v>
      </c>
      <c r="X102" s="117" t="n">
        <f aca="false">IFERROR(X99/H99,"0")+IFERROR(X100/H100,"0")+IFERROR(X101/H101,"0")</f>
        <v>0</v>
      </c>
      <c r="Y102" s="117" t="n">
        <f aca="false">IFERROR(Y99/H99,"0")+IFERROR(Y100/H100,"0")+IFERROR(Y101/H101,"0")</f>
        <v>0</v>
      </c>
      <c r="Z102" s="117" t="n">
        <f aca="false">IFERROR(IF(Z99="",0,Z99),"0")+IFERROR(IF(Z100="",0,Z100),"0")+IFERROR(IF(Z101="",0,Z101),"0")</f>
        <v>0</v>
      </c>
      <c r="AA102" s="118"/>
      <c r="AB102" s="118"/>
      <c r="AC102" s="118"/>
    </row>
    <row r="103" customFormat="false" ht="12.75" hidden="false" customHeight="false" outlineLevel="0" collapsed="false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5" t="s">
        <v>71</v>
      </c>
      <c r="Q103" s="115"/>
      <c r="R103" s="115"/>
      <c r="S103" s="115"/>
      <c r="T103" s="115"/>
      <c r="U103" s="115"/>
      <c r="V103" s="115"/>
      <c r="W103" s="116" t="s">
        <v>69</v>
      </c>
      <c r="X103" s="117" t="n">
        <f aca="false">IFERROR(SUM(X99:X101),"0")</f>
        <v>0</v>
      </c>
      <c r="Y103" s="117" t="n">
        <f aca="false">IFERROR(SUM(Y99:Y101),"0")</f>
        <v>0</v>
      </c>
      <c r="Z103" s="116"/>
      <c r="AA103" s="118"/>
      <c r="AB103" s="118"/>
      <c r="AC103" s="118"/>
    </row>
    <row r="104" customFormat="false" ht="16.5" hidden="false" customHeight="true" outlineLevel="0" collapsed="false">
      <c r="A104" s="92" t="s">
        <v>216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3"/>
      <c r="AB104" s="93"/>
      <c r="AC104" s="93"/>
    </row>
    <row r="105" customFormat="false" ht="14.25" hidden="false" customHeight="true" outlineLevel="0" collapsed="false">
      <c r="A105" s="94" t="s">
        <v>113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5"/>
      <c r="AB105" s="95"/>
      <c r="AC105" s="95"/>
    </row>
    <row r="106" customFormat="false" ht="27" hidden="false" customHeight="true" outlineLevel="0" collapsed="false">
      <c r="A106" s="96" t="s">
        <v>217</v>
      </c>
      <c r="B106" s="96" t="s">
        <v>218</v>
      </c>
      <c r="C106" s="97" t="n">
        <v>4301011468</v>
      </c>
      <c r="D106" s="98" t="n">
        <v>4680115881327</v>
      </c>
      <c r="E106" s="98"/>
      <c r="F106" s="99" t="n">
        <v>1.35</v>
      </c>
      <c r="G106" s="100" t="n">
        <v>8</v>
      </c>
      <c r="H106" s="99" t="n">
        <v>10.8</v>
      </c>
      <c r="I106" s="99" t="n">
        <v>11.28</v>
      </c>
      <c r="J106" s="100" t="n">
        <v>56</v>
      </c>
      <c r="K106" s="100" t="s">
        <v>116</v>
      </c>
      <c r="L106" s="100"/>
      <c r="M106" s="101" t="s">
        <v>159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102"/>
      <c r="R106" s="102"/>
      <c r="S106" s="102"/>
      <c r="T106" s="102"/>
      <c r="U106" s="103"/>
      <c r="V106" s="103"/>
      <c r="W106" s="104" t="s">
        <v>69</v>
      </c>
      <c r="X106" s="105" t="n">
        <v>200</v>
      </c>
      <c r="Y106" s="106" t="n">
        <f aca="false">IFERROR(IF(X106="",0,CEILING((X106/$H106),1)*$H106),"")</f>
        <v>205.2</v>
      </c>
      <c r="Z106" s="107" t="n">
        <f aca="false">IFERROR(IF(Y106=0,"",ROUNDUP(Y106/H106,0)*0.02175),"")</f>
        <v>0.41325</v>
      </c>
      <c r="AA106" s="108"/>
      <c r="AB106" s="109"/>
      <c r="AC106" s="110" t="s">
        <v>219</v>
      </c>
      <c r="AG106" s="111"/>
      <c r="AJ106" s="112"/>
      <c r="AK106" s="112" t="n">
        <v>0</v>
      </c>
      <c r="BB106" s="113" t="s">
        <v>1</v>
      </c>
      <c r="BM106" s="111" t="n">
        <f aca="false">IFERROR(X106*I106/H106,"0")</f>
        <v>208.888888888889</v>
      </c>
      <c r="BN106" s="111" t="n">
        <f aca="false">IFERROR(Y106*I106/H106,"0")</f>
        <v>214.32</v>
      </c>
      <c r="BO106" s="111" t="n">
        <f aca="false">IFERROR(1/J106*(X106/H106),"0")</f>
        <v>0.330687830687831</v>
      </c>
      <c r="BP106" s="111" t="n">
        <f aca="false">IFERROR(1/J106*(Y106/H106),"0")</f>
        <v>0.339285714285714</v>
      </c>
    </row>
    <row r="107" customFormat="false" ht="16.5" hidden="false" customHeight="true" outlineLevel="0" collapsed="false">
      <c r="A107" s="96" t="s">
        <v>220</v>
      </c>
      <c r="B107" s="96" t="s">
        <v>221</v>
      </c>
      <c r="C107" s="97" t="n">
        <v>4301011476</v>
      </c>
      <c r="D107" s="98" t="n">
        <v>4680115881518</v>
      </c>
      <c r="E107" s="98"/>
      <c r="F107" s="99" t="n">
        <v>0.4</v>
      </c>
      <c r="G107" s="100" t="n">
        <v>10</v>
      </c>
      <c r="H107" s="99" t="n">
        <v>4</v>
      </c>
      <c r="I107" s="99" t="n">
        <v>4.21</v>
      </c>
      <c r="J107" s="100" t="n">
        <v>132</v>
      </c>
      <c r="K107" s="100" t="s">
        <v>126</v>
      </c>
      <c r="L107" s="100"/>
      <c r="M107" s="101" t="s">
        <v>77</v>
      </c>
      <c r="N107" s="101"/>
      <c r="O107" s="100" t="n">
        <v>50</v>
      </c>
      <c r="P107" s="102" t="str">
        <f aca="false"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102"/>
      <c r="R107" s="102"/>
      <c r="S107" s="102"/>
      <c r="T107" s="102"/>
      <c r="U107" s="103"/>
      <c r="V107" s="103"/>
      <c r="W107" s="104" t="s">
        <v>69</v>
      </c>
      <c r="X107" s="105" t="n">
        <v>0</v>
      </c>
      <c r="Y107" s="106" t="n">
        <f aca="false">IFERROR(IF(X107="",0,CEILING((X107/$H107),1)*$H107),"")</f>
        <v>0</v>
      </c>
      <c r="Z107" s="107" t="str">
        <f aca="false">IFERROR(IF(Y107=0,"",ROUNDUP(Y107/H107,0)*0.00902),"")</f>
        <v/>
      </c>
      <c r="AA107" s="108"/>
      <c r="AB107" s="109"/>
      <c r="AC107" s="110" t="s">
        <v>219</v>
      </c>
      <c r="AG107" s="111"/>
      <c r="AJ107" s="112"/>
      <c r="AK107" s="112" t="n">
        <v>0</v>
      </c>
      <c r="BB107" s="113" t="s">
        <v>1</v>
      </c>
      <c r="BM107" s="111" t="n">
        <f aca="false">IFERROR(X107*I107/H107,"0")</f>
        <v>0</v>
      </c>
      <c r="BN107" s="111" t="n">
        <f aca="false">IFERROR(Y107*I107/H107,"0")</f>
        <v>0</v>
      </c>
      <c r="BO107" s="111" t="n">
        <f aca="false">IFERROR(1/J107*(X107/H107),"0")</f>
        <v>0</v>
      </c>
      <c r="BP107" s="111" t="n">
        <f aca="false">IFERROR(1/J107*(Y107/H107),"0")</f>
        <v>0</v>
      </c>
    </row>
    <row r="108" customFormat="false" ht="27" hidden="false" customHeight="true" outlineLevel="0" collapsed="false">
      <c r="A108" s="96" t="s">
        <v>222</v>
      </c>
      <c r="B108" s="96" t="s">
        <v>223</v>
      </c>
      <c r="C108" s="97" t="n">
        <v>4301011443</v>
      </c>
      <c r="D108" s="98" t="n">
        <v>4680115881303</v>
      </c>
      <c r="E108" s="98"/>
      <c r="F108" s="99" t="n">
        <v>0.45</v>
      </c>
      <c r="G108" s="100" t="n">
        <v>10</v>
      </c>
      <c r="H108" s="99" t="n">
        <v>4.5</v>
      </c>
      <c r="I108" s="99" t="n">
        <v>4.71</v>
      </c>
      <c r="J108" s="100" t="n">
        <v>132</v>
      </c>
      <c r="K108" s="100" t="s">
        <v>126</v>
      </c>
      <c r="L108" s="100" t="s">
        <v>129</v>
      </c>
      <c r="M108" s="101" t="s">
        <v>159</v>
      </c>
      <c r="N108" s="101"/>
      <c r="O108" s="100" t="n">
        <v>50</v>
      </c>
      <c r="P108" s="102" t="str">
        <f aca="false"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102"/>
      <c r="R108" s="102"/>
      <c r="S108" s="102"/>
      <c r="T108" s="102"/>
      <c r="U108" s="103"/>
      <c r="V108" s="103"/>
      <c r="W108" s="104" t="s">
        <v>69</v>
      </c>
      <c r="X108" s="105" t="n">
        <v>450</v>
      </c>
      <c r="Y108" s="106" t="n">
        <f aca="false">IFERROR(IF(X108="",0,CEILING((X108/$H108),1)*$H108),"")</f>
        <v>450</v>
      </c>
      <c r="Z108" s="107" t="n">
        <f aca="false">IFERROR(IF(Y108=0,"",ROUNDUP(Y108/H108,0)*0.00902),"")</f>
        <v>0.902</v>
      </c>
      <c r="AA108" s="108"/>
      <c r="AB108" s="109"/>
      <c r="AC108" s="110" t="s">
        <v>224</v>
      </c>
      <c r="AG108" s="111"/>
      <c r="AJ108" s="112" t="s">
        <v>130</v>
      </c>
      <c r="AK108" s="112" t="n">
        <v>594</v>
      </c>
      <c r="BB108" s="113" t="s">
        <v>1</v>
      </c>
      <c r="BM108" s="111" t="n">
        <f aca="false">IFERROR(X108*I108/H108,"0")</f>
        <v>471</v>
      </c>
      <c r="BN108" s="111" t="n">
        <f aca="false">IFERROR(Y108*I108/H108,"0")</f>
        <v>471</v>
      </c>
      <c r="BO108" s="111" t="n">
        <f aca="false">IFERROR(1/J108*(X108/H108),"0")</f>
        <v>0.757575757575758</v>
      </c>
      <c r="BP108" s="111" t="n">
        <f aca="false">IFERROR(1/J108*(Y108/H108),"0")</f>
        <v>0.757575757575758</v>
      </c>
    </row>
    <row r="109" customFormat="false" ht="12.75" hidden="false" customHeight="false" outlineLevel="0" collapsed="false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5" t="s">
        <v>71</v>
      </c>
      <c r="Q109" s="115"/>
      <c r="R109" s="115"/>
      <c r="S109" s="115"/>
      <c r="T109" s="115"/>
      <c r="U109" s="115"/>
      <c r="V109" s="115"/>
      <c r="W109" s="116" t="s">
        <v>72</v>
      </c>
      <c r="X109" s="117" t="n">
        <f aca="false">IFERROR(X106/H106,"0")+IFERROR(X107/H107,"0")+IFERROR(X108/H108,"0")</f>
        <v>118.518518518519</v>
      </c>
      <c r="Y109" s="117" t="n">
        <f aca="false">IFERROR(Y106/H106,"0")+IFERROR(Y107/H107,"0")+IFERROR(Y108/H108,"0")</f>
        <v>119</v>
      </c>
      <c r="Z109" s="117" t="n">
        <f aca="false">IFERROR(IF(Z106="",0,Z106),"0")+IFERROR(IF(Z107="",0,Z107),"0")+IFERROR(IF(Z108="",0,Z108),"0")</f>
        <v>1.31525</v>
      </c>
      <c r="AA109" s="118"/>
      <c r="AB109" s="118"/>
      <c r="AC109" s="118"/>
    </row>
    <row r="110" customFormat="false" ht="12.75" hidden="false" customHeight="false" outlineLevel="0" collapsed="false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5" t="s">
        <v>71</v>
      </c>
      <c r="Q110" s="115"/>
      <c r="R110" s="115"/>
      <c r="S110" s="115"/>
      <c r="T110" s="115"/>
      <c r="U110" s="115"/>
      <c r="V110" s="115"/>
      <c r="W110" s="116" t="s">
        <v>69</v>
      </c>
      <c r="X110" s="117" t="n">
        <f aca="false">IFERROR(SUM(X106:X108),"0")</f>
        <v>650</v>
      </c>
      <c r="Y110" s="117" t="n">
        <f aca="false">IFERROR(SUM(Y106:Y108),"0")</f>
        <v>655.2</v>
      </c>
      <c r="Z110" s="116"/>
      <c r="AA110" s="118"/>
      <c r="AB110" s="118"/>
      <c r="AC110" s="118"/>
    </row>
    <row r="111" customFormat="false" ht="14.25" hidden="false" customHeight="true" outlineLevel="0" collapsed="false">
      <c r="A111" s="94" t="s">
        <v>73</v>
      </c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5"/>
      <c r="AB111" s="95"/>
      <c r="AC111" s="95"/>
    </row>
    <row r="112" customFormat="false" ht="27" hidden="false" customHeight="true" outlineLevel="0" collapsed="false">
      <c r="A112" s="96" t="s">
        <v>225</v>
      </c>
      <c r="B112" s="96" t="s">
        <v>226</v>
      </c>
      <c r="C112" s="97" t="n">
        <v>4301051437</v>
      </c>
      <c r="D112" s="98" t="n">
        <v>4607091386967</v>
      </c>
      <c r="E112" s="98"/>
      <c r="F112" s="99" t="n">
        <v>1.35</v>
      </c>
      <c r="G112" s="100" t="n">
        <v>6</v>
      </c>
      <c r="H112" s="99" t="n">
        <v>8.1</v>
      </c>
      <c r="I112" s="99" t="n">
        <v>8.664</v>
      </c>
      <c r="J112" s="100" t="n">
        <v>56</v>
      </c>
      <c r="K112" s="100" t="s">
        <v>116</v>
      </c>
      <c r="L112" s="100"/>
      <c r="M112" s="101" t="s">
        <v>77</v>
      </c>
      <c r="N112" s="101"/>
      <c r="O112" s="100" t="n">
        <v>45</v>
      </c>
      <c r="P112" s="102" t="str">
        <f aca="false"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102"/>
      <c r="R112" s="102"/>
      <c r="S112" s="102"/>
      <c r="T112" s="102"/>
      <c r="U112" s="103"/>
      <c r="V112" s="103"/>
      <c r="W112" s="104" t="s">
        <v>69</v>
      </c>
      <c r="X112" s="105" t="n">
        <v>0</v>
      </c>
      <c r="Y112" s="106" t="n">
        <f aca="false">IFERROR(IF(X112="",0,CEILING((X112/$H112),1)*$H112),"")</f>
        <v>0</v>
      </c>
      <c r="Z112" s="107" t="str">
        <f aca="false">IFERROR(IF(Y112=0,"",ROUNDUP(Y112/H112,0)*0.02175),"")</f>
        <v/>
      </c>
      <c r="AA112" s="108"/>
      <c r="AB112" s="109"/>
      <c r="AC112" s="110" t="s">
        <v>227</v>
      </c>
      <c r="AG112" s="111"/>
      <c r="AJ112" s="112"/>
      <c r="AK112" s="112" t="n">
        <v>0</v>
      </c>
      <c r="BB112" s="113" t="s">
        <v>1</v>
      </c>
      <c r="BM112" s="111" t="n">
        <f aca="false">IFERROR(X112*I112/H112,"0")</f>
        <v>0</v>
      </c>
      <c r="BN112" s="111" t="n">
        <f aca="false">IFERROR(Y112*I112/H112,"0")</f>
        <v>0</v>
      </c>
      <c r="BO112" s="111" t="n">
        <f aca="false">IFERROR(1/J112*(X112/H112),"0")</f>
        <v>0</v>
      </c>
      <c r="BP112" s="111" t="n">
        <f aca="false">IFERROR(1/J112*(Y112/H112),"0")</f>
        <v>0</v>
      </c>
    </row>
    <row r="113" customFormat="false" ht="27" hidden="false" customHeight="true" outlineLevel="0" collapsed="false">
      <c r="A113" s="96" t="s">
        <v>225</v>
      </c>
      <c r="B113" s="96" t="s">
        <v>228</v>
      </c>
      <c r="C113" s="97" t="n">
        <v>4301051546</v>
      </c>
      <c r="D113" s="98" t="n">
        <v>4607091386967</v>
      </c>
      <c r="E113" s="98"/>
      <c r="F113" s="99" t="n">
        <v>1.4</v>
      </c>
      <c r="G113" s="100" t="n">
        <v>6</v>
      </c>
      <c r="H113" s="99" t="n">
        <v>8.4</v>
      </c>
      <c r="I113" s="99" t="n">
        <v>8.964</v>
      </c>
      <c r="J113" s="100" t="n">
        <v>56</v>
      </c>
      <c r="K113" s="100" t="s">
        <v>116</v>
      </c>
      <c r="L113" s="100"/>
      <c r="M113" s="101" t="s">
        <v>77</v>
      </c>
      <c r="N113" s="101"/>
      <c r="O113" s="100" t="n">
        <v>45</v>
      </c>
      <c r="P113" s="102" t="str">
        <f aca="false"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102"/>
      <c r="R113" s="102"/>
      <c r="S113" s="102"/>
      <c r="T113" s="102"/>
      <c r="U113" s="103"/>
      <c r="V113" s="103"/>
      <c r="W113" s="104" t="s">
        <v>69</v>
      </c>
      <c r="X113" s="105" t="n">
        <v>120</v>
      </c>
      <c r="Y113" s="106" t="n">
        <f aca="false">IFERROR(IF(X113="",0,CEILING((X113/$H113),1)*$H113),"")</f>
        <v>126</v>
      </c>
      <c r="Z113" s="107" t="n">
        <f aca="false">IFERROR(IF(Y113=0,"",ROUNDUP(Y113/H113,0)*0.02175),"")</f>
        <v>0.32625</v>
      </c>
      <c r="AA113" s="108"/>
      <c r="AB113" s="109"/>
      <c r="AC113" s="110" t="s">
        <v>227</v>
      </c>
      <c r="AG113" s="111"/>
      <c r="AJ113" s="112"/>
      <c r="AK113" s="112" t="n">
        <v>0</v>
      </c>
      <c r="BB113" s="113" t="s">
        <v>1</v>
      </c>
      <c r="BM113" s="111" t="n">
        <f aca="false">IFERROR(X113*I113/H113,"0")</f>
        <v>128.057142857143</v>
      </c>
      <c r="BN113" s="111" t="n">
        <f aca="false">IFERROR(Y113*I113/H113,"0")</f>
        <v>134.46</v>
      </c>
      <c r="BO113" s="111" t="n">
        <f aca="false">IFERROR(1/J113*(X113/H113),"0")</f>
        <v>0.255102040816326</v>
      </c>
      <c r="BP113" s="111" t="n">
        <f aca="false">IFERROR(1/J113*(Y113/H113),"0")</f>
        <v>0.267857142857143</v>
      </c>
    </row>
    <row r="114" customFormat="false" ht="27" hidden="false" customHeight="true" outlineLevel="0" collapsed="false">
      <c r="A114" s="96" t="s">
        <v>229</v>
      </c>
      <c r="B114" s="96" t="s">
        <v>230</v>
      </c>
      <c r="C114" s="97" t="n">
        <v>4301051436</v>
      </c>
      <c r="D114" s="98" t="n">
        <v>4607091385731</v>
      </c>
      <c r="E114" s="98"/>
      <c r="F114" s="99" t="n">
        <v>0.45</v>
      </c>
      <c r="G114" s="100" t="n">
        <v>6</v>
      </c>
      <c r="H114" s="99" t="n">
        <v>2.7</v>
      </c>
      <c r="I114" s="99" t="n">
        <v>2.952</v>
      </c>
      <c r="J114" s="100" t="n">
        <v>182</v>
      </c>
      <c r="K114" s="100" t="s">
        <v>76</v>
      </c>
      <c r="L114" s="100" t="s">
        <v>129</v>
      </c>
      <c r="M114" s="101" t="s">
        <v>77</v>
      </c>
      <c r="N114" s="101"/>
      <c r="O114" s="100" t="n">
        <v>45</v>
      </c>
      <c r="P114" s="102" t="str">
        <f aca="false"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102"/>
      <c r="R114" s="102"/>
      <c r="S114" s="102"/>
      <c r="T114" s="102"/>
      <c r="U114" s="103"/>
      <c r="V114" s="103"/>
      <c r="W114" s="104" t="s">
        <v>69</v>
      </c>
      <c r="X114" s="105" t="n">
        <v>360</v>
      </c>
      <c r="Y114" s="106" t="n">
        <f aca="false">IFERROR(IF(X114="",0,CEILING((X114/$H114),1)*$H114),"")</f>
        <v>361.8</v>
      </c>
      <c r="Z114" s="107" t="n">
        <f aca="false">IFERROR(IF(Y114=0,"",ROUNDUP(Y114/H114,0)*0.00651),"")</f>
        <v>0.87234</v>
      </c>
      <c r="AA114" s="108"/>
      <c r="AB114" s="109"/>
      <c r="AC114" s="110" t="s">
        <v>227</v>
      </c>
      <c r="AG114" s="111"/>
      <c r="AJ114" s="112" t="s">
        <v>130</v>
      </c>
      <c r="AK114" s="112" t="n">
        <v>491.4</v>
      </c>
      <c r="BB114" s="113" t="s">
        <v>1</v>
      </c>
      <c r="BM114" s="111" t="n">
        <f aca="false">IFERROR(X114*I114/H114,"0")</f>
        <v>393.6</v>
      </c>
      <c r="BN114" s="111" t="n">
        <f aca="false">IFERROR(Y114*I114/H114,"0")</f>
        <v>395.568</v>
      </c>
      <c r="BO114" s="111" t="n">
        <f aca="false">IFERROR(1/J114*(X114/H114),"0")</f>
        <v>0.732600732600733</v>
      </c>
      <c r="BP114" s="111" t="n">
        <f aca="false">IFERROR(1/J114*(Y114/H114),"0")</f>
        <v>0.736263736263736</v>
      </c>
    </row>
    <row r="115" customFormat="false" ht="16.5" hidden="false" customHeight="true" outlineLevel="0" collapsed="false">
      <c r="A115" s="96" t="s">
        <v>231</v>
      </c>
      <c r="B115" s="96" t="s">
        <v>232</v>
      </c>
      <c r="C115" s="97" t="n">
        <v>4301051438</v>
      </c>
      <c r="D115" s="98" t="n">
        <v>4680115880894</v>
      </c>
      <c r="E115" s="98"/>
      <c r="F115" s="99" t="n">
        <v>0.33</v>
      </c>
      <c r="G115" s="100" t="n">
        <v>6</v>
      </c>
      <c r="H115" s="99" t="n">
        <v>1.98</v>
      </c>
      <c r="I115" s="99" t="n">
        <v>2.238</v>
      </c>
      <c r="J115" s="100" t="n">
        <v>182</v>
      </c>
      <c r="K115" s="100" t="s">
        <v>76</v>
      </c>
      <c r="L115" s="100"/>
      <c r="M115" s="101" t="s">
        <v>77</v>
      </c>
      <c r="N115" s="101"/>
      <c r="O115" s="100" t="n">
        <v>45</v>
      </c>
      <c r="P115" s="102" t="str">
        <f aca="false"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102"/>
      <c r="R115" s="102"/>
      <c r="S115" s="102"/>
      <c r="T115" s="102"/>
      <c r="U115" s="103"/>
      <c r="V115" s="103"/>
      <c r="W115" s="104" t="s">
        <v>69</v>
      </c>
      <c r="X115" s="105" t="n">
        <v>0</v>
      </c>
      <c r="Y115" s="106" t="n">
        <f aca="false">IFERROR(IF(X115="",0,CEILING((X115/$H115),1)*$H115),"")</f>
        <v>0</v>
      </c>
      <c r="Z115" s="107" t="str">
        <f aca="false">IFERROR(IF(Y115=0,"",ROUNDUP(Y115/H115,0)*0.00651),"")</f>
        <v/>
      </c>
      <c r="AA115" s="108"/>
      <c r="AB115" s="109"/>
      <c r="AC115" s="110" t="s">
        <v>233</v>
      </c>
      <c r="AG115" s="111"/>
      <c r="AJ115" s="112"/>
      <c r="AK115" s="112" t="n">
        <v>0</v>
      </c>
      <c r="BB115" s="113" t="s">
        <v>1</v>
      </c>
      <c r="BM115" s="111" t="n">
        <f aca="false">IFERROR(X115*I115/H115,"0")</f>
        <v>0</v>
      </c>
      <c r="BN115" s="111" t="n">
        <f aca="false">IFERROR(Y115*I115/H115,"0")</f>
        <v>0</v>
      </c>
      <c r="BO115" s="111" t="n">
        <f aca="false">IFERROR(1/J115*(X115/H115),"0")</f>
        <v>0</v>
      </c>
      <c r="BP115" s="111" t="n">
        <f aca="false">IFERROR(1/J115*(Y115/H115),"0")</f>
        <v>0</v>
      </c>
    </row>
    <row r="116" customFormat="false" ht="27" hidden="false" customHeight="true" outlineLevel="0" collapsed="false">
      <c r="A116" s="96" t="s">
        <v>234</v>
      </c>
      <c r="B116" s="96" t="s">
        <v>235</v>
      </c>
      <c r="C116" s="97" t="n">
        <v>4301051439</v>
      </c>
      <c r="D116" s="98" t="n">
        <v>4680115880214</v>
      </c>
      <c r="E116" s="98"/>
      <c r="F116" s="99" t="n">
        <v>0.45</v>
      </c>
      <c r="G116" s="100" t="n">
        <v>6</v>
      </c>
      <c r="H116" s="99" t="n">
        <v>2.7</v>
      </c>
      <c r="I116" s="99" t="n">
        <v>2.988</v>
      </c>
      <c r="J116" s="100" t="n">
        <v>132</v>
      </c>
      <c r="K116" s="100" t="s">
        <v>126</v>
      </c>
      <c r="L116" s="100"/>
      <c r="M116" s="101" t="s">
        <v>77</v>
      </c>
      <c r="N116" s="101"/>
      <c r="O116" s="100" t="n">
        <v>45</v>
      </c>
      <c r="P116" s="102" t="str">
        <f aca="false"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02"/>
      <c r="R116" s="102"/>
      <c r="S116" s="102"/>
      <c r="T116" s="102"/>
      <c r="U116" s="103"/>
      <c r="V116" s="103"/>
      <c r="W116" s="104" t="s">
        <v>69</v>
      </c>
      <c r="X116" s="105" t="n">
        <v>0</v>
      </c>
      <c r="Y116" s="106" t="n">
        <f aca="false">IFERROR(IF(X116="",0,CEILING((X116/$H116),1)*$H116),"")</f>
        <v>0</v>
      </c>
      <c r="Z116" s="107" t="str">
        <f aca="false">IFERROR(IF(Y116=0,"",ROUNDUP(Y116/H116,0)*0.00902),"")</f>
        <v/>
      </c>
      <c r="AA116" s="108"/>
      <c r="AB116" s="109"/>
      <c r="AC116" s="110" t="s">
        <v>233</v>
      </c>
      <c r="AG116" s="111"/>
      <c r="AJ116" s="112"/>
      <c r="AK116" s="112" t="n">
        <v>0</v>
      </c>
      <c r="BB116" s="113" t="s">
        <v>1</v>
      </c>
      <c r="BM116" s="111" t="n">
        <f aca="false">IFERROR(X116*I116/H116,"0")</f>
        <v>0</v>
      </c>
      <c r="BN116" s="111" t="n">
        <f aca="false">IFERROR(Y116*I116/H116,"0")</f>
        <v>0</v>
      </c>
      <c r="BO116" s="111" t="n">
        <f aca="false">IFERROR(1/J116*(X116/H116),"0")</f>
        <v>0</v>
      </c>
      <c r="BP116" s="111" t="n">
        <f aca="false">IFERROR(1/J116*(Y116/H116),"0")</f>
        <v>0</v>
      </c>
    </row>
    <row r="117" customFormat="false" ht="27" hidden="false" customHeight="true" outlineLevel="0" collapsed="false">
      <c r="A117" s="96" t="s">
        <v>234</v>
      </c>
      <c r="B117" s="96" t="s">
        <v>236</v>
      </c>
      <c r="C117" s="97" t="n">
        <v>4301051687</v>
      </c>
      <c r="D117" s="98" t="n">
        <v>4680115880214</v>
      </c>
      <c r="E117" s="98"/>
      <c r="F117" s="99" t="n">
        <v>0.45</v>
      </c>
      <c r="G117" s="100" t="n">
        <v>4</v>
      </c>
      <c r="H117" s="99" t="n">
        <v>1.8</v>
      </c>
      <c r="I117" s="99" t="n">
        <v>2.032</v>
      </c>
      <c r="J117" s="100" t="n">
        <v>182</v>
      </c>
      <c r="K117" s="100" t="s">
        <v>76</v>
      </c>
      <c r="L117" s="100"/>
      <c r="M117" s="101" t="s">
        <v>77</v>
      </c>
      <c r="N117" s="101"/>
      <c r="O117" s="100" t="n">
        <v>45</v>
      </c>
      <c r="P117" s="119" t="s">
        <v>237</v>
      </c>
      <c r="Q117" s="119"/>
      <c r="R117" s="119"/>
      <c r="S117" s="119"/>
      <c r="T117" s="119"/>
      <c r="U117" s="103"/>
      <c r="V117" s="103"/>
      <c r="W117" s="104" t="s">
        <v>69</v>
      </c>
      <c r="X117" s="105" t="n">
        <v>0</v>
      </c>
      <c r="Y117" s="106" t="n">
        <f aca="false">IFERROR(IF(X117="",0,CEILING((X117/$H117),1)*$H117),"")</f>
        <v>0</v>
      </c>
      <c r="Z117" s="107" t="str">
        <f aca="false">IFERROR(IF(Y117=0,"",ROUNDUP(Y117/H117,0)*0.00651),"")</f>
        <v/>
      </c>
      <c r="AA117" s="108"/>
      <c r="AB117" s="109"/>
      <c r="AC117" s="110" t="s">
        <v>233</v>
      </c>
      <c r="AG117" s="111"/>
      <c r="AJ117" s="112"/>
      <c r="AK117" s="112" t="n">
        <v>0</v>
      </c>
      <c r="BB117" s="113" t="s">
        <v>1</v>
      </c>
      <c r="BM117" s="111" t="n">
        <f aca="false">IFERROR(X117*I117/H117,"0")</f>
        <v>0</v>
      </c>
      <c r="BN117" s="111" t="n">
        <f aca="false">IFERROR(Y117*I117/H117,"0")</f>
        <v>0</v>
      </c>
      <c r="BO117" s="111" t="n">
        <f aca="false">IFERROR(1/J117*(X117/H117),"0")</f>
        <v>0</v>
      </c>
      <c r="BP117" s="111" t="n">
        <f aca="false">IFERROR(1/J117*(Y117/H117),"0")</f>
        <v>0</v>
      </c>
    </row>
    <row r="118" customFormat="false" ht="12.75" hidden="false" customHeight="false" outlineLevel="0" collapsed="false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5" t="s">
        <v>71</v>
      </c>
      <c r="Q118" s="115"/>
      <c r="R118" s="115"/>
      <c r="S118" s="115"/>
      <c r="T118" s="115"/>
      <c r="U118" s="115"/>
      <c r="V118" s="115"/>
      <c r="W118" s="116" t="s">
        <v>72</v>
      </c>
      <c r="X118" s="117" t="n">
        <f aca="false">IFERROR(X112/H112,"0")+IFERROR(X113/H113,"0")+IFERROR(X114/H114,"0")+IFERROR(X115/H115,"0")+IFERROR(X116/H116,"0")+IFERROR(X117/H117,"0")</f>
        <v>147.619047619048</v>
      </c>
      <c r="Y118" s="117" t="n">
        <f aca="false">IFERROR(Y112/H112,"0")+IFERROR(Y113/H113,"0")+IFERROR(Y114/H114,"0")+IFERROR(Y115/H115,"0")+IFERROR(Y116/H116,"0")+IFERROR(Y117/H117,"0")</f>
        <v>149</v>
      </c>
      <c r="Z118" s="117" t="n">
        <f aca="false">IFERROR(IF(Z112="",0,Z112),"0")+IFERROR(IF(Z113="",0,Z113),"0")+IFERROR(IF(Z114="",0,Z114),"0")+IFERROR(IF(Z115="",0,Z115),"0")+IFERROR(IF(Z116="",0,Z116),"0")+IFERROR(IF(Z117="",0,Z117),"0")</f>
        <v>1.19859</v>
      </c>
      <c r="AA118" s="118"/>
      <c r="AB118" s="118"/>
      <c r="AC118" s="118"/>
    </row>
    <row r="119" customFormat="false" ht="12.75" hidden="false" customHeight="false" outlineLevel="0" collapsed="false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5" t="s">
        <v>71</v>
      </c>
      <c r="Q119" s="115"/>
      <c r="R119" s="115"/>
      <c r="S119" s="115"/>
      <c r="T119" s="115"/>
      <c r="U119" s="115"/>
      <c r="V119" s="115"/>
      <c r="W119" s="116" t="s">
        <v>69</v>
      </c>
      <c r="X119" s="117" t="n">
        <f aca="false">IFERROR(SUM(X112:X117),"0")</f>
        <v>480</v>
      </c>
      <c r="Y119" s="117" t="n">
        <f aca="false">IFERROR(SUM(Y112:Y117),"0")</f>
        <v>487.8</v>
      </c>
      <c r="Z119" s="116"/>
      <c r="AA119" s="118"/>
      <c r="AB119" s="118"/>
      <c r="AC119" s="118"/>
    </row>
    <row r="120" customFormat="false" ht="16.5" hidden="false" customHeight="true" outlineLevel="0" collapsed="false">
      <c r="A120" s="92" t="s">
        <v>238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3"/>
      <c r="AB120" s="93"/>
      <c r="AC120" s="93"/>
    </row>
    <row r="121" customFormat="false" ht="14.25" hidden="false" customHeight="true" outlineLevel="0" collapsed="false">
      <c r="A121" s="94" t="s">
        <v>113</v>
      </c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5"/>
      <c r="AB121" s="95"/>
      <c r="AC121" s="95"/>
    </row>
    <row r="122" customFormat="false" ht="16.5" hidden="false" customHeight="true" outlineLevel="0" collapsed="false">
      <c r="A122" s="96" t="s">
        <v>239</v>
      </c>
      <c r="B122" s="96" t="s">
        <v>240</v>
      </c>
      <c r="C122" s="97" t="n">
        <v>4301011514</v>
      </c>
      <c r="D122" s="98" t="n">
        <v>4680115882133</v>
      </c>
      <c r="E122" s="98"/>
      <c r="F122" s="99" t="n">
        <v>1.35</v>
      </c>
      <c r="G122" s="100" t="n">
        <v>8</v>
      </c>
      <c r="H122" s="99" t="n">
        <v>10.8</v>
      </c>
      <c r="I122" s="99" t="n">
        <v>11.28</v>
      </c>
      <c r="J122" s="100" t="n">
        <v>56</v>
      </c>
      <c r="K122" s="100" t="s">
        <v>116</v>
      </c>
      <c r="L122" s="100"/>
      <c r="M122" s="101" t="s">
        <v>119</v>
      </c>
      <c r="N122" s="101"/>
      <c r="O122" s="100" t="n">
        <v>50</v>
      </c>
      <c r="P122" s="102" t="str">
        <f aca="false"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102"/>
      <c r="R122" s="102"/>
      <c r="S122" s="102"/>
      <c r="T122" s="102"/>
      <c r="U122" s="103"/>
      <c r="V122" s="103"/>
      <c r="W122" s="104" t="s">
        <v>69</v>
      </c>
      <c r="X122" s="105" t="n">
        <v>0</v>
      </c>
      <c r="Y122" s="106" t="n">
        <f aca="false">IFERROR(IF(X122="",0,CEILING((X122/$H122),1)*$H122),"")</f>
        <v>0</v>
      </c>
      <c r="Z122" s="107" t="str">
        <f aca="false">IFERROR(IF(Y122=0,"",ROUNDUP(Y122/H122,0)*0.02175),"")</f>
        <v/>
      </c>
      <c r="AA122" s="108"/>
      <c r="AB122" s="109"/>
      <c r="AC122" s="110" t="s">
        <v>241</v>
      </c>
      <c r="AG122" s="111"/>
      <c r="AJ122" s="112"/>
      <c r="AK122" s="112" t="n">
        <v>0</v>
      </c>
      <c r="BB122" s="113" t="s">
        <v>1</v>
      </c>
      <c r="BM122" s="111" t="n">
        <f aca="false">IFERROR(X122*I122/H122,"0")</f>
        <v>0</v>
      </c>
      <c r="BN122" s="111" t="n">
        <f aca="false">IFERROR(Y122*I122/H122,"0")</f>
        <v>0</v>
      </c>
      <c r="BO122" s="111" t="n">
        <f aca="false">IFERROR(1/J122*(X122/H122),"0")</f>
        <v>0</v>
      </c>
      <c r="BP122" s="111" t="n">
        <f aca="false">IFERROR(1/J122*(Y122/H122),"0")</f>
        <v>0</v>
      </c>
    </row>
    <row r="123" customFormat="false" ht="16.5" hidden="false" customHeight="true" outlineLevel="0" collapsed="false">
      <c r="A123" s="96" t="s">
        <v>239</v>
      </c>
      <c r="B123" s="96" t="s">
        <v>242</v>
      </c>
      <c r="C123" s="97" t="n">
        <v>4301011703</v>
      </c>
      <c r="D123" s="98" t="n">
        <v>4680115882133</v>
      </c>
      <c r="E123" s="98"/>
      <c r="F123" s="99" t="n">
        <v>1.4</v>
      </c>
      <c r="G123" s="100" t="n">
        <v>8</v>
      </c>
      <c r="H123" s="99" t="n">
        <v>11.2</v>
      </c>
      <c r="I123" s="99" t="n">
        <v>11.68</v>
      </c>
      <c r="J123" s="100" t="n">
        <v>56</v>
      </c>
      <c r="K123" s="100" t="s">
        <v>116</v>
      </c>
      <c r="L123" s="100"/>
      <c r="M123" s="101" t="s">
        <v>119</v>
      </c>
      <c r="N123" s="101"/>
      <c r="O123" s="100" t="n">
        <v>50</v>
      </c>
      <c r="P123" s="102" t="str">
        <f aca="false"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102"/>
      <c r="R123" s="102"/>
      <c r="S123" s="102"/>
      <c r="T123" s="102"/>
      <c r="U123" s="103"/>
      <c r="V123" s="103"/>
      <c r="W123" s="104" t="s">
        <v>69</v>
      </c>
      <c r="X123" s="105" t="n">
        <v>80</v>
      </c>
      <c r="Y123" s="106" t="n">
        <f aca="false">IFERROR(IF(X123="",0,CEILING((X123/$H123),1)*$H123),"")</f>
        <v>89.6</v>
      </c>
      <c r="Z123" s="107" t="n">
        <f aca="false">IFERROR(IF(Y123=0,"",ROUNDUP(Y123/H123,0)*0.02175),"")</f>
        <v>0.174</v>
      </c>
      <c r="AA123" s="108"/>
      <c r="AB123" s="109"/>
      <c r="AC123" s="110" t="s">
        <v>241</v>
      </c>
      <c r="AG123" s="111"/>
      <c r="AJ123" s="112"/>
      <c r="AK123" s="112" t="n">
        <v>0</v>
      </c>
      <c r="BB123" s="113" t="s">
        <v>1</v>
      </c>
      <c r="BM123" s="111" t="n">
        <f aca="false">IFERROR(X123*I123/H123,"0")</f>
        <v>83.4285714285714</v>
      </c>
      <c r="BN123" s="111" t="n">
        <f aca="false">IFERROR(Y123*I123/H123,"0")</f>
        <v>93.44</v>
      </c>
      <c r="BO123" s="111" t="n">
        <f aca="false">IFERROR(1/J123*(X123/H123),"0")</f>
        <v>0.127551020408163</v>
      </c>
      <c r="BP123" s="111" t="n">
        <f aca="false">IFERROR(1/J123*(Y123/H123),"0")</f>
        <v>0.142857142857143</v>
      </c>
    </row>
    <row r="124" customFormat="false" ht="27" hidden="false" customHeight="true" outlineLevel="0" collapsed="false">
      <c r="A124" s="96" t="s">
        <v>243</v>
      </c>
      <c r="B124" s="96" t="s">
        <v>244</v>
      </c>
      <c r="C124" s="97" t="n">
        <v>4301011417</v>
      </c>
      <c r="D124" s="98" t="n">
        <v>4680115880269</v>
      </c>
      <c r="E124" s="98"/>
      <c r="F124" s="99" t="n">
        <v>0.375</v>
      </c>
      <c r="G124" s="100" t="n">
        <v>10</v>
      </c>
      <c r="H124" s="99" t="n">
        <v>3.75</v>
      </c>
      <c r="I124" s="99" t="n">
        <v>3.96</v>
      </c>
      <c r="J124" s="100" t="n">
        <v>132</v>
      </c>
      <c r="K124" s="100" t="s">
        <v>126</v>
      </c>
      <c r="L124" s="100"/>
      <c r="M124" s="101" t="s">
        <v>77</v>
      </c>
      <c r="N124" s="101"/>
      <c r="O124" s="100" t="n">
        <v>50</v>
      </c>
      <c r="P124" s="102" t="str">
        <f aca="false"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102"/>
      <c r="R124" s="102"/>
      <c r="S124" s="102"/>
      <c r="T124" s="102"/>
      <c r="U124" s="103"/>
      <c r="V124" s="103"/>
      <c r="W124" s="104" t="s">
        <v>69</v>
      </c>
      <c r="X124" s="105" t="n">
        <v>0</v>
      </c>
      <c r="Y124" s="106" t="n">
        <f aca="false">IFERROR(IF(X124="",0,CEILING((X124/$H124),1)*$H124),"")</f>
        <v>0</v>
      </c>
      <c r="Z124" s="107" t="str">
        <f aca="false">IFERROR(IF(Y124=0,"",ROUNDUP(Y124/H124,0)*0.00902),"")</f>
        <v/>
      </c>
      <c r="AA124" s="108"/>
      <c r="AB124" s="109"/>
      <c r="AC124" s="110" t="s">
        <v>245</v>
      </c>
      <c r="AG124" s="111"/>
      <c r="AJ124" s="112"/>
      <c r="AK124" s="112" t="n">
        <v>0</v>
      </c>
      <c r="BB124" s="113" t="s">
        <v>1</v>
      </c>
      <c r="BM124" s="111" t="n">
        <f aca="false">IFERROR(X124*I124/H124,"0")</f>
        <v>0</v>
      </c>
      <c r="BN124" s="111" t="n">
        <f aca="false">IFERROR(Y124*I124/H124,"0")</f>
        <v>0</v>
      </c>
      <c r="BO124" s="111" t="n">
        <f aca="false">IFERROR(1/J124*(X124/H124),"0")</f>
        <v>0</v>
      </c>
      <c r="BP124" s="111" t="n">
        <f aca="false">IFERROR(1/J124*(Y124/H124),"0")</f>
        <v>0</v>
      </c>
    </row>
    <row r="125" customFormat="false" ht="27" hidden="false" customHeight="true" outlineLevel="0" collapsed="false">
      <c r="A125" s="96" t="s">
        <v>246</v>
      </c>
      <c r="B125" s="96" t="s">
        <v>247</v>
      </c>
      <c r="C125" s="97" t="n">
        <v>4301011415</v>
      </c>
      <c r="D125" s="98" t="n">
        <v>4680115880429</v>
      </c>
      <c r="E125" s="98"/>
      <c r="F125" s="99" t="n">
        <v>0.45</v>
      </c>
      <c r="G125" s="100" t="n">
        <v>10</v>
      </c>
      <c r="H125" s="99" t="n">
        <v>4.5</v>
      </c>
      <c r="I125" s="99" t="n">
        <v>4.71</v>
      </c>
      <c r="J125" s="100" t="n">
        <v>132</v>
      </c>
      <c r="K125" s="100" t="s">
        <v>126</v>
      </c>
      <c r="L125" s="100"/>
      <c r="M125" s="101" t="s">
        <v>77</v>
      </c>
      <c r="N125" s="101"/>
      <c r="O125" s="100" t="n">
        <v>50</v>
      </c>
      <c r="P125" s="102" t="str">
        <f aca="false"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102"/>
      <c r="R125" s="102"/>
      <c r="S125" s="102"/>
      <c r="T125" s="102"/>
      <c r="U125" s="103"/>
      <c r="V125" s="103"/>
      <c r="W125" s="104" t="s">
        <v>69</v>
      </c>
      <c r="X125" s="105" t="n">
        <v>450</v>
      </c>
      <c r="Y125" s="106" t="n">
        <f aca="false">IFERROR(IF(X125="",0,CEILING((X125/$H125),1)*$H125),"")</f>
        <v>450</v>
      </c>
      <c r="Z125" s="107" t="n">
        <f aca="false">IFERROR(IF(Y125=0,"",ROUNDUP(Y125/H125,0)*0.00902),"")</f>
        <v>0.902</v>
      </c>
      <c r="AA125" s="108"/>
      <c r="AB125" s="109"/>
      <c r="AC125" s="110" t="s">
        <v>245</v>
      </c>
      <c r="AG125" s="111"/>
      <c r="AJ125" s="112"/>
      <c r="AK125" s="112" t="n">
        <v>0</v>
      </c>
      <c r="BB125" s="113" t="s">
        <v>1</v>
      </c>
      <c r="BM125" s="111" t="n">
        <f aca="false">IFERROR(X125*I125/H125,"0")</f>
        <v>471</v>
      </c>
      <c r="BN125" s="111" t="n">
        <f aca="false">IFERROR(Y125*I125/H125,"0")</f>
        <v>471</v>
      </c>
      <c r="BO125" s="111" t="n">
        <f aca="false">IFERROR(1/J125*(X125/H125),"0")</f>
        <v>0.757575757575758</v>
      </c>
      <c r="BP125" s="111" t="n">
        <f aca="false">IFERROR(1/J125*(Y125/H125),"0")</f>
        <v>0.757575757575758</v>
      </c>
    </row>
    <row r="126" customFormat="false" ht="16.5" hidden="false" customHeight="true" outlineLevel="0" collapsed="false">
      <c r="A126" s="96" t="s">
        <v>248</v>
      </c>
      <c r="B126" s="96" t="s">
        <v>249</v>
      </c>
      <c r="C126" s="97" t="n">
        <v>4301011462</v>
      </c>
      <c r="D126" s="98" t="n">
        <v>4680115881457</v>
      </c>
      <c r="E126" s="98"/>
      <c r="F126" s="99" t="n">
        <v>0.75</v>
      </c>
      <c r="G126" s="100" t="n">
        <v>6</v>
      </c>
      <c r="H126" s="99" t="n">
        <v>4.5</v>
      </c>
      <c r="I126" s="99" t="n">
        <v>4.71</v>
      </c>
      <c r="J126" s="100" t="n">
        <v>132</v>
      </c>
      <c r="K126" s="100" t="s">
        <v>126</v>
      </c>
      <c r="L126" s="100"/>
      <c r="M126" s="101" t="s">
        <v>77</v>
      </c>
      <c r="N126" s="101"/>
      <c r="O126" s="100" t="n">
        <v>50</v>
      </c>
      <c r="P126" s="102" t="str">
        <f aca="false"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102"/>
      <c r="R126" s="102"/>
      <c r="S126" s="102"/>
      <c r="T126" s="102"/>
      <c r="U126" s="103"/>
      <c r="V126" s="103"/>
      <c r="W126" s="104" t="s">
        <v>69</v>
      </c>
      <c r="X126" s="105" t="n">
        <v>0</v>
      </c>
      <c r="Y126" s="106" t="n">
        <f aca="false">IFERROR(IF(X126="",0,CEILING((X126/$H126),1)*$H126),"")</f>
        <v>0</v>
      </c>
      <c r="Z126" s="107" t="str">
        <f aca="false">IFERROR(IF(Y126=0,"",ROUNDUP(Y126/H126,0)*0.00902),"")</f>
        <v/>
      </c>
      <c r="AA126" s="108"/>
      <c r="AB126" s="109"/>
      <c r="AC126" s="110" t="s">
        <v>241</v>
      </c>
      <c r="AG126" s="111"/>
      <c r="AJ126" s="112"/>
      <c r="AK126" s="112" t="n">
        <v>0</v>
      </c>
      <c r="BB126" s="113" t="s">
        <v>1</v>
      </c>
      <c r="BM126" s="111" t="n">
        <f aca="false">IFERROR(X126*I126/H126,"0")</f>
        <v>0</v>
      </c>
      <c r="BN126" s="111" t="n">
        <f aca="false">IFERROR(Y126*I126/H126,"0")</f>
        <v>0</v>
      </c>
      <c r="BO126" s="111" t="n">
        <f aca="false">IFERROR(1/J126*(X126/H126),"0")</f>
        <v>0</v>
      </c>
      <c r="BP126" s="111" t="n">
        <f aca="false">IFERROR(1/J126*(Y126/H126),"0")</f>
        <v>0</v>
      </c>
    </row>
    <row r="127" customFormat="false" ht="12.75" hidden="false" customHeight="false" outlineLevel="0" collapsed="false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5" t="s">
        <v>71</v>
      </c>
      <c r="Q127" s="115"/>
      <c r="R127" s="115"/>
      <c r="S127" s="115"/>
      <c r="T127" s="115"/>
      <c r="U127" s="115"/>
      <c r="V127" s="115"/>
      <c r="W127" s="116" t="s">
        <v>72</v>
      </c>
      <c r="X127" s="117" t="n">
        <f aca="false">IFERROR(X122/H122,"0")+IFERROR(X123/H123,"0")+IFERROR(X124/H124,"0")+IFERROR(X125/H125,"0")+IFERROR(X126/H126,"0")</f>
        <v>107.142857142857</v>
      </c>
      <c r="Y127" s="117" t="n">
        <f aca="false">IFERROR(Y122/H122,"0")+IFERROR(Y123/H123,"0")+IFERROR(Y124/H124,"0")+IFERROR(Y125/H125,"0")+IFERROR(Y126/H126,"0")</f>
        <v>108</v>
      </c>
      <c r="Z127" s="117" t="n">
        <f aca="false">IFERROR(IF(Z122="",0,Z122),"0")+IFERROR(IF(Z123="",0,Z123),"0")+IFERROR(IF(Z124="",0,Z124),"0")+IFERROR(IF(Z125="",0,Z125),"0")+IFERROR(IF(Z126="",0,Z126),"0")</f>
        <v>1.076</v>
      </c>
      <c r="AA127" s="118"/>
      <c r="AB127" s="118"/>
      <c r="AC127" s="118"/>
    </row>
    <row r="128" customFormat="false" ht="12.75" hidden="false" customHeight="false" outlineLevel="0" collapsed="false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5" t="s">
        <v>71</v>
      </c>
      <c r="Q128" s="115"/>
      <c r="R128" s="115"/>
      <c r="S128" s="115"/>
      <c r="T128" s="115"/>
      <c r="U128" s="115"/>
      <c r="V128" s="115"/>
      <c r="W128" s="116" t="s">
        <v>69</v>
      </c>
      <c r="X128" s="117" t="n">
        <f aca="false">IFERROR(SUM(X122:X126),"0")</f>
        <v>530</v>
      </c>
      <c r="Y128" s="117" t="n">
        <f aca="false">IFERROR(SUM(Y122:Y126),"0")</f>
        <v>539.6</v>
      </c>
      <c r="Z128" s="116"/>
      <c r="AA128" s="118"/>
      <c r="AB128" s="118"/>
      <c r="AC128" s="118"/>
    </row>
    <row r="129" customFormat="false" ht="14.25" hidden="false" customHeight="true" outlineLevel="0" collapsed="false">
      <c r="A129" s="94" t="s">
        <v>166</v>
      </c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5"/>
      <c r="AB129" s="95"/>
      <c r="AC129" s="95"/>
    </row>
    <row r="130" customFormat="false" ht="16.5" hidden="false" customHeight="true" outlineLevel="0" collapsed="false">
      <c r="A130" s="96" t="s">
        <v>250</v>
      </c>
      <c r="B130" s="96" t="s">
        <v>251</v>
      </c>
      <c r="C130" s="97" t="n">
        <v>4301020345</v>
      </c>
      <c r="D130" s="98" t="n">
        <v>4680115881488</v>
      </c>
      <c r="E130" s="98"/>
      <c r="F130" s="99" t="n">
        <v>1.35</v>
      </c>
      <c r="G130" s="100" t="n">
        <v>8</v>
      </c>
      <c r="H130" s="99" t="n">
        <v>10.8</v>
      </c>
      <c r="I130" s="99" t="n">
        <v>11.28</v>
      </c>
      <c r="J130" s="100" t="n">
        <v>56</v>
      </c>
      <c r="K130" s="100" t="s">
        <v>116</v>
      </c>
      <c r="L130" s="100"/>
      <c r="M130" s="101" t="s">
        <v>119</v>
      </c>
      <c r="N130" s="101"/>
      <c r="O130" s="100" t="n">
        <v>55</v>
      </c>
      <c r="P130" s="102" t="str">
        <f aca="false"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102"/>
      <c r="R130" s="102"/>
      <c r="S130" s="102"/>
      <c r="T130" s="102"/>
      <c r="U130" s="103"/>
      <c r="V130" s="103"/>
      <c r="W130" s="104" t="s">
        <v>69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IFERROR(IF(Y130=0,"",ROUNDUP(Y130/H130,0)*0.02175),"")</f>
        <v/>
      </c>
      <c r="AA130" s="108"/>
      <c r="AB130" s="109"/>
      <c r="AC130" s="110" t="s">
        <v>252</v>
      </c>
      <c r="AG130" s="111"/>
      <c r="AJ130" s="112"/>
      <c r="AK130" s="112" t="n">
        <v>0</v>
      </c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6.5" hidden="false" customHeight="true" outlineLevel="0" collapsed="false">
      <c r="A131" s="96" t="s">
        <v>253</v>
      </c>
      <c r="B131" s="96" t="s">
        <v>254</v>
      </c>
      <c r="C131" s="97" t="n">
        <v>4301020258</v>
      </c>
      <c r="D131" s="98" t="n">
        <v>4680115882775</v>
      </c>
      <c r="E131" s="98"/>
      <c r="F131" s="99" t="n">
        <v>0.3</v>
      </c>
      <c r="G131" s="100" t="n">
        <v>8</v>
      </c>
      <c r="H131" s="99" t="n">
        <v>2.4</v>
      </c>
      <c r="I131" s="99" t="n">
        <v>2.5</v>
      </c>
      <c r="J131" s="100" t="n">
        <v>234</v>
      </c>
      <c r="K131" s="100" t="s">
        <v>67</v>
      </c>
      <c r="L131" s="100"/>
      <c r="M131" s="101" t="s">
        <v>77</v>
      </c>
      <c r="N131" s="101"/>
      <c r="O131" s="100" t="n">
        <v>50</v>
      </c>
      <c r="P131" s="102" t="str">
        <f aca="false"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02"/>
      <c r="R131" s="102"/>
      <c r="S131" s="102"/>
      <c r="T131" s="102"/>
      <c r="U131" s="103"/>
      <c r="V131" s="103"/>
      <c r="W131" s="104" t="s">
        <v>69</v>
      </c>
      <c r="X131" s="105" t="n">
        <v>0</v>
      </c>
      <c r="Y131" s="106" t="n">
        <f aca="false">IFERROR(IF(X131="",0,CEILING((X131/$H131),1)*$H131),"")</f>
        <v>0</v>
      </c>
      <c r="Z131" s="107" t="str">
        <f aca="false">IFERROR(IF(Y131=0,"",ROUNDUP(Y131/H131,0)*0.00502),"")</f>
        <v/>
      </c>
      <c r="AA131" s="108"/>
      <c r="AB131" s="109"/>
      <c r="AC131" s="110" t="s">
        <v>255</v>
      </c>
      <c r="AG131" s="111"/>
      <c r="AJ131" s="112"/>
      <c r="AK131" s="112" t="n">
        <v>0</v>
      </c>
      <c r="BB131" s="113" t="s">
        <v>1</v>
      </c>
      <c r="BM131" s="111" t="n">
        <f aca="false">IFERROR(X131*I131/H131,"0")</f>
        <v>0</v>
      </c>
      <c r="BN131" s="111" t="n">
        <f aca="false">IFERROR(Y131*I131/H131,"0")</f>
        <v>0</v>
      </c>
      <c r="BO131" s="111" t="n">
        <f aca="false">IFERROR(1/J131*(X131/H131),"0")</f>
        <v>0</v>
      </c>
      <c r="BP131" s="111" t="n">
        <f aca="false">IFERROR(1/J131*(Y131/H131),"0")</f>
        <v>0</v>
      </c>
    </row>
    <row r="132" customFormat="false" ht="16.5" hidden="false" customHeight="true" outlineLevel="0" collapsed="false">
      <c r="A132" s="96" t="s">
        <v>253</v>
      </c>
      <c r="B132" s="96" t="s">
        <v>256</v>
      </c>
      <c r="C132" s="97" t="n">
        <v>4301020346</v>
      </c>
      <c r="D132" s="98" t="n">
        <v>4680115882775</v>
      </c>
      <c r="E132" s="98"/>
      <c r="F132" s="99" t="n">
        <v>0.3</v>
      </c>
      <c r="G132" s="100" t="n">
        <v>8</v>
      </c>
      <c r="H132" s="99" t="n">
        <v>2.4</v>
      </c>
      <c r="I132" s="99" t="n">
        <v>2.5</v>
      </c>
      <c r="J132" s="100" t="n">
        <v>234</v>
      </c>
      <c r="K132" s="100" t="s">
        <v>67</v>
      </c>
      <c r="L132" s="100"/>
      <c r="M132" s="101" t="s">
        <v>119</v>
      </c>
      <c r="N132" s="101"/>
      <c r="O132" s="100" t="n">
        <v>55</v>
      </c>
      <c r="P132" s="102" t="str">
        <f aca="false"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102"/>
      <c r="R132" s="102"/>
      <c r="S132" s="102"/>
      <c r="T132" s="102"/>
      <c r="U132" s="103"/>
      <c r="V132" s="103"/>
      <c r="W132" s="104" t="s">
        <v>69</v>
      </c>
      <c r="X132" s="105" t="n">
        <v>0</v>
      </c>
      <c r="Y132" s="106" t="n">
        <f aca="false">IFERROR(IF(X132="",0,CEILING((X132/$H132),1)*$H132),"")</f>
        <v>0</v>
      </c>
      <c r="Z132" s="107" t="str">
        <f aca="false">IFERROR(IF(Y132=0,"",ROUNDUP(Y132/H132,0)*0.00502),"")</f>
        <v/>
      </c>
      <c r="AA132" s="108"/>
      <c r="AB132" s="109"/>
      <c r="AC132" s="110" t="s">
        <v>252</v>
      </c>
      <c r="AG132" s="111"/>
      <c r="AJ132" s="112"/>
      <c r="AK132" s="112" t="n">
        <v>0</v>
      </c>
      <c r="BB132" s="113" t="s">
        <v>1</v>
      </c>
      <c r="BM132" s="111" t="n">
        <f aca="false">IFERROR(X132*I132/H132,"0")</f>
        <v>0</v>
      </c>
      <c r="BN132" s="111" t="n">
        <f aca="false">IFERROR(Y132*I132/H132,"0")</f>
        <v>0</v>
      </c>
      <c r="BO132" s="111" t="n">
        <f aca="false">IFERROR(1/J132*(X132/H132),"0")</f>
        <v>0</v>
      </c>
      <c r="BP132" s="111" t="n">
        <f aca="false">IFERROR(1/J132*(Y132/H132),"0")</f>
        <v>0</v>
      </c>
    </row>
    <row r="133" customFormat="false" ht="16.5" hidden="false" customHeight="true" outlineLevel="0" collapsed="false">
      <c r="A133" s="96" t="s">
        <v>257</v>
      </c>
      <c r="B133" s="96" t="s">
        <v>258</v>
      </c>
      <c r="C133" s="97" t="n">
        <v>4301020344</v>
      </c>
      <c r="D133" s="98" t="n">
        <v>4680115880658</v>
      </c>
      <c r="E133" s="98"/>
      <c r="F133" s="99" t="n">
        <v>0.4</v>
      </c>
      <c r="G133" s="100" t="n">
        <v>6</v>
      </c>
      <c r="H133" s="99" t="n">
        <v>2.4</v>
      </c>
      <c r="I133" s="99" t="n">
        <v>2.58</v>
      </c>
      <c r="J133" s="100" t="n">
        <v>182</v>
      </c>
      <c r="K133" s="100" t="s">
        <v>76</v>
      </c>
      <c r="L133" s="100"/>
      <c r="M133" s="101" t="s">
        <v>119</v>
      </c>
      <c r="N133" s="101"/>
      <c r="O133" s="100" t="n">
        <v>55</v>
      </c>
      <c r="P133" s="102" t="str">
        <f aca="false"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102"/>
      <c r="R133" s="102"/>
      <c r="S133" s="102"/>
      <c r="T133" s="102"/>
      <c r="U133" s="103"/>
      <c r="V133" s="103"/>
      <c r="W133" s="104" t="s">
        <v>69</v>
      </c>
      <c r="X133" s="105" t="n">
        <v>0</v>
      </c>
      <c r="Y133" s="106" t="n">
        <f aca="false">IFERROR(IF(X133="",0,CEILING((X133/$H133),1)*$H133),"")</f>
        <v>0</v>
      </c>
      <c r="Z133" s="107" t="str">
        <f aca="false">IFERROR(IF(Y133=0,"",ROUNDUP(Y133/H133,0)*0.00651),"")</f>
        <v/>
      </c>
      <c r="AA133" s="108"/>
      <c r="AB133" s="109"/>
      <c r="AC133" s="110" t="s">
        <v>252</v>
      </c>
      <c r="AG133" s="111"/>
      <c r="AJ133" s="112"/>
      <c r="AK133" s="112" t="n">
        <v>0</v>
      </c>
      <c r="BB133" s="113" t="s">
        <v>1</v>
      </c>
      <c r="BM133" s="111" t="n">
        <f aca="false">IFERROR(X133*I133/H133,"0")</f>
        <v>0</v>
      </c>
      <c r="BN133" s="111" t="n">
        <f aca="false">IFERROR(Y133*I133/H133,"0")</f>
        <v>0</v>
      </c>
      <c r="BO133" s="111" t="n">
        <f aca="false">IFERROR(1/J133*(X133/H133),"0")</f>
        <v>0</v>
      </c>
      <c r="BP133" s="111" t="n">
        <f aca="false">IFERROR(1/J133*(Y133/H133),"0")</f>
        <v>0</v>
      </c>
    </row>
    <row r="134" customFormat="false" ht="12.75" hidden="false" customHeight="false" outlineLevel="0" collapsed="false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5" t="s">
        <v>71</v>
      </c>
      <c r="Q134" s="115"/>
      <c r="R134" s="115"/>
      <c r="S134" s="115"/>
      <c r="T134" s="115"/>
      <c r="U134" s="115"/>
      <c r="V134" s="115"/>
      <c r="W134" s="116" t="s">
        <v>72</v>
      </c>
      <c r="X134" s="117" t="n">
        <f aca="false">IFERROR(X130/H130,"0")+IFERROR(X131/H131,"0")+IFERROR(X132/H132,"0")+IFERROR(X133/H133,"0")</f>
        <v>0</v>
      </c>
      <c r="Y134" s="117" t="n">
        <f aca="false">IFERROR(Y130/H130,"0")+IFERROR(Y131/H131,"0")+IFERROR(Y132/H132,"0")+IFERROR(Y133/H133,"0")</f>
        <v>0</v>
      </c>
      <c r="Z134" s="117" t="n">
        <f aca="false">IFERROR(IF(Z130="",0,Z130),"0")+IFERROR(IF(Z131="",0,Z131),"0")+IFERROR(IF(Z132="",0,Z132),"0")+IFERROR(IF(Z133="",0,Z133),"0")</f>
        <v>0</v>
      </c>
      <c r="AA134" s="118"/>
      <c r="AB134" s="118"/>
      <c r="AC134" s="118"/>
    </row>
    <row r="135" customFormat="false" ht="12.75" hidden="false" customHeight="false" outlineLevel="0" collapsed="false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5" t="s">
        <v>71</v>
      </c>
      <c r="Q135" s="115"/>
      <c r="R135" s="115"/>
      <c r="S135" s="115"/>
      <c r="T135" s="115"/>
      <c r="U135" s="115"/>
      <c r="V135" s="115"/>
      <c r="W135" s="116" t="s">
        <v>69</v>
      </c>
      <c r="X135" s="117" t="n">
        <f aca="false">IFERROR(SUM(X130:X133),"0")</f>
        <v>0</v>
      </c>
      <c r="Y135" s="117" t="n">
        <f aca="false">IFERROR(SUM(Y130:Y133),"0")</f>
        <v>0</v>
      </c>
      <c r="Z135" s="116"/>
      <c r="AA135" s="118"/>
      <c r="AB135" s="118"/>
      <c r="AC135" s="118"/>
    </row>
    <row r="136" customFormat="false" ht="14.25" hidden="false" customHeight="true" outlineLevel="0" collapsed="false">
      <c r="A136" s="94" t="s">
        <v>73</v>
      </c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5"/>
      <c r="AB136" s="95"/>
      <c r="AC136" s="95"/>
    </row>
    <row r="137" customFormat="false" ht="27" hidden="false" customHeight="true" outlineLevel="0" collapsed="false">
      <c r="A137" s="96" t="s">
        <v>259</v>
      </c>
      <c r="B137" s="96" t="s">
        <v>260</v>
      </c>
      <c r="C137" s="97" t="n">
        <v>4301051625</v>
      </c>
      <c r="D137" s="98" t="n">
        <v>4607091385168</v>
      </c>
      <c r="E137" s="98"/>
      <c r="F137" s="99" t="n">
        <v>1.4</v>
      </c>
      <c r="G137" s="100" t="n">
        <v>6</v>
      </c>
      <c r="H137" s="99" t="n">
        <v>8.4</v>
      </c>
      <c r="I137" s="99" t="n">
        <v>8.958</v>
      </c>
      <c r="J137" s="100" t="n">
        <v>56</v>
      </c>
      <c r="K137" s="100" t="s">
        <v>116</v>
      </c>
      <c r="L137" s="100"/>
      <c r="M137" s="101" t="s">
        <v>77</v>
      </c>
      <c r="N137" s="101"/>
      <c r="O137" s="100" t="n">
        <v>45</v>
      </c>
      <c r="P137" s="102" t="str">
        <f aca="false"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102"/>
      <c r="R137" s="102"/>
      <c r="S137" s="102"/>
      <c r="T137" s="102"/>
      <c r="U137" s="103"/>
      <c r="V137" s="103"/>
      <c r="W137" s="104" t="s">
        <v>69</v>
      </c>
      <c r="X137" s="105" t="n">
        <v>400</v>
      </c>
      <c r="Y137" s="106" t="n">
        <f aca="false">IFERROR(IF(X137="",0,CEILING((X137/$H137),1)*$H137),"")</f>
        <v>403.2</v>
      </c>
      <c r="Z137" s="107" t="n">
        <f aca="false">IFERROR(IF(Y137=0,"",ROUNDUP(Y137/H137,0)*0.02175),"")</f>
        <v>1.044</v>
      </c>
      <c r="AA137" s="108"/>
      <c r="AB137" s="109"/>
      <c r="AC137" s="110" t="s">
        <v>261</v>
      </c>
      <c r="AG137" s="111"/>
      <c r="AJ137" s="112"/>
      <c r="AK137" s="112" t="n">
        <v>0</v>
      </c>
      <c r="BB137" s="113" t="s">
        <v>1</v>
      </c>
      <c r="BM137" s="111" t="n">
        <f aca="false">IFERROR(X137*I137/H137,"0")</f>
        <v>426.571428571429</v>
      </c>
      <c r="BN137" s="111" t="n">
        <f aca="false">IFERROR(Y137*I137/H137,"0")</f>
        <v>429.984</v>
      </c>
      <c r="BO137" s="111" t="n">
        <f aca="false">IFERROR(1/J137*(X137/H137),"0")</f>
        <v>0.850340136054422</v>
      </c>
      <c r="BP137" s="111" t="n">
        <f aca="false">IFERROR(1/J137*(Y137/H137),"0")</f>
        <v>0.857142857142857</v>
      </c>
    </row>
    <row r="138" customFormat="false" ht="37.5" hidden="false" customHeight="true" outlineLevel="0" collapsed="false">
      <c r="A138" s="96" t="s">
        <v>259</v>
      </c>
      <c r="B138" s="96" t="s">
        <v>262</v>
      </c>
      <c r="C138" s="97" t="n">
        <v>4301051360</v>
      </c>
      <c r="D138" s="98" t="n">
        <v>4607091385168</v>
      </c>
      <c r="E138" s="98"/>
      <c r="F138" s="99" t="n">
        <v>1.35</v>
      </c>
      <c r="G138" s="100" t="n">
        <v>6</v>
      </c>
      <c r="H138" s="99" t="n">
        <v>8.1</v>
      </c>
      <c r="I138" s="99" t="n">
        <v>8.658</v>
      </c>
      <c r="J138" s="100" t="n">
        <v>56</v>
      </c>
      <c r="K138" s="100" t="s">
        <v>116</v>
      </c>
      <c r="L138" s="100"/>
      <c r="M138" s="101" t="s">
        <v>77</v>
      </c>
      <c r="N138" s="101"/>
      <c r="O138" s="100" t="n">
        <v>45</v>
      </c>
      <c r="P138" s="102" t="str">
        <f aca="false"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102"/>
      <c r="R138" s="102"/>
      <c r="S138" s="102"/>
      <c r="T138" s="102"/>
      <c r="U138" s="103"/>
      <c r="V138" s="103"/>
      <c r="W138" s="104" t="s">
        <v>69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IFERROR(IF(Y138=0,"",ROUNDUP(Y138/H138,0)*0.02175),"")</f>
        <v/>
      </c>
      <c r="AA138" s="108"/>
      <c r="AB138" s="109"/>
      <c r="AC138" s="110" t="s">
        <v>263</v>
      </c>
      <c r="AG138" s="111"/>
      <c r="AJ138" s="112"/>
      <c r="AK138" s="112" t="n">
        <v>0</v>
      </c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27" hidden="false" customHeight="true" outlineLevel="0" collapsed="false">
      <c r="A139" s="96" t="s">
        <v>264</v>
      </c>
      <c r="B139" s="96" t="s">
        <v>265</v>
      </c>
      <c r="C139" s="97" t="n">
        <v>4301051742</v>
      </c>
      <c r="D139" s="98" t="n">
        <v>4680115884540</v>
      </c>
      <c r="E139" s="98"/>
      <c r="F139" s="99" t="n">
        <v>1.4</v>
      </c>
      <c r="G139" s="100" t="n">
        <v>6</v>
      </c>
      <c r="H139" s="99" t="n">
        <v>8.4</v>
      </c>
      <c r="I139" s="99" t="n">
        <v>8.88</v>
      </c>
      <c r="J139" s="100" t="n">
        <v>56</v>
      </c>
      <c r="K139" s="100" t="s">
        <v>116</v>
      </c>
      <c r="L139" s="100"/>
      <c r="M139" s="101" t="s">
        <v>77</v>
      </c>
      <c r="N139" s="101"/>
      <c r="O139" s="100" t="n">
        <v>45</v>
      </c>
      <c r="P139" s="102" t="str">
        <f aca="false"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102"/>
      <c r="R139" s="102"/>
      <c r="S139" s="102"/>
      <c r="T139" s="102"/>
      <c r="U139" s="103"/>
      <c r="V139" s="103"/>
      <c r="W139" s="104" t="s">
        <v>69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IFERROR(IF(Y139=0,"",ROUNDUP(Y139/H139,0)*0.02175),"")</f>
        <v/>
      </c>
      <c r="AA139" s="108"/>
      <c r="AB139" s="109"/>
      <c r="AC139" s="110" t="s">
        <v>266</v>
      </c>
      <c r="AG139" s="111"/>
      <c r="AJ139" s="112"/>
      <c r="AK139" s="112" t="n">
        <v>0</v>
      </c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37.5" hidden="false" customHeight="true" outlineLevel="0" collapsed="false">
      <c r="A140" s="96" t="s">
        <v>267</v>
      </c>
      <c r="B140" s="96" t="s">
        <v>268</v>
      </c>
      <c r="C140" s="97" t="n">
        <v>4301051362</v>
      </c>
      <c r="D140" s="98" t="n">
        <v>4607091383256</v>
      </c>
      <c r="E140" s="98"/>
      <c r="F140" s="99" t="n">
        <v>0.33</v>
      </c>
      <c r="G140" s="100" t="n">
        <v>6</v>
      </c>
      <c r="H140" s="99" t="n">
        <v>1.98</v>
      </c>
      <c r="I140" s="99" t="n">
        <v>2.226</v>
      </c>
      <c r="J140" s="100" t="n">
        <v>182</v>
      </c>
      <c r="K140" s="100" t="s">
        <v>76</v>
      </c>
      <c r="L140" s="100"/>
      <c r="M140" s="101" t="s">
        <v>77</v>
      </c>
      <c r="N140" s="101"/>
      <c r="O140" s="100" t="n">
        <v>45</v>
      </c>
      <c r="P140" s="102" t="str">
        <f aca="false"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102"/>
      <c r="R140" s="102"/>
      <c r="S140" s="102"/>
      <c r="T140" s="102"/>
      <c r="U140" s="103"/>
      <c r="V140" s="103"/>
      <c r="W140" s="104" t="s">
        <v>69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IFERROR(IF(Y140=0,"",ROUNDUP(Y140/H140,0)*0.00651),"")</f>
        <v/>
      </c>
      <c r="AA140" s="108"/>
      <c r="AB140" s="109"/>
      <c r="AC140" s="110" t="s">
        <v>263</v>
      </c>
      <c r="AG140" s="111"/>
      <c r="AJ140" s="112"/>
      <c r="AK140" s="112" t="n">
        <v>0</v>
      </c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37.5" hidden="false" customHeight="true" outlineLevel="0" collapsed="false">
      <c r="A141" s="96" t="s">
        <v>269</v>
      </c>
      <c r="B141" s="96" t="s">
        <v>270</v>
      </c>
      <c r="C141" s="97" t="n">
        <v>4301051358</v>
      </c>
      <c r="D141" s="98" t="n">
        <v>4607091385748</v>
      </c>
      <c r="E141" s="98"/>
      <c r="F141" s="99" t="n">
        <v>0.45</v>
      </c>
      <c r="G141" s="100" t="n">
        <v>6</v>
      </c>
      <c r="H141" s="99" t="n">
        <v>2.7</v>
      </c>
      <c r="I141" s="99" t="n">
        <v>2.952</v>
      </c>
      <c r="J141" s="100" t="n">
        <v>182</v>
      </c>
      <c r="K141" s="100" t="s">
        <v>76</v>
      </c>
      <c r="L141" s="100" t="s">
        <v>129</v>
      </c>
      <c r="M141" s="101" t="s">
        <v>77</v>
      </c>
      <c r="N141" s="101"/>
      <c r="O141" s="100" t="n">
        <v>45</v>
      </c>
      <c r="P141" s="102" t="str">
        <f aca="false"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102"/>
      <c r="R141" s="102"/>
      <c r="S141" s="102"/>
      <c r="T141" s="102"/>
      <c r="U141" s="103"/>
      <c r="V141" s="103"/>
      <c r="W141" s="104" t="s">
        <v>69</v>
      </c>
      <c r="X141" s="105" t="n">
        <v>315</v>
      </c>
      <c r="Y141" s="106" t="n">
        <f aca="false">IFERROR(IF(X141="",0,CEILING((X141/$H141),1)*$H141),"")</f>
        <v>315.9</v>
      </c>
      <c r="Z141" s="107" t="n">
        <f aca="false">IFERROR(IF(Y141=0,"",ROUNDUP(Y141/H141,0)*0.00651),"")</f>
        <v>0.76167</v>
      </c>
      <c r="AA141" s="108"/>
      <c r="AB141" s="109"/>
      <c r="AC141" s="110" t="s">
        <v>263</v>
      </c>
      <c r="AG141" s="111"/>
      <c r="AJ141" s="112" t="s">
        <v>130</v>
      </c>
      <c r="AK141" s="112" t="n">
        <v>491.4</v>
      </c>
      <c r="BB141" s="113" t="s">
        <v>1</v>
      </c>
      <c r="BM141" s="111" t="n">
        <f aca="false">IFERROR(X141*I141/H141,"0")</f>
        <v>344.4</v>
      </c>
      <c r="BN141" s="111" t="n">
        <f aca="false">IFERROR(Y141*I141/H141,"0")</f>
        <v>345.384</v>
      </c>
      <c r="BO141" s="111" t="n">
        <f aca="false">IFERROR(1/J141*(X141/H141),"0")</f>
        <v>0.641025641025641</v>
      </c>
      <c r="BP141" s="111" t="n">
        <f aca="false">IFERROR(1/J141*(Y141/H141),"0")</f>
        <v>0.642857142857143</v>
      </c>
    </row>
    <row r="142" customFormat="false" ht="27" hidden="false" customHeight="true" outlineLevel="0" collapsed="false">
      <c r="A142" s="96" t="s">
        <v>271</v>
      </c>
      <c r="B142" s="96" t="s">
        <v>272</v>
      </c>
      <c r="C142" s="97" t="n">
        <v>4301051740</v>
      </c>
      <c r="D142" s="98" t="n">
        <v>4680115884533</v>
      </c>
      <c r="E142" s="98"/>
      <c r="F142" s="99" t="n">
        <v>0.3</v>
      </c>
      <c r="G142" s="100" t="n">
        <v>6</v>
      </c>
      <c r="H142" s="99" t="n">
        <v>1.8</v>
      </c>
      <c r="I142" s="99" t="n">
        <v>1.98</v>
      </c>
      <c r="J142" s="100" t="n">
        <v>182</v>
      </c>
      <c r="K142" s="100" t="s">
        <v>76</v>
      </c>
      <c r="L142" s="100"/>
      <c r="M142" s="101" t="s">
        <v>77</v>
      </c>
      <c r="N142" s="101"/>
      <c r="O142" s="100" t="n">
        <v>45</v>
      </c>
      <c r="P142" s="102" t="str">
        <f aca="false"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102"/>
      <c r="R142" s="102"/>
      <c r="S142" s="102"/>
      <c r="T142" s="102"/>
      <c r="U142" s="103"/>
      <c r="V142" s="103"/>
      <c r="W142" s="104" t="s">
        <v>69</v>
      </c>
      <c r="X142" s="105" t="n">
        <v>21</v>
      </c>
      <c r="Y142" s="106" t="n">
        <f aca="false">IFERROR(IF(X142="",0,CEILING((X142/$H142),1)*$H142),"")</f>
        <v>21.6</v>
      </c>
      <c r="Z142" s="107" t="n">
        <f aca="false">IFERROR(IF(Y142=0,"",ROUNDUP(Y142/H142,0)*0.00651),"")</f>
        <v>0.07812</v>
      </c>
      <c r="AA142" s="108"/>
      <c r="AB142" s="109"/>
      <c r="AC142" s="110" t="s">
        <v>266</v>
      </c>
      <c r="AG142" s="111"/>
      <c r="AJ142" s="112"/>
      <c r="AK142" s="112" t="n">
        <v>0</v>
      </c>
      <c r="BB142" s="113" t="s">
        <v>1</v>
      </c>
      <c r="BM142" s="111" t="n">
        <f aca="false">IFERROR(X142*I142/H142,"0")</f>
        <v>23.1</v>
      </c>
      <c r="BN142" s="111" t="n">
        <f aca="false">IFERROR(Y142*I142/H142,"0")</f>
        <v>23.76</v>
      </c>
      <c r="BO142" s="111" t="n">
        <f aca="false">IFERROR(1/J142*(X142/H142),"0")</f>
        <v>0.0641025641025641</v>
      </c>
      <c r="BP142" s="111" t="n">
        <f aca="false">IFERROR(1/J142*(Y142/H142),"0")</f>
        <v>0.0659340659340659</v>
      </c>
    </row>
    <row r="143" customFormat="false" ht="37.5" hidden="false" customHeight="true" outlineLevel="0" collapsed="false">
      <c r="A143" s="96" t="s">
        <v>273</v>
      </c>
      <c r="B143" s="96" t="s">
        <v>274</v>
      </c>
      <c r="C143" s="97" t="n">
        <v>4301051480</v>
      </c>
      <c r="D143" s="98" t="n">
        <v>4680115882645</v>
      </c>
      <c r="E143" s="98"/>
      <c r="F143" s="99" t="n">
        <v>0.3</v>
      </c>
      <c r="G143" s="100" t="n">
        <v>6</v>
      </c>
      <c r="H143" s="99" t="n">
        <v>1.8</v>
      </c>
      <c r="I143" s="99" t="n">
        <v>2.64</v>
      </c>
      <c r="J143" s="100" t="n">
        <v>182</v>
      </c>
      <c r="K143" s="100" t="s">
        <v>76</v>
      </c>
      <c r="L143" s="100"/>
      <c r="M143" s="101" t="s">
        <v>68</v>
      </c>
      <c r="N143" s="101"/>
      <c r="O143" s="100" t="n">
        <v>40</v>
      </c>
      <c r="P143" s="102" t="str">
        <f aca="false"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102"/>
      <c r="R143" s="102"/>
      <c r="S143" s="102"/>
      <c r="T143" s="102"/>
      <c r="U143" s="103"/>
      <c r="V143" s="103"/>
      <c r="W143" s="104" t="s">
        <v>69</v>
      </c>
      <c r="X143" s="105" t="n">
        <v>0</v>
      </c>
      <c r="Y143" s="106" t="n">
        <f aca="false">IFERROR(IF(X143="",0,CEILING((X143/$H143),1)*$H143),"")</f>
        <v>0</v>
      </c>
      <c r="Z143" s="107" t="str">
        <f aca="false">IFERROR(IF(Y143=0,"",ROUNDUP(Y143/H143,0)*0.00651),"")</f>
        <v/>
      </c>
      <c r="AA143" s="108"/>
      <c r="AB143" s="109"/>
      <c r="AC143" s="110" t="s">
        <v>275</v>
      </c>
      <c r="AG143" s="111"/>
      <c r="AJ143" s="112"/>
      <c r="AK143" s="112" t="n">
        <v>0</v>
      </c>
      <c r="BB143" s="113" t="s">
        <v>1</v>
      </c>
      <c r="BM143" s="111" t="n">
        <f aca="false">IFERROR(X143*I143/H143,"0")</f>
        <v>0</v>
      </c>
      <c r="BN143" s="111" t="n">
        <f aca="false">IFERROR(Y143*I143/H143,"0")</f>
        <v>0</v>
      </c>
      <c r="BO143" s="111" t="n">
        <f aca="false">IFERROR(1/J143*(X143/H143),"0")</f>
        <v>0</v>
      </c>
      <c r="BP143" s="111" t="n">
        <f aca="false">IFERROR(1/J143*(Y143/H143),"0")</f>
        <v>0</v>
      </c>
    </row>
    <row r="144" customFormat="false" ht="12.75" hidden="false" customHeight="false" outlineLevel="0" collapsed="false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5" t="s">
        <v>71</v>
      </c>
      <c r="Q144" s="115"/>
      <c r="R144" s="115"/>
      <c r="S144" s="115"/>
      <c r="T144" s="115"/>
      <c r="U144" s="115"/>
      <c r="V144" s="115"/>
      <c r="W144" s="116" t="s">
        <v>72</v>
      </c>
      <c r="X144" s="117" t="n">
        <f aca="false">IFERROR(X137/H137,"0")+IFERROR(X138/H138,"0")+IFERROR(X139/H139,"0")+IFERROR(X140/H140,"0")+IFERROR(X141/H141,"0")+IFERROR(X142/H142,"0")+IFERROR(X143/H143,"0")</f>
        <v>175.952380952381</v>
      </c>
      <c r="Y144" s="117" t="n">
        <f aca="false">IFERROR(Y137/H137,"0")+IFERROR(Y138/H138,"0")+IFERROR(Y139/H139,"0")+IFERROR(Y140/H140,"0")+IFERROR(Y141/H141,"0")+IFERROR(Y142/H142,"0")+IFERROR(Y143/H143,"0")</f>
        <v>177</v>
      </c>
      <c r="Z144" s="117" t="n">
        <f aca="false">IFERROR(IF(Z137="",0,Z137),"0")+IFERROR(IF(Z138="",0,Z138),"0")+IFERROR(IF(Z139="",0,Z139),"0")+IFERROR(IF(Z140="",0,Z140),"0")+IFERROR(IF(Z141="",0,Z141),"0")+IFERROR(IF(Z142="",0,Z142),"0")+IFERROR(IF(Z143="",0,Z143),"0")</f>
        <v>1.88379</v>
      </c>
      <c r="AA144" s="118"/>
      <c r="AB144" s="118"/>
      <c r="AC144" s="118"/>
    </row>
    <row r="145" customFormat="false" ht="12.75" hidden="false" customHeight="false" outlineLevel="0" collapsed="false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5" t="s">
        <v>71</v>
      </c>
      <c r="Q145" s="115"/>
      <c r="R145" s="115"/>
      <c r="S145" s="115"/>
      <c r="T145" s="115"/>
      <c r="U145" s="115"/>
      <c r="V145" s="115"/>
      <c r="W145" s="116" t="s">
        <v>69</v>
      </c>
      <c r="X145" s="117" t="n">
        <f aca="false">IFERROR(SUM(X137:X143),"0")</f>
        <v>736</v>
      </c>
      <c r="Y145" s="117" t="n">
        <f aca="false">IFERROR(SUM(Y137:Y143),"0")</f>
        <v>740.7</v>
      </c>
      <c r="Z145" s="116"/>
      <c r="AA145" s="118"/>
      <c r="AB145" s="118"/>
      <c r="AC145" s="118"/>
    </row>
    <row r="146" customFormat="false" ht="14.25" hidden="false" customHeight="true" outlineLevel="0" collapsed="false">
      <c r="A146" s="94" t="s">
        <v>208</v>
      </c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5"/>
      <c r="AB146" s="95"/>
      <c r="AC146" s="95"/>
    </row>
    <row r="147" customFormat="false" ht="37.5" hidden="false" customHeight="true" outlineLevel="0" collapsed="false">
      <c r="A147" s="96" t="s">
        <v>276</v>
      </c>
      <c r="B147" s="96" t="s">
        <v>277</v>
      </c>
      <c r="C147" s="97" t="n">
        <v>4301060356</v>
      </c>
      <c r="D147" s="98" t="n">
        <v>4680115882652</v>
      </c>
      <c r="E147" s="98"/>
      <c r="F147" s="99" t="n">
        <v>0.33</v>
      </c>
      <c r="G147" s="100" t="n">
        <v>6</v>
      </c>
      <c r="H147" s="99" t="n">
        <v>1.98</v>
      </c>
      <c r="I147" s="99" t="n">
        <v>2.82</v>
      </c>
      <c r="J147" s="100" t="n">
        <v>182</v>
      </c>
      <c r="K147" s="100" t="s">
        <v>76</v>
      </c>
      <c r="L147" s="100"/>
      <c r="M147" s="101" t="s">
        <v>68</v>
      </c>
      <c r="N147" s="101"/>
      <c r="O147" s="100" t="n">
        <v>40</v>
      </c>
      <c r="P147" s="102" t="str">
        <f aca="false"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102"/>
      <c r="R147" s="102"/>
      <c r="S147" s="102"/>
      <c r="T147" s="102"/>
      <c r="U147" s="103"/>
      <c r="V147" s="103"/>
      <c r="W147" s="104" t="s">
        <v>69</v>
      </c>
      <c r="X147" s="105" t="n">
        <v>0</v>
      </c>
      <c r="Y147" s="106" t="n">
        <f aca="false">IFERROR(IF(X147="",0,CEILING((X147/$H147),1)*$H147),"")</f>
        <v>0</v>
      </c>
      <c r="Z147" s="107" t="str">
        <f aca="false">IFERROR(IF(Y147=0,"",ROUNDUP(Y147/H147,0)*0.00651),"")</f>
        <v/>
      </c>
      <c r="AA147" s="108"/>
      <c r="AB147" s="109"/>
      <c r="AC147" s="110" t="s">
        <v>278</v>
      </c>
      <c r="AG147" s="111"/>
      <c r="AJ147" s="112"/>
      <c r="AK147" s="112" t="n">
        <v>0</v>
      </c>
      <c r="BB147" s="113" t="s">
        <v>1</v>
      </c>
      <c r="BM147" s="111" t="n">
        <f aca="false">IFERROR(X147*I147/H147,"0")</f>
        <v>0</v>
      </c>
      <c r="BN147" s="111" t="n">
        <f aca="false">IFERROR(Y147*I147/H147,"0")</f>
        <v>0</v>
      </c>
      <c r="BO147" s="111" t="n">
        <f aca="false">IFERROR(1/J147*(X147/H147),"0")</f>
        <v>0</v>
      </c>
      <c r="BP147" s="111" t="n">
        <f aca="false">IFERROR(1/J147*(Y147/H147),"0")</f>
        <v>0</v>
      </c>
    </row>
    <row r="148" customFormat="false" ht="27" hidden="false" customHeight="true" outlineLevel="0" collapsed="false">
      <c r="A148" s="96" t="s">
        <v>279</v>
      </c>
      <c r="B148" s="96" t="s">
        <v>280</v>
      </c>
      <c r="C148" s="97" t="n">
        <v>4301060309</v>
      </c>
      <c r="D148" s="98" t="n">
        <v>4680115880238</v>
      </c>
      <c r="E148" s="98"/>
      <c r="F148" s="99" t="n">
        <v>0.33</v>
      </c>
      <c r="G148" s="100" t="n">
        <v>6</v>
      </c>
      <c r="H148" s="99" t="n">
        <v>1.98</v>
      </c>
      <c r="I148" s="99" t="n">
        <v>2.238</v>
      </c>
      <c r="J148" s="100" t="n">
        <v>182</v>
      </c>
      <c r="K148" s="100" t="s">
        <v>76</v>
      </c>
      <c r="L148" s="100"/>
      <c r="M148" s="101" t="s">
        <v>68</v>
      </c>
      <c r="N148" s="101"/>
      <c r="O148" s="100" t="n">
        <v>40</v>
      </c>
      <c r="P148" s="102" t="str">
        <f aca="false"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102"/>
      <c r="R148" s="102"/>
      <c r="S148" s="102"/>
      <c r="T148" s="102"/>
      <c r="U148" s="103"/>
      <c r="V148" s="103"/>
      <c r="W148" s="104" t="s">
        <v>69</v>
      </c>
      <c r="X148" s="105" t="n">
        <v>9.9</v>
      </c>
      <c r="Y148" s="106" t="n">
        <f aca="false">IFERROR(IF(X148="",0,CEILING((X148/$H148),1)*$H148),"")</f>
        <v>9.9</v>
      </c>
      <c r="Z148" s="107" t="n">
        <f aca="false">IFERROR(IF(Y148=0,"",ROUNDUP(Y148/H148,0)*0.00651),"")</f>
        <v>0.03255</v>
      </c>
      <c r="AA148" s="108"/>
      <c r="AB148" s="109"/>
      <c r="AC148" s="110" t="s">
        <v>281</v>
      </c>
      <c r="AG148" s="111"/>
      <c r="AJ148" s="112"/>
      <c r="AK148" s="112" t="n">
        <v>0</v>
      </c>
      <c r="BB148" s="113" t="s">
        <v>1</v>
      </c>
      <c r="BM148" s="111" t="n">
        <f aca="false">IFERROR(X148*I148/H148,"0")</f>
        <v>11.19</v>
      </c>
      <c r="BN148" s="111" t="n">
        <f aca="false">IFERROR(Y148*I148/H148,"0")</f>
        <v>11.19</v>
      </c>
      <c r="BO148" s="111" t="n">
        <f aca="false">IFERROR(1/J148*(X148/H148),"0")</f>
        <v>0.0274725274725275</v>
      </c>
      <c r="BP148" s="111" t="n">
        <f aca="false">IFERROR(1/J148*(Y148/H148),"0")</f>
        <v>0.0274725274725275</v>
      </c>
    </row>
    <row r="149" customFormat="false" ht="12.75" hidden="false" customHeight="false" outlineLevel="0" collapsed="false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5" t="s">
        <v>71</v>
      </c>
      <c r="Q149" s="115"/>
      <c r="R149" s="115"/>
      <c r="S149" s="115"/>
      <c r="T149" s="115"/>
      <c r="U149" s="115"/>
      <c r="V149" s="115"/>
      <c r="W149" s="116" t="s">
        <v>72</v>
      </c>
      <c r="X149" s="117" t="n">
        <f aca="false">IFERROR(X147/H147,"0")+IFERROR(X148/H148,"0")</f>
        <v>5</v>
      </c>
      <c r="Y149" s="117" t="n">
        <f aca="false">IFERROR(Y147/H147,"0")+IFERROR(Y148/H148,"0")</f>
        <v>5</v>
      </c>
      <c r="Z149" s="117" t="n">
        <f aca="false">IFERROR(IF(Z147="",0,Z147),"0")+IFERROR(IF(Z148="",0,Z148),"0")</f>
        <v>0.03255</v>
      </c>
      <c r="AA149" s="118"/>
      <c r="AB149" s="118"/>
      <c r="AC149" s="118"/>
    </row>
    <row r="150" customFormat="false" ht="12.75" hidden="false" customHeight="false" outlineLevel="0" collapsed="false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5" t="s">
        <v>71</v>
      </c>
      <c r="Q150" s="115"/>
      <c r="R150" s="115"/>
      <c r="S150" s="115"/>
      <c r="T150" s="115"/>
      <c r="U150" s="115"/>
      <c r="V150" s="115"/>
      <c r="W150" s="116" t="s">
        <v>69</v>
      </c>
      <c r="X150" s="117" t="n">
        <f aca="false">IFERROR(SUM(X147:X148),"0")</f>
        <v>9.9</v>
      </c>
      <c r="Y150" s="117" t="n">
        <f aca="false">IFERROR(SUM(Y147:Y148),"0")</f>
        <v>9.9</v>
      </c>
      <c r="Z150" s="116"/>
      <c r="AA150" s="118"/>
      <c r="AB150" s="118"/>
      <c r="AC150" s="118"/>
    </row>
    <row r="151" customFormat="false" ht="16.5" hidden="false" customHeight="true" outlineLevel="0" collapsed="false">
      <c r="A151" s="92" t="s">
        <v>282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3"/>
      <c r="AB151" s="93"/>
      <c r="AC151" s="93"/>
    </row>
    <row r="152" customFormat="false" ht="14.25" hidden="false" customHeight="true" outlineLevel="0" collapsed="false">
      <c r="A152" s="94" t="s">
        <v>113</v>
      </c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5"/>
      <c r="AB152" s="95"/>
      <c r="AC152" s="95"/>
    </row>
    <row r="153" customFormat="false" ht="16.5" hidden="false" customHeight="true" outlineLevel="0" collapsed="false">
      <c r="A153" s="96" t="s">
        <v>283</v>
      </c>
      <c r="B153" s="96" t="s">
        <v>284</v>
      </c>
      <c r="C153" s="97" t="n">
        <v>4301011988</v>
      </c>
      <c r="D153" s="98" t="n">
        <v>4680115885561</v>
      </c>
      <c r="E153" s="98"/>
      <c r="F153" s="99" t="n">
        <v>1.35</v>
      </c>
      <c r="G153" s="100" t="n">
        <v>4</v>
      </c>
      <c r="H153" s="99" t="n">
        <v>5.4</v>
      </c>
      <c r="I153" s="99" t="n">
        <v>7.24</v>
      </c>
      <c r="J153" s="100" t="n">
        <v>104</v>
      </c>
      <c r="K153" s="100" t="s">
        <v>116</v>
      </c>
      <c r="L153" s="100"/>
      <c r="M153" s="101" t="s">
        <v>285</v>
      </c>
      <c r="N153" s="101"/>
      <c r="O153" s="100" t="n">
        <v>90</v>
      </c>
      <c r="P153" s="119" t="s">
        <v>286</v>
      </c>
      <c r="Q153" s="119"/>
      <c r="R153" s="119"/>
      <c r="S153" s="119"/>
      <c r="T153" s="119"/>
      <c r="U153" s="103"/>
      <c r="V153" s="103"/>
      <c r="W153" s="104" t="s">
        <v>69</v>
      </c>
      <c r="X153" s="105" t="n">
        <v>0</v>
      </c>
      <c r="Y153" s="106" t="n">
        <f aca="false">IFERROR(IF(X153="",0,CEILING((X153/$H153),1)*$H153),"")</f>
        <v>0</v>
      </c>
      <c r="Z153" s="107" t="str">
        <f aca="false">IFERROR(IF(Y153=0,"",ROUNDUP(Y153/H153,0)*0.01196),"")</f>
        <v/>
      </c>
      <c r="AA153" s="108"/>
      <c r="AB153" s="109"/>
      <c r="AC153" s="110" t="s">
        <v>287</v>
      </c>
      <c r="AG153" s="111"/>
      <c r="AJ153" s="112"/>
      <c r="AK153" s="112" t="n">
        <v>0</v>
      </c>
      <c r="BB153" s="113" t="s">
        <v>1</v>
      </c>
      <c r="BM153" s="111" t="n">
        <f aca="false">IFERROR(X153*I153/H153,"0")</f>
        <v>0</v>
      </c>
      <c r="BN153" s="111" t="n">
        <f aca="false">IFERROR(Y153*I153/H153,"0")</f>
        <v>0</v>
      </c>
      <c r="BO153" s="111" t="n">
        <f aca="false">IFERROR(1/J153*(X153/H153),"0")</f>
        <v>0</v>
      </c>
      <c r="BP153" s="111" t="n">
        <f aca="false">IFERROR(1/J153*(Y153/H153),"0")</f>
        <v>0</v>
      </c>
    </row>
    <row r="154" customFormat="false" ht="27" hidden="false" customHeight="true" outlineLevel="0" collapsed="false">
      <c r="A154" s="96" t="s">
        <v>288</v>
      </c>
      <c r="B154" s="96" t="s">
        <v>289</v>
      </c>
      <c r="C154" s="97" t="n">
        <v>4301011562</v>
      </c>
      <c r="D154" s="98" t="n">
        <v>4680115882577</v>
      </c>
      <c r="E154" s="98"/>
      <c r="F154" s="99" t="n">
        <v>0.4</v>
      </c>
      <c r="G154" s="100" t="n">
        <v>8</v>
      </c>
      <c r="H154" s="99" t="n">
        <v>3.2</v>
      </c>
      <c r="I154" s="99" t="n">
        <v>3.38</v>
      </c>
      <c r="J154" s="100" t="n">
        <v>182</v>
      </c>
      <c r="K154" s="100" t="s">
        <v>76</v>
      </c>
      <c r="L154" s="100"/>
      <c r="M154" s="101" t="s">
        <v>105</v>
      </c>
      <c r="N154" s="101"/>
      <c r="O154" s="100" t="n">
        <v>90</v>
      </c>
      <c r="P154" s="102" t="str">
        <f aca="false"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102"/>
      <c r="R154" s="102"/>
      <c r="S154" s="102"/>
      <c r="T154" s="102"/>
      <c r="U154" s="103"/>
      <c r="V154" s="103"/>
      <c r="W154" s="104" t="s">
        <v>69</v>
      </c>
      <c r="X154" s="105" t="n">
        <v>40</v>
      </c>
      <c r="Y154" s="106" t="n">
        <f aca="false">IFERROR(IF(X154="",0,CEILING((X154/$H154),1)*$H154),"")</f>
        <v>41.6</v>
      </c>
      <c r="Z154" s="107" t="n">
        <f aca="false">IFERROR(IF(Y154=0,"",ROUNDUP(Y154/H154,0)*0.00651),"")</f>
        <v>0.08463</v>
      </c>
      <c r="AA154" s="108"/>
      <c r="AB154" s="109"/>
      <c r="AC154" s="110" t="s">
        <v>290</v>
      </c>
      <c r="AG154" s="111"/>
      <c r="AJ154" s="112"/>
      <c r="AK154" s="112" t="n">
        <v>0</v>
      </c>
      <c r="BB154" s="113" t="s">
        <v>1</v>
      </c>
      <c r="BM154" s="111" t="n">
        <f aca="false">IFERROR(X154*I154/H154,"0")</f>
        <v>42.25</v>
      </c>
      <c r="BN154" s="111" t="n">
        <f aca="false">IFERROR(Y154*I154/H154,"0")</f>
        <v>43.94</v>
      </c>
      <c r="BO154" s="111" t="n">
        <f aca="false">IFERROR(1/J154*(X154/H154),"0")</f>
        <v>0.0686813186813187</v>
      </c>
      <c r="BP154" s="111" t="n">
        <f aca="false">IFERROR(1/J154*(Y154/H154),"0")</f>
        <v>0.0714285714285714</v>
      </c>
    </row>
    <row r="155" customFormat="false" ht="27" hidden="false" customHeight="true" outlineLevel="0" collapsed="false">
      <c r="A155" s="96" t="s">
        <v>288</v>
      </c>
      <c r="B155" s="96" t="s">
        <v>291</v>
      </c>
      <c r="C155" s="97" t="n">
        <v>4301011564</v>
      </c>
      <c r="D155" s="98" t="n">
        <v>4680115882577</v>
      </c>
      <c r="E155" s="98"/>
      <c r="F155" s="99" t="n">
        <v>0.4</v>
      </c>
      <c r="G155" s="100" t="n">
        <v>8</v>
      </c>
      <c r="H155" s="99" t="n">
        <v>3.2</v>
      </c>
      <c r="I155" s="99" t="n">
        <v>3.38</v>
      </c>
      <c r="J155" s="100" t="n">
        <v>182</v>
      </c>
      <c r="K155" s="100" t="s">
        <v>76</v>
      </c>
      <c r="L155" s="100"/>
      <c r="M155" s="101" t="s">
        <v>105</v>
      </c>
      <c r="N155" s="101"/>
      <c r="O155" s="100" t="n">
        <v>90</v>
      </c>
      <c r="P155" s="102" t="str">
        <f aca="false"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102"/>
      <c r="R155" s="102"/>
      <c r="S155" s="102"/>
      <c r="T155" s="102"/>
      <c r="U155" s="103"/>
      <c r="V155" s="103"/>
      <c r="W155" s="104" t="s">
        <v>69</v>
      </c>
      <c r="X155" s="105" t="n">
        <v>0</v>
      </c>
      <c r="Y155" s="106" t="n">
        <f aca="false">IFERROR(IF(X155="",0,CEILING((X155/$H155),1)*$H155),"")</f>
        <v>0</v>
      </c>
      <c r="Z155" s="107" t="str">
        <f aca="false">IFERROR(IF(Y155=0,"",ROUNDUP(Y155/H155,0)*0.00651),"")</f>
        <v/>
      </c>
      <c r="AA155" s="108"/>
      <c r="AB155" s="109"/>
      <c r="AC155" s="110" t="s">
        <v>290</v>
      </c>
      <c r="AG155" s="111"/>
      <c r="AJ155" s="112"/>
      <c r="AK155" s="112" t="n">
        <v>0</v>
      </c>
      <c r="BB155" s="113" t="s">
        <v>1</v>
      </c>
      <c r="BM155" s="111" t="n">
        <f aca="false">IFERROR(X155*I155/H155,"0")</f>
        <v>0</v>
      </c>
      <c r="BN155" s="111" t="n">
        <f aca="false">IFERROR(Y155*I155/H155,"0")</f>
        <v>0</v>
      </c>
      <c r="BO155" s="111" t="n">
        <f aca="false">IFERROR(1/J155*(X155/H155),"0")</f>
        <v>0</v>
      </c>
      <c r="BP155" s="111" t="n">
        <f aca="false">IFERROR(1/J155*(Y155/H155),"0")</f>
        <v>0</v>
      </c>
    </row>
    <row r="156" customFormat="false" ht="12.75" hidden="false" customHeight="false" outlineLevel="0" collapsed="false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5" t="s">
        <v>71</v>
      </c>
      <c r="Q156" s="115"/>
      <c r="R156" s="115"/>
      <c r="S156" s="115"/>
      <c r="T156" s="115"/>
      <c r="U156" s="115"/>
      <c r="V156" s="115"/>
      <c r="W156" s="116" t="s">
        <v>72</v>
      </c>
      <c r="X156" s="117" t="n">
        <f aca="false">IFERROR(X153/H153,"0")+IFERROR(X154/H154,"0")+IFERROR(X155/H155,"0")</f>
        <v>12.5</v>
      </c>
      <c r="Y156" s="117" t="n">
        <f aca="false">IFERROR(Y153/H153,"0")+IFERROR(Y154/H154,"0")+IFERROR(Y155/H155,"0")</f>
        <v>13</v>
      </c>
      <c r="Z156" s="117" t="n">
        <f aca="false">IFERROR(IF(Z153="",0,Z153),"0")+IFERROR(IF(Z154="",0,Z154),"0")+IFERROR(IF(Z155="",0,Z155),"0")</f>
        <v>0.08463</v>
      </c>
      <c r="AA156" s="118"/>
      <c r="AB156" s="118"/>
      <c r="AC156" s="118"/>
    </row>
    <row r="157" customFormat="false" ht="12.75" hidden="false" customHeight="false" outlineLevel="0" collapsed="false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5" t="s">
        <v>71</v>
      </c>
      <c r="Q157" s="115"/>
      <c r="R157" s="115"/>
      <c r="S157" s="115"/>
      <c r="T157" s="115"/>
      <c r="U157" s="115"/>
      <c r="V157" s="115"/>
      <c r="W157" s="116" t="s">
        <v>69</v>
      </c>
      <c r="X157" s="117" t="n">
        <f aca="false">IFERROR(SUM(X153:X155),"0")</f>
        <v>40</v>
      </c>
      <c r="Y157" s="117" t="n">
        <f aca="false">IFERROR(SUM(Y153:Y155),"0")</f>
        <v>41.6</v>
      </c>
      <c r="Z157" s="116"/>
      <c r="AA157" s="118"/>
      <c r="AB157" s="118"/>
      <c r="AC157" s="118"/>
    </row>
    <row r="158" customFormat="false" ht="14.25" hidden="false" customHeight="true" outlineLevel="0" collapsed="false">
      <c r="A158" s="94" t="s">
        <v>64</v>
      </c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5"/>
      <c r="AB158" s="95"/>
      <c r="AC158" s="95"/>
    </row>
    <row r="159" customFormat="false" ht="27" hidden="false" customHeight="true" outlineLevel="0" collapsed="false">
      <c r="A159" s="96" t="s">
        <v>292</v>
      </c>
      <c r="B159" s="96" t="s">
        <v>293</v>
      </c>
      <c r="C159" s="97" t="n">
        <v>4301031235</v>
      </c>
      <c r="D159" s="98" t="n">
        <v>4680115883444</v>
      </c>
      <c r="E159" s="98"/>
      <c r="F159" s="99" t="n">
        <v>0.35</v>
      </c>
      <c r="G159" s="100" t="n">
        <v>8</v>
      </c>
      <c r="H159" s="99" t="n">
        <v>2.8</v>
      </c>
      <c r="I159" s="99" t="n">
        <v>3.068</v>
      </c>
      <c r="J159" s="100" t="n">
        <v>182</v>
      </c>
      <c r="K159" s="100" t="s">
        <v>76</v>
      </c>
      <c r="L159" s="100"/>
      <c r="M159" s="101" t="s">
        <v>105</v>
      </c>
      <c r="N159" s="101"/>
      <c r="O159" s="100" t="n">
        <v>90</v>
      </c>
      <c r="P159" s="102" t="str">
        <f aca="false"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102"/>
      <c r="R159" s="102"/>
      <c r="S159" s="102"/>
      <c r="T159" s="102"/>
      <c r="U159" s="103"/>
      <c r="V159" s="103"/>
      <c r="W159" s="104" t="s">
        <v>69</v>
      </c>
      <c r="X159" s="105" t="n">
        <v>0</v>
      </c>
      <c r="Y159" s="106" t="n">
        <f aca="false">IFERROR(IF(X159="",0,CEILING((X159/$H159),1)*$H159),"")</f>
        <v>0</v>
      </c>
      <c r="Z159" s="107" t="str">
        <f aca="false">IFERROR(IF(Y159=0,"",ROUNDUP(Y159/H159,0)*0.00651),"")</f>
        <v/>
      </c>
      <c r="AA159" s="108"/>
      <c r="AB159" s="109"/>
      <c r="AC159" s="110" t="s">
        <v>294</v>
      </c>
      <c r="AG159" s="111"/>
      <c r="AJ159" s="112"/>
      <c r="AK159" s="112" t="n">
        <v>0</v>
      </c>
      <c r="BB159" s="113" t="s">
        <v>1</v>
      </c>
      <c r="BM159" s="111" t="n">
        <f aca="false">IFERROR(X159*I159/H159,"0")</f>
        <v>0</v>
      </c>
      <c r="BN159" s="111" t="n">
        <f aca="false">IFERROR(Y159*I159/H159,"0")</f>
        <v>0</v>
      </c>
      <c r="BO159" s="111" t="n">
        <f aca="false">IFERROR(1/J159*(X159/H159),"0")</f>
        <v>0</v>
      </c>
      <c r="BP159" s="111" t="n">
        <f aca="false">IFERROR(1/J159*(Y159/H159),"0")</f>
        <v>0</v>
      </c>
    </row>
    <row r="160" customFormat="false" ht="27" hidden="false" customHeight="true" outlineLevel="0" collapsed="false">
      <c r="A160" s="96" t="s">
        <v>292</v>
      </c>
      <c r="B160" s="96" t="s">
        <v>295</v>
      </c>
      <c r="C160" s="97" t="n">
        <v>4301031234</v>
      </c>
      <c r="D160" s="98" t="n">
        <v>4680115883444</v>
      </c>
      <c r="E160" s="98"/>
      <c r="F160" s="99" t="n">
        <v>0.35</v>
      </c>
      <c r="G160" s="100" t="n">
        <v>8</v>
      </c>
      <c r="H160" s="99" t="n">
        <v>2.8</v>
      </c>
      <c r="I160" s="99" t="n">
        <v>3.068</v>
      </c>
      <c r="J160" s="100" t="n">
        <v>182</v>
      </c>
      <c r="K160" s="100" t="s">
        <v>76</v>
      </c>
      <c r="L160" s="100"/>
      <c r="M160" s="101" t="s">
        <v>105</v>
      </c>
      <c r="N160" s="101"/>
      <c r="O160" s="100" t="n">
        <v>90</v>
      </c>
      <c r="P160" s="102" t="str">
        <f aca="false"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102"/>
      <c r="R160" s="102"/>
      <c r="S160" s="102"/>
      <c r="T160" s="102"/>
      <c r="U160" s="103"/>
      <c r="V160" s="103"/>
      <c r="W160" s="104" t="s">
        <v>69</v>
      </c>
      <c r="X160" s="105" t="n">
        <v>35</v>
      </c>
      <c r="Y160" s="106" t="n">
        <f aca="false">IFERROR(IF(X160="",0,CEILING((X160/$H160),1)*$H160),"")</f>
        <v>36.4</v>
      </c>
      <c r="Z160" s="107" t="n">
        <f aca="false">IFERROR(IF(Y160=0,"",ROUNDUP(Y160/H160,0)*0.00651),"")</f>
        <v>0.08463</v>
      </c>
      <c r="AA160" s="108"/>
      <c r="AB160" s="109"/>
      <c r="AC160" s="110" t="s">
        <v>294</v>
      </c>
      <c r="AG160" s="111"/>
      <c r="AJ160" s="112"/>
      <c r="AK160" s="112" t="n">
        <v>0</v>
      </c>
      <c r="BB160" s="113" t="s">
        <v>1</v>
      </c>
      <c r="BM160" s="111" t="n">
        <f aca="false">IFERROR(X160*I160/H160,"0")</f>
        <v>38.35</v>
      </c>
      <c r="BN160" s="111" t="n">
        <f aca="false">IFERROR(Y160*I160/H160,"0")</f>
        <v>39.884</v>
      </c>
      <c r="BO160" s="111" t="n">
        <f aca="false">IFERROR(1/J160*(X160/H160),"0")</f>
        <v>0.0686813186813187</v>
      </c>
      <c r="BP160" s="111" t="n">
        <f aca="false">IFERROR(1/J160*(Y160/H160),"0")</f>
        <v>0.0714285714285714</v>
      </c>
    </row>
    <row r="161" customFormat="false" ht="12.75" hidden="false" customHeight="false" outlineLevel="0" collapsed="false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5" t="s">
        <v>71</v>
      </c>
      <c r="Q161" s="115"/>
      <c r="R161" s="115"/>
      <c r="S161" s="115"/>
      <c r="T161" s="115"/>
      <c r="U161" s="115"/>
      <c r="V161" s="115"/>
      <c r="W161" s="116" t="s">
        <v>72</v>
      </c>
      <c r="X161" s="117" t="n">
        <f aca="false">IFERROR(X159/H159,"0")+IFERROR(X160/H160,"0")</f>
        <v>12.5</v>
      </c>
      <c r="Y161" s="117" t="n">
        <f aca="false">IFERROR(Y159/H159,"0")+IFERROR(Y160/H160,"0")</f>
        <v>13</v>
      </c>
      <c r="Z161" s="117" t="n">
        <f aca="false">IFERROR(IF(Z159="",0,Z159),"0")+IFERROR(IF(Z160="",0,Z160),"0")</f>
        <v>0.08463</v>
      </c>
      <c r="AA161" s="118"/>
      <c r="AB161" s="118"/>
      <c r="AC161" s="118"/>
    </row>
    <row r="162" customFormat="false" ht="12.75" hidden="false" customHeight="false" outlineLevel="0" collapsed="false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5" t="s">
        <v>71</v>
      </c>
      <c r="Q162" s="115"/>
      <c r="R162" s="115"/>
      <c r="S162" s="115"/>
      <c r="T162" s="115"/>
      <c r="U162" s="115"/>
      <c r="V162" s="115"/>
      <c r="W162" s="116" t="s">
        <v>69</v>
      </c>
      <c r="X162" s="117" t="n">
        <f aca="false">IFERROR(SUM(X159:X160),"0")</f>
        <v>35</v>
      </c>
      <c r="Y162" s="117" t="n">
        <f aca="false">IFERROR(SUM(Y159:Y160),"0")</f>
        <v>36.4</v>
      </c>
      <c r="Z162" s="116"/>
      <c r="AA162" s="118"/>
      <c r="AB162" s="118"/>
      <c r="AC162" s="118"/>
    </row>
    <row r="163" customFormat="false" ht="14.25" hidden="false" customHeight="true" outlineLevel="0" collapsed="false">
      <c r="A163" s="94" t="s">
        <v>73</v>
      </c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5"/>
      <c r="AB163" s="95"/>
      <c r="AC163" s="95"/>
    </row>
    <row r="164" customFormat="false" ht="16.5" hidden="false" customHeight="true" outlineLevel="0" collapsed="false">
      <c r="A164" s="96" t="s">
        <v>296</v>
      </c>
      <c r="B164" s="96" t="s">
        <v>297</v>
      </c>
      <c r="C164" s="97" t="n">
        <v>4301051817</v>
      </c>
      <c r="D164" s="98" t="n">
        <v>4680115885585</v>
      </c>
      <c r="E164" s="98"/>
      <c r="F164" s="99" t="n">
        <v>1</v>
      </c>
      <c r="G164" s="100" t="n">
        <v>4</v>
      </c>
      <c r="H164" s="99" t="n">
        <v>4</v>
      </c>
      <c r="I164" s="99" t="n">
        <v>5.69</v>
      </c>
      <c r="J164" s="100" t="n">
        <v>120</v>
      </c>
      <c r="K164" s="100" t="s">
        <v>126</v>
      </c>
      <c r="L164" s="100"/>
      <c r="M164" s="101" t="s">
        <v>285</v>
      </c>
      <c r="N164" s="101"/>
      <c r="O164" s="100" t="n">
        <v>45</v>
      </c>
      <c r="P164" s="119" t="s">
        <v>298</v>
      </c>
      <c r="Q164" s="119"/>
      <c r="R164" s="119"/>
      <c r="S164" s="119"/>
      <c r="T164" s="119"/>
      <c r="U164" s="103"/>
      <c r="V164" s="103"/>
      <c r="W164" s="104" t="s">
        <v>69</v>
      </c>
      <c r="X164" s="105" t="n">
        <v>0</v>
      </c>
      <c r="Y164" s="106" t="n">
        <f aca="false">IFERROR(IF(X164="",0,CEILING((X164/$H164),1)*$H164),"")</f>
        <v>0</v>
      </c>
      <c r="Z164" s="107" t="str">
        <f aca="false">IFERROR(IF(Y164=0,"",ROUNDUP(Y164/H164,0)*0.00937),"")</f>
        <v/>
      </c>
      <c r="AA164" s="108"/>
      <c r="AB164" s="109"/>
      <c r="AC164" s="110" t="s">
        <v>287</v>
      </c>
      <c r="AG164" s="111"/>
      <c r="AJ164" s="112"/>
      <c r="AK164" s="112" t="n">
        <v>0</v>
      </c>
      <c r="BB164" s="113" t="s">
        <v>1</v>
      </c>
      <c r="BM164" s="111" t="n">
        <f aca="false">IFERROR(X164*I164/H164,"0")</f>
        <v>0</v>
      </c>
      <c r="BN164" s="111" t="n">
        <f aca="false">IFERROR(Y164*I164/H164,"0")</f>
        <v>0</v>
      </c>
      <c r="BO164" s="111" t="n">
        <f aca="false">IFERROR(1/J164*(X164/H164),"0")</f>
        <v>0</v>
      </c>
      <c r="BP164" s="111" t="n">
        <f aca="false">IFERROR(1/J164*(Y164/H164),"0")</f>
        <v>0</v>
      </c>
    </row>
    <row r="165" customFormat="false" ht="16.5" hidden="false" customHeight="true" outlineLevel="0" collapsed="false">
      <c r="A165" s="96" t="s">
        <v>299</v>
      </c>
      <c r="B165" s="96" t="s">
        <v>300</v>
      </c>
      <c r="C165" s="97" t="n">
        <v>4301051477</v>
      </c>
      <c r="D165" s="98" t="n">
        <v>4680115882584</v>
      </c>
      <c r="E165" s="98"/>
      <c r="F165" s="99" t="n">
        <v>0.33</v>
      </c>
      <c r="G165" s="100" t="n">
        <v>8</v>
      </c>
      <c r="H165" s="99" t="n">
        <v>2.64</v>
      </c>
      <c r="I165" s="99" t="n">
        <v>2.908</v>
      </c>
      <c r="J165" s="100" t="n">
        <v>182</v>
      </c>
      <c r="K165" s="100" t="s">
        <v>76</v>
      </c>
      <c r="L165" s="100"/>
      <c r="M165" s="101" t="s">
        <v>105</v>
      </c>
      <c r="N165" s="101"/>
      <c r="O165" s="100" t="n">
        <v>60</v>
      </c>
      <c r="P165" s="102" t="str">
        <f aca="false"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02"/>
      <c r="R165" s="102"/>
      <c r="S165" s="102"/>
      <c r="T165" s="102"/>
      <c r="U165" s="103"/>
      <c r="V165" s="103"/>
      <c r="W165" s="104" t="s">
        <v>69</v>
      </c>
      <c r="X165" s="105" t="n">
        <v>0</v>
      </c>
      <c r="Y165" s="106" t="n">
        <f aca="false">IFERROR(IF(X165="",0,CEILING((X165/$H165),1)*$H165),"")</f>
        <v>0</v>
      </c>
      <c r="Z165" s="107" t="str">
        <f aca="false">IFERROR(IF(Y165=0,"",ROUNDUP(Y165/H165,0)*0.00651),"")</f>
        <v/>
      </c>
      <c r="AA165" s="108"/>
      <c r="AB165" s="109"/>
      <c r="AC165" s="110" t="s">
        <v>290</v>
      </c>
      <c r="AG165" s="111"/>
      <c r="AJ165" s="112"/>
      <c r="AK165" s="112" t="n">
        <v>0</v>
      </c>
      <c r="BB165" s="113" t="s">
        <v>1</v>
      </c>
      <c r="BM165" s="111" t="n">
        <f aca="false">IFERROR(X165*I165/H165,"0")</f>
        <v>0</v>
      </c>
      <c r="BN165" s="111" t="n">
        <f aca="false">IFERROR(Y165*I165/H165,"0")</f>
        <v>0</v>
      </c>
      <c r="BO165" s="111" t="n">
        <f aca="false">IFERROR(1/J165*(X165/H165),"0")</f>
        <v>0</v>
      </c>
      <c r="BP165" s="111" t="n">
        <f aca="false">IFERROR(1/J165*(Y165/H165),"0")</f>
        <v>0</v>
      </c>
    </row>
    <row r="166" customFormat="false" ht="16.5" hidden="false" customHeight="true" outlineLevel="0" collapsed="false">
      <c r="A166" s="96" t="s">
        <v>299</v>
      </c>
      <c r="B166" s="96" t="s">
        <v>301</v>
      </c>
      <c r="C166" s="97" t="n">
        <v>4301051476</v>
      </c>
      <c r="D166" s="98" t="n">
        <v>4680115882584</v>
      </c>
      <c r="E166" s="98"/>
      <c r="F166" s="99" t="n">
        <v>0.33</v>
      </c>
      <c r="G166" s="100" t="n">
        <v>8</v>
      </c>
      <c r="H166" s="99" t="n">
        <v>2.64</v>
      </c>
      <c r="I166" s="99" t="n">
        <v>2.908</v>
      </c>
      <c r="J166" s="100" t="n">
        <v>182</v>
      </c>
      <c r="K166" s="100" t="s">
        <v>76</v>
      </c>
      <c r="L166" s="100"/>
      <c r="M166" s="101" t="s">
        <v>105</v>
      </c>
      <c r="N166" s="101"/>
      <c r="O166" s="100" t="n">
        <v>60</v>
      </c>
      <c r="P166" s="102" t="str">
        <f aca="false"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102"/>
      <c r="R166" s="102"/>
      <c r="S166" s="102"/>
      <c r="T166" s="102"/>
      <c r="U166" s="103"/>
      <c r="V166" s="103"/>
      <c r="W166" s="104" t="s">
        <v>69</v>
      </c>
      <c r="X166" s="105" t="n">
        <v>33</v>
      </c>
      <c r="Y166" s="106" t="n">
        <f aca="false">IFERROR(IF(X166="",0,CEILING((X166/$H166),1)*$H166),"")</f>
        <v>34.32</v>
      </c>
      <c r="Z166" s="107" t="n">
        <f aca="false">IFERROR(IF(Y166=0,"",ROUNDUP(Y166/H166,0)*0.00651),"")</f>
        <v>0.08463</v>
      </c>
      <c r="AA166" s="108"/>
      <c r="AB166" s="109"/>
      <c r="AC166" s="110" t="s">
        <v>290</v>
      </c>
      <c r="AG166" s="111"/>
      <c r="AJ166" s="112"/>
      <c r="AK166" s="112" t="n">
        <v>0</v>
      </c>
      <c r="BB166" s="113" t="s">
        <v>1</v>
      </c>
      <c r="BM166" s="111" t="n">
        <f aca="false">IFERROR(X166*I166/H166,"0")</f>
        <v>36.35</v>
      </c>
      <c r="BN166" s="111" t="n">
        <f aca="false">IFERROR(Y166*I166/H166,"0")</f>
        <v>37.804</v>
      </c>
      <c r="BO166" s="111" t="n">
        <f aca="false">IFERROR(1/J166*(X166/H166),"0")</f>
        <v>0.0686813186813187</v>
      </c>
      <c r="BP166" s="111" t="n">
        <f aca="false">IFERROR(1/J166*(Y166/H166),"0")</f>
        <v>0.0714285714285714</v>
      </c>
    </row>
    <row r="167" customFormat="false" ht="12.75" hidden="false" customHeight="false" outlineLevel="0" collapsed="false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5" t="s">
        <v>71</v>
      </c>
      <c r="Q167" s="115"/>
      <c r="R167" s="115"/>
      <c r="S167" s="115"/>
      <c r="T167" s="115"/>
      <c r="U167" s="115"/>
      <c r="V167" s="115"/>
      <c r="W167" s="116" t="s">
        <v>72</v>
      </c>
      <c r="X167" s="117" t="n">
        <f aca="false">IFERROR(X164/H164,"0")+IFERROR(X165/H165,"0")+IFERROR(X166/H166,"0")</f>
        <v>12.5</v>
      </c>
      <c r="Y167" s="117" t="n">
        <f aca="false">IFERROR(Y164/H164,"0")+IFERROR(Y165/H165,"0")+IFERROR(Y166/H166,"0")</f>
        <v>13</v>
      </c>
      <c r="Z167" s="117" t="n">
        <f aca="false">IFERROR(IF(Z164="",0,Z164),"0")+IFERROR(IF(Z165="",0,Z165),"0")+IFERROR(IF(Z166="",0,Z166),"0")</f>
        <v>0.08463</v>
      </c>
      <c r="AA167" s="118"/>
      <c r="AB167" s="118"/>
      <c r="AC167" s="118"/>
    </row>
    <row r="168" customFormat="false" ht="12.75" hidden="false" customHeight="false" outlineLevel="0" collapsed="false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5" t="s">
        <v>71</v>
      </c>
      <c r="Q168" s="115"/>
      <c r="R168" s="115"/>
      <c r="S168" s="115"/>
      <c r="T168" s="115"/>
      <c r="U168" s="115"/>
      <c r="V168" s="115"/>
      <c r="W168" s="116" t="s">
        <v>69</v>
      </c>
      <c r="X168" s="117" t="n">
        <f aca="false">IFERROR(SUM(X164:X166),"0")</f>
        <v>33</v>
      </c>
      <c r="Y168" s="117" t="n">
        <f aca="false">IFERROR(SUM(Y164:Y166),"0")</f>
        <v>34.32</v>
      </c>
      <c r="Z168" s="116"/>
      <c r="AA168" s="118"/>
      <c r="AB168" s="118"/>
      <c r="AC168" s="118"/>
    </row>
    <row r="169" customFormat="false" ht="16.5" hidden="false" customHeight="true" outlineLevel="0" collapsed="false">
      <c r="A169" s="92" t="s">
        <v>111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3"/>
      <c r="AB169" s="93"/>
      <c r="AC169" s="93"/>
    </row>
    <row r="170" customFormat="false" ht="14.25" hidden="false" customHeight="true" outlineLevel="0" collapsed="false">
      <c r="A170" s="94" t="s">
        <v>113</v>
      </c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5"/>
      <c r="AB170" s="95"/>
      <c r="AC170" s="95"/>
    </row>
    <row r="171" customFormat="false" ht="27" hidden="false" customHeight="true" outlineLevel="0" collapsed="false">
      <c r="A171" s="96" t="s">
        <v>302</v>
      </c>
      <c r="B171" s="96" t="s">
        <v>303</v>
      </c>
      <c r="C171" s="97" t="n">
        <v>4301011705</v>
      </c>
      <c r="D171" s="98" t="n">
        <v>4607091384604</v>
      </c>
      <c r="E171" s="98"/>
      <c r="F171" s="99" t="n">
        <v>0.4</v>
      </c>
      <c r="G171" s="100" t="n">
        <v>10</v>
      </c>
      <c r="H171" s="99" t="n">
        <v>4</v>
      </c>
      <c r="I171" s="99" t="n">
        <v>4.21</v>
      </c>
      <c r="J171" s="100" t="n">
        <v>132</v>
      </c>
      <c r="K171" s="100" t="s">
        <v>126</v>
      </c>
      <c r="L171" s="100"/>
      <c r="M171" s="101" t="s">
        <v>119</v>
      </c>
      <c r="N171" s="101"/>
      <c r="O171" s="100" t="n">
        <v>50</v>
      </c>
      <c r="P171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102"/>
      <c r="R171" s="102"/>
      <c r="S171" s="102"/>
      <c r="T171" s="102"/>
      <c r="U171" s="103"/>
      <c r="V171" s="103"/>
      <c r="W171" s="104" t="s">
        <v>69</v>
      </c>
      <c r="X171" s="105" t="n">
        <v>0</v>
      </c>
      <c r="Y171" s="106" t="n">
        <f aca="false">IFERROR(IF(X171="",0,CEILING((X171/$H171),1)*$H171),"")</f>
        <v>0</v>
      </c>
      <c r="Z171" s="107" t="str">
        <f aca="false">IFERROR(IF(Y171=0,"",ROUNDUP(Y171/H171,0)*0.00902),"")</f>
        <v/>
      </c>
      <c r="AA171" s="108"/>
      <c r="AB171" s="109"/>
      <c r="AC171" s="110" t="s">
        <v>304</v>
      </c>
      <c r="AG171" s="111"/>
      <c r="AJ171" s="112"/>
      <c r="AK171" s="112" t="n">
        <v>0</v>
      </c>
      <c r="BB171" s="113" t="s">
        <v>1</v>
      </c>
      <c r="BM171" s="111" t="n">
        <f aca="false">IFERROR(X171*I171/H171,"0")</f>
        <v>0</v>
      </c>
      <c r="BN171" s="111" t="n">
        <f aca="false">IFERROR(Y171*I171/H171,"0")</f>
        <v>0</v>
      </c>
      <c r="BO171" s="111" t="n">
        <f aca="false">IFERROR(1/J171*(X171/H171),"0")</f>
        <v>0</v>
      </c>
      <c r="BP171" s="111" t="n">
        <f aca="false">IFERROR(1/J171*(Y171/H171),"0")</f>
        <v>0</v>
      </c>
    </row>
    <row r="172" customFormat="false" ht="12.75" hidden="false" customHeight="false" outlineLevel="0" collapsed="false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5" t="s">
        <v>71</v>
      </c>
      <c r="Q172" s="115"/>
      <c r="R172" s="115"/>
      <c r="S172" s="115"/>
      <c r="T172" s="115"/>
      <c r="U172" s="115"/>
      <c r="V172" s="115"/>
      <c r="W172" s="116" t="s">
        <v>72</v>
      </c>
      <c r="X172" s="117" t="n">
        <f aca="false">IFERROR(X171/H171,"0")</f>
        <v>0</v>
      </c>
      <c r="Y172" s="117" t="n">
        <f aca="false">IFERROR(Y171/H171,"0")</f>
        <v>0</v>
      </c>
      <c r="Z172" s="117" t="n">
        <f aca="false">IFERROR(IF(Z171="",0,Z171),"0")</f>
        <v>0</v>
      </c>
      <c r="AA172" s="118"/>
      <c r="AB172" s="118"/>
      <c r="AC172" s="118"/>
    </row>
    <row r="173" customFormat="false" ht="12.75" hidden="false" customHeight="false" outlineLevel="0" collapsed="false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5" t="s">
        <v>71</v>
      </c>
      <c r="Q173" s="115"/>
      <c r="R173" s="115"/>
      <c r="S173" s="115"/>
      <c r="T173" s="115"/>
      <c r="U173" s="115"/>
      <c r="V173" s="115"/>
      <c r="W173" s="116" t="s">
        <v>69</v>
      </c>
      <c r="X173" s="117" t="n">
        <f aca="false">IFERROR(SUM(X171:X171),"0")</f>
        <v>0</v>
      </c>
      <c r="Y173" s="117" t="n">
        <f aca="false">IFERROR(SUM(Y171:Y171),"0")</f>
        <v>0</v>
      </c>
      <c r="Z173" s="116"/>
      <c r="AA173" s="118"/>
      <c r="AB173" s="118"/>
      <c r="AC173" s="118"/>
    </row>
    <row r="174" customFormat="false" ht="14.25" hidden="false" customHeight="true" outlineLevel="0" collapsed="false">
      <c r="A174" s="94" t="s">
        <v>64</v>
      </c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5"/>
      <c r="AB174" s="95"/>
      <c r="AC174" s="95"/>
    </row>
    <row r="175" customFormat="false" ht="16.5" hidden="false" customHeight="true" outlineLevel="0" collapsed="false">
      <c r="A175" s="96" t="s">
        <v>305</v>
      </c>
      <c r="B175" s="96" t="s">
        <v>306</v>
      </c>
      <c r="C175" s="97" t="n">
        <v>4301030895</v>
      </c>
      <c r="D175" s="98" t="n">
        <v>4607091387667</v>
      </c>
      <c r="E175" s="98"/>
      <c r="F175" s="99" t="n">
        <v>0.9</v>
      </c>
      <c r="G175" s="100" t="n">
        <v>10</v>
      </c>
      <c r="H175" s="99" t="n">
        <v>9</v>
      </c>
      <c r="I175" s="99" t="n">
        <v>9.63</v>
      </c>
      <c r="J175" s="100" t="n">
        <v>56</v>
      </c>
      <c r="K175" s="100" t="s">
        <v>116</v>
      </c>
      <c r="L175" s="100"/>
      <c r="M175" s="101" t="s">
        <v>119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102"/>
      <c r="R175" s="102"/>
      <c r="S175" s="102"/>
      <c r="T175" s="102"/>
      <c r="U175" s="103"/>
      <c r="V175" s="103"/>
      <c r="W175" s="104" t="s">
        <v>69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IFERROR(IF(Y175=0,"",ROUNDUP(Y175/H175,0)*0.02175),"")</f>
        <v/>
      </c>
      <c r="AA175" s="108"/>
      <c r="AB175" s="109"/>
      <c r="AC175" s="110" t="s">
        <v>307</v>
      </c>
      <c r="AG175" s="111"/>
      <c r="AJ175" s="112"/>
      <c r="AK175" s="112" t="n">
        <v>0</v>
      </c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27" hidden="false" customHeight="true" outlineLevel="0" collapsed="false">
      <c r="A176" s="96" t="s">
        <v>308</v>
      </c>
      <c r="B176" s="96" t="s">
        <v>309</v>
      </c>
      <c r="C176" s="97" t="n">
        <v>4301030961</v>
      </c>
      <c r="D176" s="98" t="n">
        <v>4607091387636</v>
      </c>
      <c r="E176" s="98"/>
      <c r="F176" s="99" t="n">
        <v>0.7</v>
      </c>
      <c r="G176" s="100" t="n">
        <v>6</v>
      </c>
      <c r="H176" s="99" t="n">
        <v>4.2</v>
      </c>
      <c r="I176" s="99" t="n">
        <v>4.5</v>
      </c>
      <c r="J176" s="100" t="n">
        <v>132</v>
      </c>
      <c r="K176" s="100" t="s">
        <v>126</v>
      </c>
      <c r="L176" s="100"/>
      <c r="M176" s="101" t="s">
        <v>68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102"/>
      <c r="R176" s="102"/>
      <c r="S176" s="102"/>
      <c r="T176" s="102"/>
      <c r="U176" s="103"/>
      <c r="V176" s="103"/>
      <c r="W176" s="104" t="s">
        <v>69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IFERROR(IF(Y176=0,"",ROUNDUP(Y176/H176,0)*0.00902),"")</f>
        <v/>
      </c>
      <c r="AA176" s="108"/>
      <c r="AB176" s="109"/>
      <c r="AC176" s="110" t="s">
        <v>310</v>
      </c>
      <c r="AG176" s="111"/>
      <c r="AJ176" s="112"/>
      <c r="AK176" s="112" t="n">
        <v>0</v>
      </c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16.5" hidden="false" customHeight="true" outlineLevel="0" collapsed="false">
      <c r="A177" s="96" t="s">
        <v>311</v>
      </c>
      <c r="B177" s="96" t="s">
        <v>312</v>
      </c>
      <c r="C177" s="97" t="n">
        <v>4301030963</v>
      </c>
      <c r="D177" s="98" t="n">
        <v>4607091382426</v>
      </c>
      <c r="E177" s="98"/>
      <c r="F177" s="99" t="n">
        <v>0.9</v>
      </c>
      <c r="G177" s="100" t="n">
        <v>10</v>
      </c>
      <c r="H177" s="99" t="n">
        <v>9</v>
      </c>
      <c r="I177" s="99" t="n">
        <v>9.63</v>
      </c>
      <c r="J177" s="100" t="n">
        <v>56</v>
      </c>
      <c r="K177" s="100" t="s">
        <v>116</v>
      </c>
      <c r="L177" s="100"/>
      <c r="M177" s="101" t="s">
        <v>68</v>
      </c>
      <c r="N177" s="101"/>
      <c r="O177" s="100" t="n">
        <v>40</v>
      </c>
      <c r="P177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102"/>
      <c r="R177" s="102"/>
      <c r="S177" s="102"/>
      <c r="T177" s="102"/>
      <c r="U177" s="103"/>
      <c r="V177" s="103"/>
      <c r="W177" s="104" t="s">
        <v>69</v>
      </c>
      <c r="X177" s="105" t="n">
        <v>0</v>
      </c>
      <c r="Y177" s="106" t="n">
        <f aca="false">IFERROR(IF(X177="",0,CEILING((X177/$H177),1)*$H177),"")</f>
        <v>0</v>
      </c>
      <c r="Z177" s="107" t="str">
        <f aca="false">IFERROR(IF(Y177=0,"",ROUNDUP(Y177/H177,0)*0.02175),"")</f>
        <v/>
      </c>
      <c r="AA177" s="108"/>
      <c r="AB177" s="109"/>
      <c r="AC177" s="110" t="s">
        <v>313</v>
      </c>
      <c r="AG177" s="111"/>
      <c r="AJ177" s="112"/>
      <c r="AK177" s="112" t="n">
        <v>0</v>
      </c>
      <c r="BB177" s="113" t="s">
        <v>1</v>
      </c>
      <c r="BM177" s="111" t="n">
        <f aca="false">IFERROR(X177*I177/H177,"0")</f>
        <v>0</v>
      </c>
      <c r="BN177" s="111" t="n">
        <f aca="false">IFERROR(Y177*I177/H177,"0")</f>
        <v>0</v>
      </c>
      <c r="BO177" s="111" t="n">
        <f aca="false">IFERROR(1/J177*(X177/H177),"0")</f>
        <v>0</v>
      </c>
      <c r="BP177" s="111" t="n">
        <f aca="false">IFERROR(1/J177*(Y177/H177),"0")</f>
        <v>0</v>
      </c>
    </row>
    <row r="178" customFormat="false" ht="27" hidden="false" customHeight="true" outlineLevel="0" collapsed="false">
      <c r="A178" s="96" t="s">
        <v>314</v>
      </c>
      <c r="B178" s="96" t="s">
        <v>315</v>
      </c>
      <c r="C178" s="97" t="n">
        <v>4301030962</v>
      </c>
      <c r="D178" s="98" t="n">
        <v>4607091386547</v>
      </c>
      <c r="E178" s="98"/>
      <c r="F178" s="99" t="n">
        <v>0.35</v>
      </c>
      <c r="G178" s="100" t="n">
        <v>8</v>
      </c>
      <c r="H178" s="99" t="n">
        <v>2.8</v>
      </c>
      <c r="I178" s="99" t="n">
        <v>2.94</v>
      </c>
      <c r="J178" s="100" t="n">
        <v>234</v>
      </c>
      <c r="K178" s="100" t="s">
        <v>67</v>
      </c>
      <c r="L178" s="100"/>
      <c r="M178" s="101" t="s">
        <v>68</v>
      </c>
      <c r="N178" s="101"/>
      <c r="O178" s="100" t="n">
        <v>40</v>
      </c>
      <c r="P178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102"/>
      <c r="R178" s="102"/>
      <c r="S178" s="102"/>
      <c r="T178" s="102"/>
      <c r="U178" s="103"/>
      <c r="V178" s="103"/>
      <c r="W178" s="104" t="s">
        <v>69</v>
      </c>
      <c r="X178" s="105" t="n">
        <v>0</v>
      </c>
      <c r="Y178" s="106" t="n">
        <f aca="false">IFERROR(IF(X178="",0,CEILING((X178/$H178),1)*$H178),"")</f>
        <v>0</v>
      </c>
      <c r="Z178" s="107" t="str">
        <f aca="false">IFERROR(IF(Y178=0,"",ROUNDUP(Y178/H178,0)*0.00502),"")</f>
        <v/>
      </c>
      <c r="AA178" s="108"/>
      <c r="AB178" s="109"/>
      <c r="AC178" s="110" t="s">
        <v>310</v>
      </c>
      <c r="AG178" s="111"/>
      <c r="AJ178" s="112"/>
      <c r="AK178" s="112" t="n">
        <v>0</v>
      </c>
      <c r="BB178" s="113" t="s">
        <v>1</v>
      </c>
      <c r="BM178" s="111" t="n">
        <f aca="false">IFERROR(X178*I178/H178,"0")</f>
        <v>0</v>
      </c>
      <c r="BN178" s="111" t="n">
        <f aca="false">IFERROR(Y178*I178/H178,"0")</f>
        <v>0</v>
      </c>
      <c r="BO178" s="111" t="n">
        <f aca="false">IFERROR(1/J178*(X178/H178),"0")</f>
        <v>0</v>
      </c>
      <c r="BP178" s="111" t="n">
        <f aca="false">IFERROR(1/J178*(Y178/H178),"0")</f>
        <v>0</v>
      </c>
    </row>
    <row r="179" customFormat="false" ht="27" hidden="false" customHeight="true" outlineLevel="0" collapsed="false">
      <c r="A179" s="96" t="s">
        <v>316</v>
      </c>
      <c r="B179" s="96" t="s">
        <v>317</v>
      </c>
      <c r="C179" s="97" t="n">
        <v>4301030964</v>
      </c>
      <c r="D179" s="98" t="n">
        <v>4607091382464</v>
      </c>
      <c r="E179" s="98"/>
      <c r="F179" s="99" t="n">
        <v>0.35</v>
      </c>
      <c r="G179" s="100" t="n">
        <v>8</v>
      </c>
      <c r="H179" s="99" t="n">
        <v>2.8</v>
      </c>
      <c r="I179" s="99" t="n">
        <v>2.964</v>
      </c>
      <c r="J179" s="100" t="n">
        <v>234</v>
      </c>
      <c r="K179" s="100" t="s">
        <v>67</v>
      </c>
      <c r="L179" s="100"/>
      <c r="M179" s="101" t="s">
        <v>68</v>
      </c>
      <c r="N179" s="101"/>
      <c r="O179" s="100" t="n">
        <v>40</v>
      </c>
      <c r="P179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102"/>
      <c r="R179" s="102"/>
      <c r="S179" s="102"/>
      <c r="T179" s="102"/>
      <c r="U179" s="103"/>
      <c r="V179" s="103"/>
      <c r="W179" s="104" t="s">
        <v>69</v>
      </c>
      <c r="X179" s="105" t="n">
        <v>0</v>
      </c>
      <c r="Y179" s="106" t="n">
        <f aca="false">IFERROR(IF(X179="",0,CEILING((X179/$H179),1)*$H179),"")</f>
        <v>0</v>
      </c>
      <c r="Z179" s="107" t="str">
        <f aca="false">IFERROR(IF(Y179=0,"",ROUNDUP(Y179/H179,0)*0.00502),"")</f>
        <v/>
      </c>
      <c r="AA179" s="108"/>
      <c r="AB179" s="109"/>
      <c r="AC179" s="110" t="s">
        <v>313</v>
      </c>
      <c r="AG179" s="111"/>
      <c r="AJ179" s="112"/>
      <c r="AK179" s="112" t="n">
        <v>0</v>
      </c>
      <c r="BB179" s="113" t="s">
        <v>1</v>
      </c>
      <c r="BM179" s="111" t="n">
        <f aca="false">IFERROR(X179*I179/H179,"0")</f>
        <v>0</v>
      </c>
      <c r="BN179" s="111" t="n">
        <f aca="false">IFERROR(Y179*I179/H179,"0")</f>
        <v>0</v>
      </c>
      <c r="BO179" s="111" t="n">
        <f aca="false">IFERROR(1/J179*(X179/H179),"0")</f>
        <v>0</v>
      </c>
      <c r="BP179" s="111" t="n">
        <f aca="false">IFERROR(1/J179*(Y179/H179),"0")</f>
        <v>0</v>
      </c>
    </row>
    <row r="180" customFormat="false" ht="12.75" hidden="false" customHeight="false" outlineLevel="0" collapsed="false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5" t="s">
        <v>71</v>
      </c>
      <c r="Q180" s="115"/>
      <c r="R180" s="115"/>
      <c r="S180" s="115"/>
      <c r="T180" s="115"/>
      <c r="U180" s="115"/>
      <c r="V180" s="115"/>
      <c r="W180" s="116" t="s">
        <v>72</v>
      </c>
      <c r="X180" s="117" t="n">
        <f aca="false">IFERROR(X175/H175,"0")+IFERROR(X176/H176,"0")+IFERROR(X177/H177,"0")+IFERROR(X178/H178,"0")+IFERROR(X179/H179,"0")</f>
        <v>0</v>
      </c>
      <c r="Y180" s="117" t="n">
        <f aca="false">IFERROR(Y175/H175,"0")+IFERROR(Y176/H176,"0")+IFERROR(Y177/H177,"0")+IFERROR(Y178/H178,"0")+IFERROR(Y179/H179,"0")</f>
        <v>0</v>
      </c>
      <c r="Z180" s="117" t="n">
        <f aca="false">IFERROR(IF(Z175="",0,Z175),"0")+IFERROR(IF(Z176="",0,Z176),"0")+IFERROR(IF(Z177="",0,Z177),"0")+IFERROR(IF(Z178="",0,Z178),"0")+IFERROR(IF(Z179="",0,Z179),"0")</f>
        <v>0</v>
      </c>
      <c r="AA180" s="118"/>
      <c r="AB180" s="118"/>
      <c r="AC180" s="118"/>
    </row>
    <row r="181" customFormat="false" ht="12.75" hidden="false" customHeight="false" outlineLevel="0" collapsed="false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5" t="s">
        <v>71</v>
      </c>
      <c r="Q181" s="115"/>
      <c r="R181" s="115"/>
      <c r="S181" s="115"/>
      <c r="T181" s="115"/>
      <c r="U181" s="115"/>
      <c r="V181" s="115"/>
      <c r="W181" s="116" t="s">
        <v>69</v>
      </c>
      <c r="X181" s="117" t="n">
        <f aca="false">IFERROR(SUM(X175:X179),"0")</f>
        <v>0</v>
      </c>
      <c r="Y181" s="117" t="n">
        <f aca="false">IFERROR(SUM(Y175:Y179),"0")</f>
        <v>0</v>
      </c>
      <c r="Z181" s="116"/>
      <c r="AA181" s="118"/>
      <c r="AB181" s="118"/>
      <c r="AC181" s="118"/>
    </row>
    <row r="182" customFormat="false" ht="14.25" hidden="false" customHeight="true" outlineLevel="0" collapsed="false">
      <c r="A182" s="94" t="s">
        <v>73</v>
      </c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5"/>
      <c r="AB182" s="95"/>
      <c r="AC182" s="95"/>
    </row>
    <row r="183" customFormat="false" ht="16.5" hidden="false" customHeight="true" outlineLevel="0" collapsed="false">
      <c r="A183" s="96" t="s">
        <v>318</v>
      </c>
      <c r="B183" s="96" t="s">
        <v>319</v>
      </c>
      <c r="C183" s="97" t="n">
        <v>4301051653</v>
      </c>
      <c r="D183" s="98" t="n">
        <v>4607091386264</v>
      </c>
      <c r="E183" s="98"/>
      <c r="F183" s="99" t="n">
        <v>0.5</v>
      </c>
      <c r="G183" s="100" t="n">
        <v>6</v>
      </c>
      <c r="H183" s="99" t="n">
        <v>3</v>
      </c>
      <c r="I183" s="99" t="n">
        <v>3.258</v>
      </c>
      <c r="J183" s="100" t="n">
        <v>182</v>
      </c>
      <c r="K183" s="100" t="s">
        <v>76</v>
      </c>
      <c r="L183" s="100"/>
      <c r="M183" s="101" t="s">
        <v>77</v>
      </c>
      <c r="N183" s="101"/>
      <c r="O183" s="100" t="n">
        <v>31</v>
      </c>
      <c r="P183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102"/>
      <c r="R183" s="102"/>
      <c r="S183" s="102"/>
      <c r="T183" s="102"/>
      <c r="U183" s="103"/>
      <c r="V183" s="103"/>
      <c r="W183" s="104" t="s">
        <v>69</v>
      </c>
      <c r="X183" s="105" t="n">
        <v>0</v>
      </c>
      <c r="Y183" s="106" t="n">
        <f aca="false">IFERROR(IF(X183="",0,CEILING((X183/$H183),1)*$H183),"")</f>
        <v>0</v>
      </c>
      <c r="Z183" s="107" t="str">
        <f aca="false">IFERROR(IF(Y183=0,"",ROUNDUP(Y183/H183,0)*0.00651),"")</f>
        <v/>
      </c>
      <c r="AA183" s="108"/>
      <c r="AB183" s="109"/>
      <c r="AC183" s="110" t="s">
        <v>320</v>
      </c>
      <c r="AG183" s="111"/>
      <c r="AJ183" s="112"/>
      <c r="AK183" s="112" t="n">
        <v>0</v>
      </c>
      <c r="BB183" s="113" t="s">
        <v>1</v>
      </c>
      <c r="BM183" s="111" t="n">
        <f aca="false">IFERROR(X183*I183/H183,"0")</f>
        <v>0</v>
      </c>
      <c r="BN183" s="111" t="n">
        <f aca="false">IFERROR(Y183*I183/H183,"0")</f>
        <v>0</v>
      </c>
      <c r="BO183" s="111" t="n">
        <f aca="false">IFERROR(1/J183*(X183/H183),"0")</f>
        <v>0</v>
      </c>
      <c r="BP183" s="111" t="n">
        <f aca="false">IFERROR(1/J183*(Y183/H183),"0")</f>
        <v>0</v>
      </c>
    </row>
    <row r="184" customFormat="false" ht="27" hidden="false" customHeight="true" outlineLevel="0" collapsed="false">
      <c r="A184" s="96" t="s">
        <v>321</v>
      </c>
      <c r="B184" s="96" t="s">
        <v>322</v>
      </c>
      <c r="C184" s="97" t="n">
        <v>4301051313</v>
      </c>
      <c r="D184" s="98" t="n">
        <v>4607091385427</v>
      </c>
      <c r="E184" s="98"/>
      <c r="F184" s="99" t="n">
        <v>0.5</v>
      </c>
      <c r="G184" s="100" t="n">
        <v>6</v>
      </c>
      <c r="H184" s="99" t="n">
        <v>3</v>
      </c>
      <c r="I184" s="99" t="n">
        <v>3.252</v>
      </c>
      <c r="J184" s="100" t="n">
        <v>182</v>
      </c>
      <c r="K184" s="100" t="s">
        <v>76</v>
      </c>
      <c r="L184" s="100"/>
      <c r="M184" s="101" t="s">
        <v>68</v>
      </c>
      <c r="N184" s="101"/>
      <c r="O184" s="100" t="n">
        <v>40</v>
      </c>
      <c r="P184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102"/>
      <c r="R184" s="102"/>
      <c r="S184" s="102"/>
      <c r="T184" s="102"/>
      <c r="U184" s="103"/>
      <c r="V184" s="103"/>
      <c r="W184" s="104" t="s">
        <v>69</v>
      </c>
      <c r="X184" s="105" t="n">
        <v>0</v>
      </c>
      <c r="Y184" s="106" t="n">
        <f aca="false">IFERROR(IF(X184="",0,CEILING((X184/$H184),1)*$H184),"")</f>
        <v>0</v>
      </c>
      <c r="Z184" s="107" t="str">
        <f aca="false">IFERROR(IF(Y184=0,"",ROUNDUP(Y184/H184,0)*0.00651),"")</f>
        <v/>
      </c>
      <c r="AA184" s="108"/>
      <c r="AB184" s="109"/>
      <c r="AC184" s="110" t="s">
        <v>323</v>
      </c>
      <c r="AG184" s="111"/>
      <c r="AJ184" s="112"/>
      <c r="AK184" s="112" t="n">
        <v>0</v>
      </c>
      <c r="BB184" s="113" t="s">
        <v>1</v>
      </c>
      <c r="BM184" s="111" t="n">
        <f aca="false">IFERROR(X184*I184/H184,"0")</f>
        <v>0</v>
      </c>
      <c r="BN184" s="111" t="n">
        <f aca="false">IFERROR(Y184*I184/H184,"0")</f>
        <v>0</v>
      </c>
      <c r="BO184" s="111" t="n">
        <f aca="false">IFERROR(1/J184*(X184/H184),"0")</f>
        <v>0</v>
      </c>
      <c r="BP184" s="111" t="n">
        <f aca="false">IFERROR(1/J184*(Y184/H184),"0")</f>
        <v>0</v>
      </c>
    </row>
    <row r="185" customFormat="false" ht="12.75" hidden="false" customHeight="false" outlineLevel="0" collapsed="false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5" t="s">
        <v>71</v>
      </c>
      <c r="Q185" s="115"/>
      <c r="R185" s="115"/>
      <c r="S185" s="115"/>
      <c r="T185" s="115"/>
      <c r="U185" s="115"/>
      <c r="V185" s="115"/>
      <c r="W185" s="116" t="s">
        <v>72</v>
      </c>
      <c r="X185" s="117" t="n">
        <f aca="false">IFERROR(X183/H183,"0")+IFERROR(X184/H184,"0")</f>
        <v>0</v>
      </c>
      <c r="Y185" s="117" t="n">
        <f aca="false">IFERROR(Y183/H183,"0")+IFERROR(Y184/H184,"0")</f>
        <v>0</v>
      </c>
      <c r="Z185" s="117" t="n">
        <f aca="false">IFERROR(IF(Z183="",0,Z183),"0")+IFERROR(IF(Z184="",0,Z184),"0")</f>
        <v>0</v>
      </c>
      <c r="AA185" s="118"/>
      <c r="AB185" s="118"/>
      <c r="AC185" s="118"/>
    </row>
    <row r="186" customFormat="false" ht="12.75" hidden="false" customHeight="false" outlineLevel="0" collapsed="false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5" t="s">
        <v>71</v>
      </c>
      <c r="Q186" s="115"/>
      <c r="R186" s="115"/>
      <c r="S186" s="115"/>
      <c r="T186" s="115"/>
      <c r="U186" s="115"/>
      <c r="V186" s="115"/>
      <c r="W186" s="116" t="s">
        <v>69</v>
      </c>
      <c r="X186" s="117" t="n">
        <f aca="false">IFERROR(SUM(X183:X184),"0")</f>
        <v>0</v>
      </c>
      <c r="Y186" s="117" t="n">
        <f aca="false">IFERROR(SUM(Y183:Y184),"0")</f>
        <v>0</v>
      </c>
      <c r="Z186" s="116"/>
      <c r="AA186" s="118"/>
      <c r="AB186" s="118"/>
      <c r="AC186" s="118"/>
    </row>
    <row r="187" customFormat="false" ht="27.75" hidden="false" customHeight="true" outlineLevel="0" collapsed="false">
      <c r="A187" s="90" t="s">
        <v>324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1"/>
      <c r="AB187" s="91"/>
      <c r="AC187" s="91"/>
    </row>
    <row r="188" customFormat="false" ht="16.5" hidden="false" customHeight="true" outlineLevel="0" collapsed="false">
      <c r="A188" s="92" t="s">
        <v>325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3"/>
      <c r="AB188" s="93"/>
      <c r="AC188" s="93"/>
    </row>
    <row r="189" customFormat="false" ht="14.25" hidden="false" customHeight="true" outlineLevel="0" collapsed="false">
      <c r="A189" s="94" t="s">
        <v>166</v>
      </c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5"/>
      <c r="AB189" s="95"/>
      <c r="AC189" s="95"/>
    </row>
    <row r="190" customFormat="false" ht="27" hidden="false" customHeight="true" outlineLevel="0" collapsed="false">
      <c r="A190" s="96" t="s">
        <v>326</v>
      </c>
      <c r="B190" s="96" t="s">
        <v>327</v>
      </c>
      <c r="C190" s="97" t="n">
        <v>4301020323</v>
      </c>
      <c r="D190" s="98" t="n">
        <v>4680115886223</v>
      </c>
      <c r="E190" s="98"/>
      <c r="F190" s="99" t="n">
        <v>0.33</v>
      </c>
      <c r="G190" s="100" t="n">
        <v>6</v>
      </c>
      <c r="H190" s="99" t="n">
        <v>1.98</v>
      </c>
      <c r="I190" s="99" t="n">
        <v>2.08</v>
      </c>
      <c r="J190" s="100" t="n">
        <v>234</v>
      </c>
      <c r="K190" s="100" t="s">
        <v>67</v>
      </c>
      <c r="L190" s="100"/>
      <c r="M190" s="101" t="s">
        <v>68</v>
      </c>
      <c r="N190" s="101"/>
      <c r="O190" s="100" t="n">
        <v>40</v>
      </c>
      <c r="P190" s="102" t="str">
        <f aca="false"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102"/>
      <c r="R190" s="102"/>
      <c r="S190" s="102"/>
      <c r="T190" s="102"/>
      <c r="U190" s="103"/>
      <c r="V190" s="103"/>
      <c r="W190" s="104" t="s">
        <v>69</v>
      </c>
      <c r="X190" s="105" t="n">
        <v>6.6</v>
      </c>
      <c r="Y190" s="106" t="n">
        <f aca="false">IFERROR(IF(X190="",0,CEILING((X190/$H190),1)*$H190),"")</f>
        <v>7.92</v>
      </c>
      <c r="Z190" s="107" t="n">
        <f aca="false">IFERROR(IF(Y190=0,"",ROUNDUP(Y190/H190,0)*0.00502),"")</f>
        <v>0.02008</v>
      </c>
      <c r="AA190" s="108"/>
      <c r="AB190" s="109"/>
      <c r="AC190" s="110" t="s">
        <v>328</v>
      </c>
      <c r="AG190" s="111"/>
      <c r="AJ190" s="112"/>
      <c r="AK190" s="112" t="n">
        <v>0</v>
      </c>
      <c r="BB190" s="113" t="s">
        <v>1</v>
      </c>
      <c r="BM190" s="111" t="n">
        <f aca="false">IFERROR(X190*I190/H190,"0")</f>
        <v>6.93333333333333</v>
      </c>
      <c r="BN190" s="111" t="n">
        <f aca="false">IFERROR(Y190*I190/H190,"0")</f>
        <v>8.32</v>
      </c>
      <c r="BO190" s="111" t="n">
        <f aca="false">IFERROR(1/J190*(X190/H190),"0")</f>
        <v>0.0142450142450142</v>
      </c>
      <c r="BP190" s="111" t="n">
        <f aca="false">IFERROR(1/J190*(Y190/H190),"0")</f>
        <v>0.0170940170940171</v>
      </c>
    </row>
    <row r="191" customFormat="false" ht="12.75" hidden="false" customHeight="false" outlineLevel="0" collapsed="false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5" t="s">
        <v>71</v>
      </c>
      <c r="Q191" s="115"/>
      <c r="R191" s="115"/>
      <c r="S191" s="115"/>
      <c r="T191" s="115"/>
      <c r="U191" s="115"/>
      <c r="V191" s="115"/>
      <c r="W191" s="116" t="s">
        <v>72</v>
      </c>
      <c r="X191" s="117" t="n">
        <f aca="false">IFERROR(X190/H190,"0")</f>
        <v>3.33333333333333</v>
      </c>
      <c r="Y191" s="117" t="n">
        <f aca="false">IFERROR(Y190/H190,"0")</f>
        <v>4</v>
      </c>
      <c r="Z191" s="117" t="n">
        <f aca="false">IFERROR(IF(Z190="",0,Z190),"0")</f>
        <v>0.02008</v>
      </c>
      <c r="AA191" s="118"/>
      <c r="AB191" s="118"/>
      <c r="AC191" s="118"/>
    </row>
    <row r="192" customFormat="false" ht="12.75" hidden="false" customHeight="false" outlineLevel="0" collapsed="false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5" t="s">
        <v>71</v>
      </c>
      <c r="Q192" s="115"/>
      <c r="R192" s="115"/>
      <c r="S192" s="115"/>
      <c r="T192" s="115"/>
      <c r="U192" s="115"/>
      <c r="V192" s="115"/>
      <c r="W192" s="116" t="s">
        <v>69</v>
      </c>
      <c r="X192" s="117" t="n">
        <f aca="false">IFERROR(SUM(X190:X190),"0")</f>
        <v>6.6</v>
      </c>
      <c r="Y192" s="117" t="n">
        <f aca="false">IFERROR(SUM(Y190:Y190),"0")</f>
        <v>7.92</v>
      </c>
      <c r="Z192" s="116"/>
      <c r="AA192" s="118"/>
      <c r="AB192" s="118"/>
      <c r="AC192" s="118"/>
    </row>
    <row r="193" customFormat="false" ht="14.25" hidden="false" customHeight="true" outlineLevel="0" collapsed="false">
      <c r="A193" s="94" t="s">
        <v>64</v>
      </c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5"/>
      <c r="AB193" s="95"/>
      <c r="AC193" s="95"/>
    </row>
    <row r="194" customFormat="false" ht="27" hidden="false" customHeight="true" outlineLevel="0" collapsed="false">
      <c r="A194" s="96" t="s">
        <v>329</v>
      </c>
      <c r="B194" s="96" t="s">
        <v>330</v>
      </c>
      <c r="C194" s="97" t="n">
        <v>4301031191</v>
      </c>
      <c r="D194" s="98" t="n">
        <v>4680115880993</v>
      </c>
      <c r="E194" s="98"/>
      <c r="F194" s="99" t="n">
        <v>0.7</v>
      </c>
      <c r="G194" s="100" t="n">
        <v>6</v>
      </c>
      <c r="H194" s="99" t="n">
        <v>4.2</v>
      </c>
      <c r="I194" s="99" t="n">
        <v>4.47</v>
      </c>
      <c r="J194" s="100" t="n">
        <v>132</v>
      </c>
      <c r="K194" s="100" t="s">
        <v>126</v>
      </c>
      <c r="L194" s="100"/>
      <c r="M194" s="101" t="s">
        <v>68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102"/>
      <c r="R194" s="102"/>
      <c r="S194" s="102"/>
      <c r="T194" s="102"/>
      <c r="U194" s="103"/>
      <c r="V194" s="103"/>
      <c r="W194" s="104" t="s">
        <v>69</v>
      </c>
      <c r="X194" s="105" t="n">
        <v>60</v>
      </c>
      <c r="Y194" s="106" t="n">
        <f aca="false">IFERROR(IF(X194="",0,CEILING((X194/$H194),1)*$H194),"")</f>
        <v>63</v>
      </c>
      <c r="Z194" s="107" t="n">
        <f aca="false">IFERROR(IF(Y194=0,"",ROUNDUP(Y194/H194,0)*0.00902),"")</f>
        <v>0.1353</v>
      </c>
      <c r="AA194" s="108"/>
      <c r="AB194" s="109"/>
      <c r="AC194" s="110" t="s">
        <v>331</v>
      </c>
      <c r="AG194" s="111"/>
      <c r="AJ194" s="112"/>
      <c r="AK194" s="112" t="n">
        <v>0</v>
      </c>
      <c r="BB194" s="113" t="s">
        <v>1</v>
      </c>
      <c r="BM194" s="111" t="n">
        <f aca="false">IFERROR(X194*I194/H194,"0")</f>
        <v>63.8571428571429</v>
      </c>
      <c r="BN194" s="111" t="n">
        <f aca="false">IFERROR(Y194*I194/H194,"0")</f>
        <v>67.05</v>
      </c>
      <c r="BO194" s="111" t="n">
        <f aca="false">IFERROR(1/J194*(X194/H194),"0")</f>
        <v>0.108225108225108</v>
      </c>
      <c r="BP194" s="111" t="n">
        <f aca="false">IFERROR(1/J194*(Y194/H194),"0")</f>
        <v>0.113636363636364</v>
      </c>
    </row>
    <row r="195" customFormat="false" ht="27" hidden="false" customHeight="true" outlineLevel="0" collapsed="false">
      <c r="A195" s="96" t="s">
        <v>332</v>
      </c>
      <c r="B195" s="96" t="s">
        <v>333</v>
      </c>
      <c r="C195" s="97" t="n">
        <v>4301031204</v>
      </c>
      <c r="D195" s="98" t="n">
        <v>4680115881761</v>
      </c>
      <c r="E195" s="98"/>
      <c r="F195" s="99" t="n">
        <v>0.7</v>
      </c>
      <c r="G195" s="100" t="n">
        <v>6</v>
      </c>
      <c r="H195" s="99" t="n">
        <v>4.2</v>
      </c>
      <c r="I195" s="99" t="n">
        <v>4.47</v>
      </c>
      <c r="J195" s="100" t="n">
        <v>132</v>
      </c>
      <c r="K195" s="100" t="s">
        <v>126</v>
      </c>
      <c r="L195" s="100"/>
      <c r="M195" s="101" t="s">
        <v>68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102"/>
      <c r="R195" s="102"/>
      <c r="S195" s="102"/>
      <c r="T195" s="102"/>
      <c r="U195" s="103"/>
      <c r="V195" s="103"/>
      <c r="W195" s="104" t="s">
        <v>69</v>
      </c>
      <c r="X195" s="105" t="n">
        <v>30</v>
      </c>
      <c r="Y195" s="106" t="n">
        <f aca="false">IFERROR(IF(X195="",0,CEILING((X195/$H195),1)*$H195),"")</f>
        <v>33.6</v>
      </c>
      <c r="Z195" s="107" t="n">
        <f aca="false">IFERROR(IF(Y195=0,"",ROUNDUP(Y195/H195,0)*0.00902),"")</f>
        <v>0.07216</v>
      </c>
      <c r="AA195" s="108"/>
      <c r="AB195" s="109"/>
      <c r="AC195" s="110" t="s">
        <v>334</v>
      </c>
      <c r="AG195" s="111"/>
      <c r="AJ195" s="112"/>
      <c r="AK195" s="112" t="n">
        <v>0</v>
      </c>
      <c r="BB195" s="113" t="s">
        <v>1</v>
      </c>
      <c r="BM195" s="111" t="n">
        <f aca="false">IFERROR(X195*I195/H195,"0")</f>
        <v>31.9285714285714</v>
      </c>
      <c r="BN195" s="111" t="n">
        <f aca="false">IFERROR(Y195*I195/H195,"0")</f>
        <v>35.76</v>
      </c>
      <c r="BO195" s="111" t="n">
        <f aca="false">IFERROR(1/J195*(X195/H195),"0")</f>
        <v>0.0541125541125541</v>
      </c>
      <c r="BP195" s="111" t="n">
        <f aca="false">IFERROR(1/J195*(Y195/H195),"0")</f>
        <v>0.0606060606060606</v>
      </c>
    </row>
    <row r="196" customFormat="false" ht="27" hidden="false" customHeight="true" outlineLevel="0" collapsed="false">
      <c r="A196" s="96" t="s">
        <v>335</v>
      </c>
      <c r="B196" s="96" t="s">
        <v>336</v>
      </c>
      <c r="C196" s="97" t="n">
        <v>4301031201</v>
      </c>
      <c r="D196" s="98" t="n">
        <v>4680115881563</v>
      </c>
      <c r="E196" s="98"/>
      <c r="F196" s="99" t="n">
        <v>0.7</v>
      </c>
      <c r="G196" s="100" t="n">
        <v>6</v>
      </c>
      <c r="H196" s="99" t="n">
        <v>4.2</v>
      </c>
      <c r="I196" s="99" t="n">
        <v>4.41</v>
      </c>
      <c r="J196" s="100" t="n">
        <v>132</v>
      </c>
      <c r="K196" s="100" t="s">
        <v>126</v>
      </c>
      <c r="L196" s="100"/>
      <c r="M196" s="101" t="s">
        <v>68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102"/>
      <c r="R196" s="102"/>
      <c r="S196" s="102"/>
      <c r="T196" s="102"/>
      <c r="U196" s="103"/>
      <c r="V196" s="103"/>
      <c r="W196" s="104" t="s">
        <v>69</v>
      </c>
      <c r="X196" s="105" t="n">
        <v>60</v>
      </c>
      <c r="Y196" s="106" t="n">
        <f aca="false">IFERROR(IF(X196="",0,CEILING((X196/$H196),1)*$H196),"")</f>
        <v>63</v>
      </c>
      <c r="Z196" s="107" t="n">
        <f aca="false">IFERROR(IF(Y196=0,"",ROUNDUP(Y196/H196,0)*0.00902),"")</f>
        <v>0.1353</v>
      </c>
      <c r="AA196" s="108"/>
      <c r="AB196" s="109"/>
      <c r="AC196" s="110" t="s">
        <v>337</v>
      </c>
      <c r="AG196" s="111"/>
      <c r="AJ196" s="112"/>
      <c r="AK196" s="112" t="n">
        <v>0</v>
      </c>
      <c r="BB196" s="113" t="s">
        <v>1</v>
      </c>
      <c r="BM196" s="111" t="n">
        <f aca="false">IFERROR(X196*I196/H196,"0")</f>
        <v>63</v>
      </c>
      <c r="BN196" s="111" t="n">
        <f aca="false">IFERROR(Y196*I196/H196,"0")</f>
        <v>66.15</v>
      </c>
      <c r="BO196" s="111" t="n">
        <f aca="false">IFERROR(1/J196*(X196/H196),"0")</f>
        <v>0.108225108225108</v>
      </c>
      <c r="BP196" s="111" t="n">
        <f aca="false">IFERROR(1/J196*(Y196/H196),"0")</f>
        <v>0.113636363636364</v>
      </c>
    </row>
    <row r="197" customFormat="false" ht="27" hidden="false" customHeight="true" outlineLevel="0" collapsed="false">
      <c r="A197" s="96" t="s">
        <v>338</v>
      </c>
      <c r="B197" s="96" t="s">
        <v>339</v>
      </c>
      <c r="C197" s="97" t="n">
        <v>4301031199</v>
      </c>
      <c r="D197" s="98" t="n">
        <v>4680115880986</v>
      </c>
      <c r="E197" s="98"/>
      <c r="F197" s="99" t="n">
        <v>0.35</v>
      </c>
      <c r="G197" s="100" t="n">
        <v>6</v>
      </c>
      <c r="H197" s="99" t="n">
        <v>2.1</v>
      </c>
      <c r="I197" s="99" t="n">
        <v>2.23</v>
      </c>
      <c r="J197" s="100" t="n">
        <v>234</v>
      </c>
      <c r="K197" s="100" t="s">
        <v>67</v>
      </c>
      <c r="L197" s="100"/>
      <c r="M197" s="101" t="s">
        <v>68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102"/>
      <c r="R197" s="102"/>
      <c r="S197" s="102"/>
      <c r="T197" s="102"/>
      <c r="U197" s="103"/>
      <c r="V197" s="103"/>
      <c r="W197" s="104" t="s">
        <v>69</v>
      </c>
      <c r="X197" s="105" t="n">
        <v>105</v>
      </c>
      <c r="Y197" s="106" t="n">
        <f aca="false">IFERROR(IF(X197="",0,CEILING((X197/$H197),1)*$H197),"")</f>
        <v>105</v>
      </c>
      <c r="Z197" s="107" t="n">
        <f aca="false">IFERROR(IF(Y197=0,"",ROUNDUP(Y197/H197,0)*0.00502),"")</f>
        <v>0.251</v>
      </c>
      <c r="AA197" s="108"/>
      <c r="AB197" s="109"/>
      <c r="AC197" s="110" t="s">
        <v>331</v>
      </c>
      <c r="AG197" s="111"/>
      <c r="AJ197" s="112"/>
      <c r="AK197" s="112" t="n">
        <v>0</v>
      </c>
      <c r="BB197" s="113" t="s">
        <v>1</v>
      </c>
      <c r="BM197" s="111" t="n">
        <f aca="false">IFERROR(X197*I197/H197,"0")</f>
        <v>111.5</v>
      </c>
      <c r="BN197" s="111" t="n">
        <f aca="false">IFERROR(Y197*I197/H197,"0")</f>
        <v>111.5</v>
      </c>
      <c r="BO197" s="111" t="n">
        <f aca="false">IFERROR(1/J197*(X197/H197),"0")</f>
        <v>0.213675213675214</v>
      </c>
      <c r="BP197" s="111" t="n">
        <f aca="false">IFERROR(1/J197*(Y197/H197),"0")</f>
        <v>0.213675213675214</v>
      </c>
    </row>
    <row r="198" customFormat="false" ht="27" hidden="false" customHeight="true" outlineLevel="0" collapsed="false">
      <c r="A198" s="96" t="s">
        <v>340</v>
      </c>
      <c r="B198" s="96" t="s">
        <v>341</v>
      </c>
      <c r="C198" s="97" t="n">
        <v>4301031205</v>
      </c>
      <c r="D198" s="98" t="n">
        <v>4680115881785</v>
      </c>
      <c r="E198" s="98"/>
      <c r="F198" s="99" t="n">
        <v>0.35</v>
      </c>
      <c r="G198" s="100" t="n">
        <v>6</v>
      </c>
      <c r="H198" s="99" t="n">
        <v>2.1</v>
      </c>
      <c r="I198" s="99" t="n">
        <v>2.23</v>
      </c>
      <c r="J198" s="100" t="n">
        <v>234</v>
      </c>
      <c r="K198" s="100" t="s">
        <v>67</v>
      </c>
      <c r="L198" s="100"/>
      <c r="M198" s="101" t="s">
        <v>68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102"/>
      <c r="R198" s="102"/>
      <c r="S198" s="102"/>
      <c r="T198" s="102"/>
      <c r="U198" s="103"/>
      <c r="V198" s="103"/>
      <c r="W198" s="104" t="s">
        <v>69</v>
      </c>
      <c r="X198" s="105" t="n">
        <v>105</v>
      </c>
      <c r="Y198" s="106" t="n">
        <f aca="false">IFERROR(IF(X198="",0,CEILING((X198/$H198),1)*$H198),"")</f>
        <v>105</v>
      </c>
      <c r="Z198" s="107" t="n">
        <f aca="false">IFERROR(IF(Y198=0,"",ROUNDUP(Y198/H198,0)*0.00502),"")</f>
        <v>0.251</v>
      </c>
      <c r="AA198" s="108"/>
      <c r="AB198" s="109"/>
      <c r="AC198" s="110" t="s">
        <v>334</v>
      </c>
      <c r="AG198" s="111"/>
      <c r="AJ198" s="112"/>
      <c r="AK198" s="112" t="n">
        <v>0</v>
      </c>
      <c r="BB198" s="113" t="s">
        <v>1</v>
      </c>
      <c r="BM198" s="111" t="n">
        <f aca="false">IFERROR(X198*I198/H198,"0")</f>
        <v>111.5</v>
      </c>
      <c r="BN198" s="111" t="n">
        <f aca="false">IFERROR(Y198*I198/H198,"0")</f>
        <v>111.5</v>
      </c>
      <c r="BO198" s="111" t="n">
        <f aca="false">IFERROR(1/J198*(X198/H198),"0")</f>
        <v>0.213675213675214</v>
      </c>
      <c r="BP198" s="111" t="n">
        <f aca="false">IFERROR(1/J198*(Y198/H198),"0")</f>
        <v>0.213675213675214</v>
      </c>
    </row>
    <row r="199" customFormat="false" ht="27" hidden="false" customHeight="true" outlineLevel="0" collapsed="false">
      <c r="A199" s="96" t="s">
        <v>342</v>
      </c>
      <c r="B199" s="96" t="s">
        <v>343</v>
      </c>
      <c r="C199" s="97" t="n">
        <v>4301031202</v>
      </c>
      <c r="D199" s="98" t="n">
        <v>4680115881679</v>
      </c>
      <c r="E199" s="98"/>
      <c r="F199" s="99" t="n">
        <v>0.35</v>
      </c>
      <c r="G199" s="100" t="n">
        <v>6</v>
      </c>
      <c r="H199" s="99" t="n">
        <v>2.1</v>
      </c>
      <c r="I199" s="99" t="n">
        <v>2.2</v>
      </c>
      <c r="J199" s="100" t="n">
        <v>234</v>
      </c>
      <c r="K199" s="100" t="s">
        <v>67</v>
      </c>
      <c r="L199" s="100"/>
      <c r="M199" s="101" t="s">
        <v>68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102"/>
      <c r="R199" s="102"/>
      <c r="S199" s="102"/>
      <c r="T199" s="102"/>
      <c r="U199" s="103"/>
      <c r="V199" s="103"/>
      <c r="W199" s="104" t="s">
        <v>69</v>
      </c>
      <c r="X199" s="105" t="n">
        <v>105</v>
      </c>
      <c r="Y199" s="106" t="n">
        <f aca="false">IFERROR(IF(X199="",0,CEILING((X199/$H199),1)*$H199),"")</f>
        <v>105</v>
      </c>
      <c r="Z199" s="107" t="n">
        <f aca="false">IFERROR(IF(Y199=0,"",ROUNDUP(Y199/H199,0)*0.00502),"")</f>
        <v>0.251</v>
      </c>
      <c r="AA199" s="108"/>
      <c r="AB199" s="109"/>
      <c r="AC199" s="110" t="s">
        <v>337</v>
      </c>
      <c r="AG199" s="111"/>
      <c r="AJ199" s="112"/>
      <c r="AK199" s="112" t="n">
        <v>0</v>
      </c>
      <c r="BB199" s="113" t="s">
        <v>1</v>
      </c>
      <c r="BM199" s="111" t="n">
        <f aca="false">IFERROR(X199*I199/H199,"0")</f>
        <v>110</v>
      </c>
      <c r="BN199" s="111" t="n">
        <f aca="false">IFERROR(Y199*I199/H199,"0")</f>
        <v>110</v>
      </c>
      <c r="BO199" s="111" t="n">
        <f aca="false">IFERROR(1/J199*(X199/H199),"0")</f>
        <v>0.213675213675214</v>
      </c>
      <c r="BP199" s="111" t="n">
        <f aca="false">IFERROR(1/J199*(Y199/H199),"0")</f>
        <v>0.213675213675214</v>
      </c>
    </row>
    <row r="200" customFormat="false" ht="27" hidden="false" customHeight="true" outlineLevel="0" collapsed="false">
      <c r="A200" s="96" t="s">
        <v>344</v>
      </c>
      <c r="B200" s="96" t="s">
        <v>345</v>
      </c>
      <c r="C200" s="97" t="n">
        <v>4301031158</v>
      </c>
      <c r="D200" s="98" t="n">
        <v>4680115880191</v>
      </c>
      <c r="E200" s="98"/>
      <c r="F200" s="99" t="n">
        <v>0.4</v>
      </c>
      <c r="G200" s="100" t="n">
        <v>6</v>
      </c>
      <c r="H200" s="99" t="n">
        <v>2.4</v>
      </c>
      <c r="I200" s="99" t="n">
        <v>2.58</v>
      </c>
      <c r="J200" s="100" t="n">
        <v>182</v>
      </c>
      <c r="K200" s="100" t="s">
        <v>76</v>
      </c>
      <c r="L200" s="100"/>
      <c r="M200" s="101" t="s">
        <v>68</v>
      </c>
      <c r="N200" s="101"/>
      <c r="O200" s="100" t="n">
        <v>40</v>
      </c>
      <c r="P200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102"/>
      <c r="R200" s="102"/>
      <c r="S200" s="102"/>
      <c r="T200" s="102"/>
      <c r="U200" s="103"/>
      <c r="V200" s="103"/>
      <c r="W200" s="104" t="s">
        <v>69</v>
      </c>
      <c r="X200" s="105" t="n">
        <v>0</v>
      </c>
      <c r="Y200" s="106" t="n">
        <f aca="false">IFERROR(IF(X200="",0,CEILING((X200/$H200),1)*$H200),"")</f>
        <v>0</v>
      </c>
      <c r="Z200" s="107" t="str">
        <f aca="false">IFERROR(IF(Y200=0,"",ROUNDUP(Y200/H200,0)*0.00651),"")</f>
        <v/>
      </c>
      <c r="AA200" s="108"/>
      <c r="AB200" s="109"/>
      <c r="AC200" s="110" t="s">
        <v>337</v>
      </c>
      <c r="AG200" s="111"/>
      <c r="AJ200" s="112"/>
      <c r="AK200" s="112" t="n">
        <v>0</v>
      </c>
      <c r="BB200" s="113" t="s">
        <v>1</v>
      </c>
      <c r="BM200" s="111" t="n">
        <f aca="false">IFERROR(X200*I200/H200,"0")</f>
        <v>0</v>
      </c>
      <c r="BN200" s="111" t="n">
        <f aca="false">IFERROR(Y200*I200/H200,"0")</f>
        <v>0</v>
      </c>
      <c r="BO200" s="111" t="n">
        <f aca="false">IFERROR(1/J200*(X200/H200),"0")</f>
        <v>0</v>
      </c>
      <c r="BP200" s="111" t="n">
        <f aca="false">IFERROR(1/J200*(Y200/H200),"0")</f>
        <v>0</v>
      </c>
    </row>
    <row r="201" customFormat="false" ht="27" hidden="false" customHeight="true" outlineLevel="0" collapsed="false">
      <c r="A201" s="96" t="s">
        <v>346</v>
      </c>
      <c r="B201" s="96" t="s">
        <v>347</v>
      </c>
      <c r="C201" s="97" t="n">
        <v>4301031245</v>
      </c>
      <c r="D201" s="98" t="n">
        <v>4680115883963</v>
      </c>
      <c r="E201" s="98"/>
      <c r="F201" s="99" t="n">
        <v>0.28</v>
      </c>
      <c r="G201" s="100" t="n">
        <v>6</v>
      </c>
      <c r="H201" s="99" t="n">
        <v>1.68</v>
      </c>
      <c r="I201" s="99" t="n">
        <v>1.78</v>
      </c>
      <c r="J201" s="100" t="n">
        <v>234</v>
      </c>
      <c r="K201" s="100" t="s">
        <v>67</v>
      </c>
      <c r="L201" s="100"/>
      <c r="M201" s="101" t="s">
        <v>68</v>
      </c>
      <c r="N201" s="101"/>
      <c r="O201" s="100" t="n">
        <v>40</v>
      </c>
      <c r="P201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102"/>
      <c r="R201" s="102"/>
      <c r="S201" s="102"/>
      <c r="T201" s="102"/>
      <c r="U201" s="103"/>
      <c r="V201" s="103"/>
      <c r="W201" s="104" t="s">
        <v>69</v>
      </c>
      <c r="X201" s="105" t="n">
        <v>0</v>
      </c>
      <c r="Y201" s="106" t="n">
        <f aca="false">IFERROR(IF(X201="",0,CEILING((X201/$H201),1)*$H201),"")</f>
        <v>0</v>
      </c>
      <c r="Z201" s="107" t="str">
        <f aca="false">IFERROR(IF(Y201=0,"",ROUNDUP(Y201/H201,0)*0.00502),"")</f>
        <v/>
      </c>
      <c r="AA201" s="108"/>
      <c r="AB201" s="109"/>
      <c r="AC201" s="110" t="s">
        <v>348</v>
      </c>
      <c r="AG201" s="111"/>
      <c r="AJ201" s="112"/>
      <c r="AK201" s="112" t="n">
        <v>0</v>
      </c>
      <c r="BB201" s="113" t="s">
        <v>1</v>
      </c>
      <c r="BM201" s="111" t="n">
        <f aca="false">IFERROR(X201*I201/H201,"0")</f>
        <v>0</v>
      </c>
      <c r="BN201" s="111" t="n">
        <f aca="false">IFERROR(Y201*I201/H201,"0")</f>
        <v>0</v>
      </c>
      <c r="BO201" s="111" t="n">
        <f aca="false">IFERROR(1/J201*(X201/H201),"0")</f>
        <v>0</v>
      </c>
      <c r="BP201" s="111" t="n">
        <f aca="false">IFERROR(1/J201*(Y201/H201),"0")</f>
        <v>0</v>
      </c>
    </row>
    <row r="202" customFormat="false" ht="12.75" hidden="false" customHeight="false" outlineLevel="0" collapsed="false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5" t="s">
        <v>71</v>
      </c>
      <c r="Q202" s="115"/>
      <c r="R202" s="115"/>
      <c r="S202" s="115"/>
      <c r="T202" s="115"/>
      <c r="U202" s="115"/>
      <c r="V202" s="115"/>
      <c r="W202" s="116" t="s">
        <v>72</v>
      </c>
      <c r="X202" s="117" t="n">
        <f aca="false">IFERROR(X194/H194,"0")+IFERROR(X195/H195,"0")+IFERROR(X196/H196,"0")+IFERROR(X197/H197,"0")+IFERROR(X198/H198,"0")+IFERROR(X199/H199,"0")+IFERROR(X200/H200,"0")+IFERROR(X201/H201,"0")</f>
        <v>185.714285714286</v>
      </c>
      <c r="Y202" s="117" t="n">
        <f aca="false">IFERROR(Y194/H194,"0")+IFERROR(Y195/H195,"0")+IFERROR(Y196/H196,"0")+IFERROR(Y197/H197,"0")+IFERROR(Y198/H198,"0")+IFERROR(Y199/H199,"0")+IFERROR(Y200/H200,"0")+IFERROR(Y201/H201,"0")</f>
        <v>188</v>
      </c>
      <c r="Z202" s="117" t="n">
        <f aca="false">IFERROR(IF(Z194="",0,Z194),"0")+IFERROR(IF(Z195="",0,Z195),"0")+IFERROR(IF(Z196="",0,Z196),"0")+IFERROR(IF(Z197="",0,Z197),"0")+IFERROR(IF(Z198="",0,Z198),"0")+IFERROR(IF(Z199="",0,Z199),"0")+IFERROR(IF(Z200="",0,Z200),"0")+IFERROR(IF(Z201="",0,Z201),"0")</f>
        <v>1.09576</v>
      </c>
      <c r="AA202" s="118"/>
      <c r="AB202" s="118"/>
      <c r="AC202" s="118"/>
    </row>
    <row r="203" customFormat="false" ht="12.75" hidden="false" customHeight="false" outlineLevel="0" collapsed="false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5" t="s">
        <v>71</v>
      </c>
      <c r="Q203" s="115"/>
      <c r="R203" s="115"/>
      <c r="S203" s="115"/>
      <c r="T203" s="115"/>
      <c r="U203" s="115"/>
      <c r="V203" s="115"/>
      <c r="W203" s="116" t="s">
        <v>69</v>
      </c>
      <c r="X203" s="117" t="n">
        <f aca="false">IFERROR(SUM(X194:X201),"0")</f>
        <v>465</v>
      </c>
      <c r="Y203" s="117" t="n">
        <f aca="false">IFERROR(SUM(Y194:Y201),"0")</f>
        <v>474.6</v>
      </c>
      <c r="Z203" s="116"/>
      <c r="AA203" s="118"/>
      <c r="AB203" s="118"/>
      <c r="AC203" s="118"/>
    </row>
    <row r="204" customFormat="false" ht="16.5" hidden="false" customHeight="true" outlineLevel="0" collapsed="false">
      <c r="A204" s="92" t="s">
        <v>349</v>
      </c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3"/>
      <c r="AB204" s="93"/>
      <c r="AC204" s="93"/>
    </row>
    <row r="205" customFormat="false" ht="14.25" hidden="false" customHeight="true" outlineLevel="0" collapsed="false">
      <c r="A205" s="94" t="s">
        <v>113</v>
      </c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5"/>
      <c r="AB205" s="95"/>
      <c r="AC205" s="95"/>
    </row>
    <row r="206" customFormat="false" ht="16.5" hidden="false" customHeight="true" outlineLevel="0" collapsed="false">
      <c r="A206" s="96" t="s">
        <v>350</v>
      </c>
      <c r="B206" s="96" t="s">
        <v>351</v>
      </c>
      <c r="C206" s="97" t="n">
        <v>4301011450</v>
      </c>
      <c r="D206" s="98" t="n">
        <v>4680115881402</v>
      </c>
      <c r="E206" s="98"/>
      <c r="F206" s="99" t="n">
        <v>1.35</v>
      </c>
      <c r="G206" s="100" t="n">
        <v>8</v>
      </c>
      <c r="H206" s="99" t="n">
        <v>10.8</v>
      </c>
      <c r="I206" s="99" t="n">
        <v>11.28</v>
      </c>
      <c r="J206" s="100" t="n">
        <v>56</v>
      </c>
      <c r="K206" s="100" t="s">
        <v>116</v>
      </c>
      <c r="L206" s="100"/>
      <c r="M206" s="101" t="s">
        <v>119</v>
      </c>
      <c r="N206" s="101"/>
      <c r="O206" s="100" t="n">
        <v>55</v>
      </c>
      <c r="P206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102"/>
      <c r="R206" s="102"/>
      <c r="S206" s="102"/>
      <c r="T206" s="102"/>
      <c r="U206" s="103"/>
      <c r="V206" s="103"/>
      <c r="W206" s="104" t="s">
        <v>69</v>
      </c>
      <c r="X206" s="105" t="n">
        <v>0</v>
      </c>
      <c r="Y206" s="106" t="n">
        <f aca="false">IFERROR(IF(X206="",0,CEILING((X206/$H206),1)*$H206),"")</f>
        <v>0</v>
      </c>
      <c r="Z206" s="107" t="str">
        <f aca="false">IFERROR(IF(Y206=0,"",ROUNDUP(Y206/H206,0)*0.02175),"")</f>
        <v/>
      </c>
      <c r="AA206" s="108"/>
      <c r="AB206" s="109"/>
      <c r="AC206" s="110" t="s">
        <v>352</v>
      </c>
      <c r="AG206" s="111"/>
      <c r="AJ206" s="112"/>
      <c r="AK206" s="112" t="n">
        <v>0</v>
      </c>
      <c r="BB206" s="113" t="s">
        <v>1</v>
      </c>
      <c r="BM206" s="111" t="n">
        <f aca="false">IFERROR(X206*I206/H206,"0")</f>
        <v>0</v>
      </c>
      <c r="BN206" s="111" t="n">
        <f aca="false">IFERROR(Y206*I206/H206,"0")</f>
        <v>0</v>
      </c>
      <c r="BO206" s="111" t="n">
        <f aca="false">IFERROR(1/J206*(X206/H206),"0")</f>
        <v>0</v>
      </c>
      <c r="BP206" s="111" t="n">
        <f aca="false">IFERROR(1/J206*(Y206/H206),"0")</f>
        <v>0</v>
      </c>
    </row>
    <row r="207" customFormat="false" ht="27" hidden="false" customHeight="true" outlineLevel="0" collapsed="false">
      <c r="A207" s="96" t="s">
        <v>353</v>
      </c>
      <c r="B207" s="96" t="s">
        <v>354</v>
      </c>
      <c r="C207" s="97" t="n">
        <v>4301011767</v>
      </c>
      <c r="D207" s="98" t="n">
        <v>4680115881396</v>
      </c>
      <c r="E207" s="98"/>
      <c r="F207" s="99" t="n">
        <v>0.45</v>
      </c>
      <c r="G207" s="100" t="n">
        <v>6</v>
      </c>
      <c r="H207" s="99" t="n">
        <v>2.7</v>
      </c>
      <c r="I207" s="99" t="n">
        <v>2.88</v>
      </c>
      <c r="J207" s="100" t="n">
        <v>182</v>
      </c>
      <c r="K207" s="100" t="s">
        <v>76</v>
      </c>
      <c r="L207" s="100"/>
      <c r="M207" s="101" t="s">
        <v>68</v>
      </c>
      <c r="N207" s="101"/>
      <c r="O207" s="100" t="n">
        <v>55</v>
      </c>
      <c r="P207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102"/>
      <c r="R207" s="102"/>
      <c r="S207" s="102"/>
      <c r="T207" s="102"/>
      <c r="U207" s="103"/>
      <c r="V207" s="103"/>
      <c r="W207" s="104" t="s">
        <v>69</v>
      </c>
      <c r="X207" s="105" t="n">
        <v>0</v>
      </c>
      <c r="Y207" s="106" t="n">
        <f aca="false">IFERROR(IF(X207="",0,CEILING((X207/$H207),1)*$H207),"")</f>
        <v>0</v>
      </c>
      <c r="Z207" s="107" t="str">
        <f aca="false">IFERROR(IF(Y207=0,"",ROUNDUP(Y207/H207,0)*0.00651),"")</f>
        <v/>
      </c>
      <c r="AA207" s="108"/>
      <c r="AB207" s="109"/>
      <c r="AC207" s="110" t="s">
        <v>355</v>
      </c>
      <c r="AG207" s="111"/>
      <c r="AJ207" s="112"/>
      <c r="AK207" s="112" t="n">
        <v>0</v>
      </c>
      <c r="BB207" s="113" t="s">
        <v>1</v>
      </c>
      <c r="BM207" s="111" t="n">
        <f aca="false">IFERROR(X207*I207/H207,"0")</f>
        <v>0</v>
      </c>
      <c r="BN207" s="111" t="n">
        <f aca="false">IFERROR(Y207*I207/H207,"0")</f>
        <v>0</v>
      </c>
      <c r="BO207" s="111" t="n">
        <f aca="false">IFERROR(1/J207*(X207/H207),"0")</f>
        <v>0</v>
      </c>
      <c r="BP207" s="111" t="n">
        <f aca="false">IFERROR(1/J207*(Y207/H207),"0")</f>
        <v>0</v>
      </c>
    </row>
    <row r="208" customFormat="false" ht="12.75" hidden="false" customHeight="false" outlineLevel="0" collapsed="false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5" t="s">
        <v>71</v>
      </c>
      <c r="Q208" s="115"/>
      <c r="R208" s="115"/>
      <c r="S208" s="115"/>
      <c r="T208" s="115"/>
      <c r="U208" s="115"/>
      <c r="V208" s="115"/>
      <c r="W208" s="116" t="s">
        <v>72</v>
      </c>
      <c r="X208" s="117" t="n">
        <f aca="false">IFERROR(X206/H206,"0")+IFERROR(X207/H207,"0")</f>
        <v>0</v>
      </c>
      <c r="Y208" s="117" t="n">
        <f aca="false">IFERROR(Y206/H206,"0")+IFERROR(Y207/H207,"0")</f>
        <v>0</v>
      </c>
      <c r="Z208" s="117" t="n">
        <f aca="false">IFERROR(IF(Z206="",0,Z206),"0")+IFERROR(IF(Z207="",0,Z207),"0")</f>
        <v>0</v>
      </c>
      <c r="AA208" s="118"/>
      <c r="AB208" s="118"/>
      <c r="AC208" s="118"/>
    </row>
    <row r="209" customFormat="false" ht="12.75" hidden="false" customHeight="false" outlineLevel="0" collapsed="false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5" t="s">
        <v>71</v>
      </c>
      <c r="Q209" s="115"/>
      <c r="R209" s="115"/>
      <c r="S209" s="115"/>
      <c r="T209" s="115"/>
      <c r="U209" s="115"/>
      <c r="V209" s="115"/>
      <c r="W209" s="116" t="s">
        <v>69</v>
      </c>
      <c r="X209" s="117" t="n">
        <f aca="false">IFERROR(SUM(X206:X207),"0")</f>
        <v>0</v>
      </c>
      <c r="Y209" s="117" t="n">
        <f aca="false">IFERROR(SUM(Y206:Y207),"0")</f>
        <v>0</v>
      </c>
      <c r="Z209" s="116"/>
      <c r="AA209" s="118"/>
      <c r="AB209" s="118"/>
      <c r="AC209" s="118"/>
    </row>
    <row r="210" customFormat="false" ht="14.25" hidden="false" customHeight="true" outlineLevel="0" collapsed="false">
      <c r="A210" s="94" t="s">
        <v>166</v>
      </c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5"/>
      <c r="AB210" s="95"/>
      <c r="AC210" s="95"/>
    </row>
    <row r="211" customFormat="false" ht="16.5" hidden="false" customHeight="true" outlineLevel="0" collapsed="false">
      <c r="A211" s="96" t="s">
        <v>356</v>
      </c>
      <c r="B211" s="96" t="s">
        <v>357</v>
      </c>
      <c r="C211" s="97" t="n">
        <v>4301020262</v>
      </c>
      <c r="D211" s="98" t="n">
        <v>4680115882935</v>
      </c>
      <c r="E211" s="98"/>
      <c r="F211" s="99" t="n">
        <v>1.35</v>
      </c>
      <c r="G211" s="100" t="n">
        <v>8</v>
      </c>
      <c r="H211" s="99" t="n">
        <v>10.8</v>
      </c>
      <c r="I211" s="99" t="n">
        <v>11.28</v>
      </c>
      <c r="J211" s="100" t="n">
        <v>56</v>
      </c>
      <c r="K211" s="100" t="s">
        <v>116</v>
      </c>
      <c r="L211" s="100"/>
      <c r="M211" s="101" t="s">
        <v>77</v>
      </c>
      <c r="N211" s="101"/>
      <c r="O211" s="100" t="n">
        <v>50</v>
      </c>
      <c r="P211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102"/>
      <c r="R211" s="102"/>
      <c r="S211" s="102"/>
      <c r="T211" s="102"/>
      <c r="U211" s="103"/>
      <c r="V211" s="103"/>
      <c r="W211" s="104" t="s">
        <v>69</v>
      </c>
      <c r="X211" s="105" t="n">
        <v>0</v>
      </c>
      <c r="Y211" s="106" t="n">
        <f aca="false">IFERROR(IF(X211="",0,CEILING((X211/$H211),1)*$H211),"")</f>
        <v>0</v>
      </c>
      <c r="Z211" s="107" t="str">
        <f aca="false">IFERROR(IF(Y211=0,"",ROUNDUP(Y211/H211,0)*0.02175),"")</f>
        <v/>
      </c>
      <c r="AA211" s="108"/>
      <c r="AB211" s="109"/>
      <c r="AC211" s="110" t="s">
        <v>358</v>
      </c>
      <c r="AG211" s="111"/>
      <c r="AJ211" s="112"/>
      <c r="AK211" s="112" t="n">
        <v>0</v>
      </c>
      <c r="BB211" s="113" t="s">
        <v>1</v>
      </c>
      <c r="BM211" s="111" t="n">
        <f aca="false">IFERROR(X211*I211/H211,"0")</f>
        <v>0</v>
      </c>
      <c r="BN211" s="111" t="n">
        <f aca="false">IFERROR(Y211*I211/H211,"0")</f>
        <v>0</v>
      </c>
      <c r="BO211" s="111" t="n">
        <f aca="false">IFERROR(1/J211*(X211/H211),"0")</f>
        <v>0</v>
      </c>
      <c r="BP211" s="111" t="n">
        <f aca="false">IFERROR(1/J211*(Y211/H211),"0")</f>
        <v>0</v>
      </c>
    </row>
    <row r="212" customFormat="false" ht="16.5" hidden="false" customHeight="true" outlineLevel="0" collapsed="false">
      <c r="A212" s="96" t="s">
        <v>359</v>
      </c>
      <c r="B212" s="96" t="s">
        <v>360</v>
      </c>
      <c r="C212" s="97" t="n">
        <v>4301020220</v>
      </c>
      <c r="D212" s="98" t="n">
        <v>4680115880764</v>
      </c>
      <c r="E212" s="98"/>
      <c r="F212" s="99" t="n">
        <v>0.35</v>
      </c>
      <c r="G212" s="100" t="n">
        <v>6</v>
      </c>
      <c r="H212" s="99" t="n">
        <v>2.1</v>
      </c>
      <c r="I212" s="99" t="n">
        <v>2.28</v>
      </c>
      <c r="J212" s="100" t="n">
        <v>182</v>
      </c>
      <c r="K212" s="100" t="s">
        <v>76</v>
      </c>
      <c r="L212" s="100"/>
      <c r="M212" s="101" t="s">
        <v>119</v>
      </c>
      <c r="N212" s="101"/>
      <c r="O212" s="100" t="n">
        <v>50</v>
      </c>
      <c r="P212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102"/>
      <c r="R212" s="102"/>
      <c r="S212" s="102"/>
      <c r="T212" s="102"/>
      <c r="U212" s="103"/>
      <c r="V212" s="103"/>
      <c r="W212" s="104" t="s">
        <v>69</v>
      </c>
      <c r="X212" s="105" t="n">
        <v>0</v>
      </c>
      <c r="Y212" s="106" t="n">
        <f aca="false">IFERROR(IF(X212="",0,CEILING((X212/$H212),1)*$H212),"")</f>
        <v>0</v>
      </c>
      <c r="Z212" s="107" t="str">
        <f aca="false">IFERROR(IF(Y212=0,"",ROUNDUP(Y212/H212,0)*0.00651),"")</f>
        <v/>
      </c>
      <c r="AA212" s="108"/>
      <c r="AB212" s="109"/>
      <c r="AC212" s="110" t="s">
        <v>358</v>
      </c>
      <c r="AG212" s="111"/>
      <c r="AJ212" s="112"/>
      <c r="AK212" s="112" t="n">
        <v>0</v>
      </c>
      <c r="BB212" s="113" t="s">
        <v>1</v>
      </c>
      <c r="BM212" s="111" t="n">
        <f aca="false">IFERROR(X212*I212/H212,"0")</f>
        <v>0</v>
      </c>
      <c r="BN212" s="111" t="n">
        <f aca="false">IFERROR(Y212*I212/H212,"0")</f>
        <v>0</v>
      </c>
      <c r="BO212" s="111" t="n">
        <f aca="false">IFERROR(1/J212*(X212/H212),"0")</f>
        <v>0</v>
      </c>
      <c r="BP212" s="111" t="n">
        <f aca="false">IFERROR(1/J212*(Y212/H212),"0")</f>
        <v>0</v>
      </c>
    </row>
    <row r="213" customFormat="false" ht="12.75" hidden="false" customHeight="false" outlineLevel="0" collapsed="false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5" t="s">
        <v>71</v>
      </c>
      <c r="Q213" s="115"/>
      <c r="R213" s="115"/>
      <c r="S213" s="115"/>
      <c r="T213" s="115"/>
      <c r="U213" s="115"/>
      <c r="V213" s="115"/>
      <c r="W213" s="116" t="s">
        <v>72</v>
      </c>
      <c r="X213" s="117" t="n">
        <f aca="false">IFERROR(X211/H211,"0")+IFERROR(X212/H212,"0")</f>
        <v>0</v>
      </c>
      <c r="Y213" s="117" t="n">
        <f aca="false">IFERROR(Y211/H211,"0")+IFERROR(Y212/H212,"0")</f>
        <v>0</v>
      </c>
      <c r="Z213" s="117" t="n">
        <f aca="false">IFERROR(IF(Z211="",0,Z211),"0")+IFERROR(IF(Z212="",0,Z212),"0")</f>
        <v>0</v>
      </c>
      <c r="AA213" s="118"/>
      <c r="AB213" s="118"/>
      <c r="AC213" s="118"/>
    </row>
    <row r="214" customFormat="false" ht="12.75" hidden="false" customHeight="false" outlineLevel="0" collapsed="false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5" t="s">
        <v>71</v>
      </c>
      <c r="Q214" s="115"/>
      <c r="R214" s="115"/>
      <c r="S214" s="115"/>
      <c r="T214" s="115"/>
      <c r="U214" s="115"/>
      <c r="V214" s="115"/>
      <c r="W214" s="116" t="s">
        <v>69</v>
      </c>
      <c r="X214" s="117" t="n">
        <f aca="false">IFERROR(SUM(X211:X212),"0")</f>
        <v>0</v>
      </c>
      <c r="Y214" s="117" t="n">
        <f aca="false">IFERROR(SUM(Y211:Y212),"0")</f>
        <v>0</v>
      </c>
      <c r="Z214" s="116"/>
      <c r="AA214" s="118"/>
      <c r="AB214" s="118"/>
      <c r="AC214" s="118"/>
    </row>
    <row r="215" customFormat="false" ht="14.25" hidden="false" customHeight="true" outlineLevel="0" collapsed="false">
      <c r="A215" s="94" t="s">
        <v>64</v>
      </c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5"/>
      <c r="AB215" s="95"/>
      <c r="AC215" s="95"/>
    </row>
    <row r="216" customFormat="false" ht="27" hidden="false" customHeight="true" outlineLevel="0" collapsed="false">
      <c r="A216" s="96" t="s">
        <v>361</v>
      </c>
      <c r="B216" s="96" t="s">
        <v>362</v>
      </c>
      <c r="C216" s="97" t="n">
        <v>4301031224</v>
      </c>
      <c r="D216" s="98" t="n">
        <v>4680115882683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126</v>
      </c>
      <c r="L216" s="100"/>
      <c r="M216" s="101" t="s">
        <v>68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69</v>
      </c>
      <c r="X216" s="105" t="n">
        <v>150</v>
      </c>
      <c r="Y216" s="106" t="n">
        <f aca="false">IFERROR(IF(X216="",0,CEILING((X216/$H216),1)*$H216),"")</f>
        <v>151.2</v>
      </c>
      <c r="Z216" s="107" t="n">
        <f aca="false">IFERROR(IF(Y216=0,"",ROUNDUP(Y216/H216,0)*0.00902),"")</f>
        <v>0.25256</v>
      </c>
      <c r="AA216" s="108"/>
      <c r="AB216" s="109"/>
      <c r="AC216" s="110" t="s">
        <v>363</v>
      </c>
      <c r="AG216" s="111"/>
      <c r="AJ216" s="112"/>
      <c r="AK216" s="112" t="n">
        <v>0</v>
      </c>
      <c r="BB216" s="113" t="s">
        <v>1</v>
      </c>
      <c r="BM216" s="111" t="n">
        <f aca="false">IFERROR(X216*I216/H216,"0")</f>
        <v>155.833333333333</v>
      </c>
      <c r="BN216" s="111" t="n">
        <f aca="false">IFERROR(Y216*I216/H216,"0")</f>
        <v>157.08</v>
      </c>
      <c r="BO216" s="111" t="n">
        <f aca="false">IFERROR(1/J216*(X216/H216),"0")</f>
        <v>0.21043771043771</v>
      </c>
      <c r="BP216" s="111" t="n">
        <f aca="false">IFERROR(1/J216*(Y216/H216),"0")</f>
        <v>0.212121212121212</v>
      </c>
    </row>
    <row r="217" customFormat="false" ht="27" hidden="false" customHeight="true" outlineLevel="0" collapsed="false">
      <c r="A217" s="96" t="s">
        <v>364</v>
      </c>
      <c r="B217" s="96" t="s">
        <v>365</v>
      </c>
      <c r="C217" s="97" t="n">
        <v>4301031230</v>
      </c>
      <c r="D217" s="98" t="n">
        <v>4680115882690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126</v>
      </c>
      <c r="L217" s="100"/>
      <c r="M217" s="101" t="s">
        <v>68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69</v>
      </c>
      <c r="X217" s="105" t="n">
        <v>120</v>
      </c>
      <c r="Y217" s="106" t="n">
        <f aca="false">IFERROR(IF(X217="",0,CEILING((X217/$H217),1)*$H217),"")</f>
        <v>124.2</v>
      </c>
      <c r="Z217" s="107" t="n">
        <f aca="false">IFERROR(IF(Y217=0,"",ROUNDUP(Y217/H217,0)*0.00902),"")</f>
        <v>0.20746</v>
      </c>
      <c r="AA217" s="108"/>
      <c r="AB217" s="109"/>
      <c r="AC217" s="110" t="s">
        <v>366</v>
      </c>
      <c r="AG217" s="111"/>
      <c r="AJ217" s="112"/>
      <c r="AK217" s="112" t="n">
        <v>0</v>
      </c>
      <c r="BB217" s="113" t="s">
        <v>1</v>
      </c>
      <c r="BM217" s="111" t="n">
        <f aca="false">IFERROR(X217*I217/H217,"0")</f>
        <v>124.666666666667</v>
      </c>
      <c r="BN217" s="111" t="n">
        <f aca="false">IFERROR(Y217*I217/H217,"0")</f>
        <v>129.03</v>
      </c>
      <c r="BO217" s="111" t="n">
        <f aca="false">IFERROR(1/J217*(X217/H217),"0")</f>
        <v>0.168350168350168</v>
      </c>
      <c r="BP217" s="111" t="n">
        <f aca="false">IFERROR(1/J217*(Y217/H217),"0")</f>
        <v>0.174242424242424</v>
      </c>
    </row>
    <row r="218" customFormat="false" ht="27" hidden="false" customHeight="true" outlineLevel="0" collapsed="false">
      <c r="A218" s="96" t="s">
        <v>367</v>
      </c>
      <c r="B218" s="96" t="s">
        <v>368</v>
      </c>
      <c r="C218" s="97" t="n">
        <v>4301031220</v>
      </c>
      <c r="D218" s="98" t="n">
        <v>4680115882669</v>
      </c>
      <c r="E218" s="98"/>
      <c r="F218" s="99" t="n">
        <v>0.9</v>
      </c>
      <c r="G218" s="100" t="n">
        <v>6</v>
      </c>
      <c r="H218" s="99" t="n">
        <v>5.4</v>
      </c>
      <c r="I218" s="99" t="n">
        <v>5.61</v>
      </c>
      <c r="J218" s="100" t="n">
        <v>132</v>
      </c>
      <c r="K218" s="100" t="s">
        <v>126</v>
      </c>
      <c r="L218" s="100"/>
      <c r="M218" s="101" t="s">
        <v>68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102"/>
      <c r="R218" s="102"/>
      <c r="S218" s="102"/>
      <c r="T218" s="102"/>
      <c r="U218" s="103"/>
      <c r="V218" s="103"/>
      <c r="W218" s="104" t="s">
        <v>69</v>
      </c>
      <c r="X218" s="105" t="n">
        <v>200</v>
      </c>
      <c r="Y218" s="106" t="n">
        <f aca="false">IFERROR(IF(X218="",0,CEILING((X218/$H218),1)*$H218),"")</f>
        <v>205.2</v>
      </c>
      <c r="Z218" s="107" t="n">
        <f aca="false">IFERROR(IF(Y218=0,"",ROUNDUP(Y218/H218,0)*0.00902),"")</f>
        <v>0.34276</v>
      </c>
      <c r="AA218" s="108"/>
      <c r="AB218" s="109"/>
      <c r="AC218" s="110" t="s">
        <v>369</v>
      </c>
      <c r="AG218" s="111"/>
      <c r="AJ218" s="112"/>
      <c r="AK218" s="112" t="n">
        <v>0</v>
      </c>
      <c r="BB218" s="113" t="s">
        <v>1</v>
      </c>
      <c r="BM218" s="111" t="n">
        <f aca="false">IFERROR(X218*I218/H218,"0")</f>
        <v>207.777777777778</v>
      </c>
      <c r="BN218" s="111" t="n">
        <f aca="false">IFERROR(Y218*I218/H218,"0")</f>
        <v>213.18</v>
      </c>
      <c r="BO218" s="111" t="n">
        <f aca="false">IFERROR(1/J218*(X218/H218),"0")</f>
        <v>0.280583613916947</v>
      </c>
      <c r="BP218" s="111" t="n">
        <f aca="false">IFERROR(1/J218*(Y218/H218),"0")</f>
        <v>0.287878787878788</v>
      </c>
    </row>
    <row r="219" customFormat="false" ht="27" hidden="false" customHeight="true" outlineLevel="0" collapsed="false">
      <c r="A219" s="96" t="s">
        <v>370</v>
      </c>
      <c r="B219" s="96" t="s">
        <v>371</v>
      </c>
      <c r="C219" s="97" t="n">
        <v>4301031221</v>
      </c>
      <c r="D219" s="98" t="n">
        <v>4680115882676</v>
      </c>
      <c r="E219" s="98"/>
      <c r="F219" s="99" t="n">
        <v>0.9</v>
      </c>
      <c r="G219" s="100" t="n">
        <v>6</v>
      </c>
      <c r="H219" s="99" t="n">
        <v>5.4</v>
      </c>
      <c r="I219" s="99" t="n">
        <v>5.61</v>
      </c>
      <c r="J219" s="100" t="n">
        <v>132</v>
      </c>
      <c r="K219" s="100" t="s">
        <v>126</v>
      </c>
      <c r="L219" s="100"/>
      <c r="M219" s="101" t="s">
        <v>68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102"/>
      <c r="R219" s="102"/>
      <c r="S219" s="102"/>
      <c r="T219" s="102"/>
      <c r="U219" s="103"/>
      <c r="V219" s="103"/>
      <c r="W219" s="104" t="s">
        <v>69</v>
      </c>
      <c r="X219" s="105" t="n">
        <v>120</v>
      </c>
      <c r="Y219" s="106" t="n">
        <f aca="false">IFERROR(IF(X219="",0,CEILING((X219/$H219),1)*$H219),"")</f>
        <v>124.2</v>
      </c>
      <c r="Z219" s="107" t="n">
        <f aca="false">IFERROR(IF(Y219=0,"",ROUNDUP(Y219/H219,0)*0.00902),"")</f>
        <v>0.20746</v>
      </c>
      <c r="AA219" s="108"/>
      <c r="AB219" s="109"/>
      <c r="AC219" s="110" t="s">
        <v>372</v>
      </c>
      <c r="AG219" s="111"/>
      <c r="AJ219" s="112"/>
      <c r="AK219" s="112" t="n">
        <v>0</v>
      </c>
      <c r="BB219" s="113" t="s">
        <v>1</v>
      </c>
      <c r="BM219" s="111" t="n">
        <f aca="false">IFERROR(X219*I219/H219,"0")</f>
        <v>124.666666666667</v>
      </c>
      <c r="BN219" s="111" t="n">
        <f aca="false">IFERROR(Y219*I219/H219,"0")</f>
        <v>129.03</v>
      </c>
      <c r="BO219" s="111" t="n">
        <f aca="false">IFERROR(1/J219*(X219/H219),"0")</f>
        <v>0.168350168350168</v>
      </c>
      <c r="BP219" s="111" t="n">
        <f aca="false">IFERROR(1/J219*(Y219/H219),"0")</f>
        <v>0.174242424242424</v>
      </c>
    </row>
    <row r="220" customFormat="false" ht="27" hidden="false" customHeight="true" outlineLevel="0" collapsed="false">
      <c r="A220" s="96" t="s">
        <v>373</v>
      </c>
      <c r="B220" s="96" t="s">
        <v>374</v>
      </c>
      <c r="C220" s="97" t="n">
        <v>4301031223</v>
      </c>
      <c r="D220" s="98" t="n">
        <v>4680115884014</v>
      </c>
      <c r="E220" s="98"/>
      <c r="F220" s="99" t="n">
        <v>0.3</v>
      </c>
      <c r="G220" s="100" t="n">
        <v>6</v>
      </c>
      <c r="H220" s="99" t="n">
        <v>1.8</v>
      </c>
      <c r="I220" s="99" t="n">
        <v>1.93</v>
      </c>
      <c r="J220" s="100" t="n">
        <v>234</v>
      </c>
      <c r="K220" s="100" t="s">
        <v>67</v>
      </c>
      <c r="L220" s="100"/>
      <c r="M220" s="101" t="s">
        <v>68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69</v>
      </c>
      <c r="X220" s="105" t="n">
        <v>60</v>
      </c>
      <c r="Y220" s="106" t="n">
        <f aca="false">IFERROR(IF(X220="",0,CEILING((X220/$H220),1)*$H220),"")</f>
        <v>61.2</v>
      </c>
      <c r="Z220" s="107" t="n">
        <f aca="false">IFERROR(IF(Y220=0,"",ROUNDUP(Y220/H220,0)*0.00502),"")</f>
        <v>0.17068</v>
      </c>
      <c r="AA220" s="108"/>
      <c r="AB220" s="109"/>
      <c r="AC220" s="110" t="s">
        <v>363</v>
      </c>
      <c r="AG220" s="111"/>
      <c r="AJ220" s="112"/>
      <c r="AK220" s="112" t="n">
        <v>0</v>
      </c>
      <c r="BB220" s="113" t="s">
        <v>1</v>
      </c>
      <c r="BM220" s="111" t="n">
        <f aca="false">IFERROR(X220*I220/H220,"0")</f>
        <v>64.3333333333333</v>
      </c>
      <c r="BN220" s="111" t="n">
        <f aca="false">IFERROR(Y220*I220/H220,"0")</f>
        <v>65.62</v>
      </c>
      <c r="BO220" s="111" t="n">
        <f aca="false">IFERROR(1/J220*(X220/H220),"0")</f>
        <v>0.142450142450142</v>
      </c>
      <c r="BP220" s="111" t="n">
        <f aca="false">IFERROR(1/J220*(Y220/H220),"0")</f>
        <v>0.145299145299145</v>
      </c>
    </row>
    <row r="221" customFormat="false" ht="27" hidden="false" customHeight="true" outlineLevel="0" collapsed="false">
      <c r="A221" s="96" t="s">
        <v>375</v>
      </c>
      <c r="B221" s="96" t="s">
        <v>376</v>
      </c>
      <c r="C221" s="97" t="n">
        <v>4301031222</v>
      </c>
      <c r="D221" s="98" t="n">
        <v>4680115884007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67</v>
      </c>
      <c r="L221" s="100"/>
      <c r="M221" s="101" t="s">
        <v>68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69</v>
      </c>
      <c r="X221" s="105" t="n">
        <v>45</v>
      </c>
      <c r="Y221" s="106" t="n">
        <f aca="false">IFERROR(IF(X221="",0,CEILING((X221/$H221),1)*$H221),"")</f>
        <v>45</v>
      </c>
      <c r="Z221" s="107" t="n">
        <f aca="false">IFERROR(IF(Y221=0,"",ROUNDUP(Y221/H221,0)*0.00502),"")</f>
        <v>0.1255</v>
      </c>
      <c r="AA221" s="108"/>
      <c r="AB221" s="109"/>
      <c r="AC221" s="110" t="s">
        <v>366</v>
      </c>
      <c r="AG221" s="111"/>
      <c r="AJ221" s="112"/>
      <c r="AK221" s="112" t="n">
        <v>0</v>
      </c>
      <c r="BB221" s="113" t="s">
        <v>1</v>
      </c>
      <c r="BM221" s="111" t="n">
        <f aca="false">IFERROR(X221*I221/H221,"0")</f>
        <v>47.5</v>
      </c>
      <c r="BN221" s="111" t="n">
        <f aca="false">IFERROR(Y221*I221/H221,"0")</f>
        <v>47.5</v>
      </c>
      <c r="BO221" s="111" t="n">
        <f aca="false">IFERROR(1/J221*(X221/H221),"0")</f>
        <v>0.106837606837607</v>
      </c>
      <c r="BP221" s="111" t="n">
        <f aca="false">IFERROR(1/J221*(Y221/H221),"0")</f>
        <v>0.106837606837607</v>
      </c>
    </row>
    <row r="222" customFormat="false" ht="27" hidden="false" customHeight="true" outlineLevel="0" collapsed="false">
      <c r="A222" s="96" t="s">
        <v>377</v>
      </c>
      <c r="B222" s="96" t="s">
        <v>378</v>
      </c>
      <c r="C222" s="97" t="n">
        <v>4301031229</v>
      </c>
      <c r="D222" s="98" t="n">
        <v>4680115884038</v>
      </c>
      <c r="E222" s="98"/>
      <c r="F222" s="99" t="n">
        <v>0.3</v>
      </c>
      <c r="G222" s="100" t="n">
        <v>6</v>
      </c>
      <c r="H222" s="99" t="n">
        <v>1.8</v>
      </c>
      <c r="I222" s="99" t="n">
        <v>1.9</v>
      </c>
      <c r="J222" s="100" t="n">
        <v>234</v>
      </c>
      <c r="K222" s="100" t="s">
        <v>67</v>
      </c>
      <c r="L222" s="100"/>
      <c r="M222" s="101" t="s">
        <v>68</v>
      </c>
      <c r="N222" s="101"/>
      <c r="O222" s="100" t="n">
        <v>40</v>
      </c>
      <c r="P222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102"/>
      <c r="R222" s="102"/>
      <c r="S222" s="102"/>
      <c r="T222" s="102"/>
      <c r="U222" s="103"/>
      <c r="V222" s="103"/>
      <c r="W222" s="104" t="s">
        <v>69</v>
      </c>
      <c r="X222" s="105" t="n">
        <v>54</v>
      </c>
      <c r="Y222" s="106" t="n">
        <f aca="false">IFERROR(IF(X222="",0,CEILING((X222/$H222),1)*$H222),"")</f>
        <v>54</v>
      </c>
      <c r="Z222" s="107" t="n">
        <f aca="false">IFERROR(IF(Y222=0,"",ROUNDUP(Y222/H222,0)*0.00502),"")</f>
        <v>0.1506</v>
      </c>
      <c r="AA222" s="108"/>
      <c r="AB222" s="109"/>
      <c r="AC222" s="110" t="s">
        <v>369</v>
      </c>
      <c r="AG222" s="111"/>
      <c r="AJ222" s="112"/>
      <c r="AK222" s="112" t="n">
        <v>0</v>
      </c>
      <c r="BB222" s="113" t="s">
        <v>1</v>
      </c>
      <c r="BM222" s="111" t="n">
        <f aca="false">IFERROR(X222*I222/H222,"0")</f>
        <v>57</v>
      </c>
      <c r="BN222" s="111" t="n">
        <f aca="false">IFERROR(Y222*I222/H222,"0")</f>
        <v>57</v>
      </c>
      <c r="BO222" s="111" t="n">
        <f aca="false">IFERROR(1/J222*(X222/H222),"0")</f>
        <v>0.128205128205128</v>
      </c>
      <c r="BP222" s="111" t="n">
        <f aca="false">IFERROR(1/J222*(Y222/H222),"0")</f>
        <v>0.128205128205128</v>
      </c>
    </row>
    <row r="223" customFormat="false" ht="27" hidden="false" customHeight="true" outlineLevel="0" collapsed="false">
      <c r="A223" s="96" t="s">
        <v>379</v>
      </c>
      <c r="B223" s="96" t="s">
        <v>380</v>
      </c>
      <c r="C223" s="97" t="n">
        <v>4301031225</v>
      </c>
      <c r="D223" s="98" t="n">
        <v>4680115884021</v>
      </c>
      <c r="E223" s="98"/>
      <c r="F223" s="99" t="n">
        <v>0.3</v>
      </c>
      <c r="G223" s="100" t="n">
        <v>6</v>
      </c>
      <c r="H223" s="99" t="n">
        <v>1.8</v>
      </c>
      <c r="I223" s="99" t="n">
        <v>1.9</v>
      </c>
      <c r="J223" s="100" t="n">
        <v>234</v>
      </c>
      <c r="K223" s="100" t="s">
        <v>67</v>
      </c>
      <c r="L223" s="100"/>
      <c r="M223" s="101" t="s">
        <v>68</v>
      </c>
      <c r="N223" s="101"/>
      <c r="O223" s="100" t="n">
        <v>40</v>
      </c>
      <c r="P223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102"/>
      <c r="R223" s="102"/>
      <c r="S223" s="102"/>
      <c r="T223" s="102"/>
      <c r="U223" s="103"/>
      <c r="V223" s="103"/>
      <c r="W223" s="104" t="s">
        <v>69</v>
      </c>
      <c r="X223" s="105" t="n">
        <v>45</v>
      </c>
      <c r="Y223" s="106" t="n">
        <f aca="false">IFERROR(IF(X223="",0,CEILING((X223/$H223),1)*$H223),"")</f>
        <v>45</v>
      </c>
      <c r="Z223" s="107" t="n">
        <f aca="false">IFERROR(IF(Y223=0,"",ROUNDUP(Y223/H223,0)*0.00502),"")</f>
        <v>0.1255</v>
      </c>
      <c r="AA223" s="108"/>
      <c r="AB223" s="109"/>
      <c r="AC223" s="110" t="s">
        <v>372</v>
      </c>
      <c r="AG223" s="111"/>
      <c r="AJ223" s="112"/>
      <c r="AK223" s="112" t="n">
        <v>0</v>
      </c>
      <c r="BB223" s="113" t="s">
        <v>1</v>
      </c>
      <c r="BM223" s="111" t="n">
        <f aca="false">IFERROR(X223*I223/H223,"0")</f>
        <v>47.5</v>
      </c>
      <c r="BN223" s="111" t="n">
        <f aca="false">IFERROR(Y223*I223/H223,"0")</f>
        <v>47.5</v>
      </c>
      <c r="BO223" s="111" t="n">
        <f aca="false">IFERROR(1/J223*(X223/H223),"0")</f>
        <v>0.106837606837607</v>
      </c>
      <c r="BP223" s="111" t="n">
        <f aca="false">IFERROR(1/J223*(Y223/H223),"0")</f>
        <v>0.106837606837607</v>
      </c>
    </row>
    <row r="224" customFormat="false" ht="12.75" hidden="false" customHeight="false" outlineLevel="0" collapsed="false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5" t="s">
        <v>71</v>
      </c>
      <c r="Q224" s="115"/>
      <c r="R224" s="115"/>
      <c r="S224" s="115"/>
      <c r="T224" s="115"/>
      <c r="U224" s="115"/>
      <c r="V224" s="115"/>
      <c r="W224" s="116" t="s">
        <v>72</v>
      </c>
      <c r="X224" s="117" t="n">
        <f aca="false">IFERROR(X216/H216,"0")+IFERROR(X217/H217,"0")+IFERROR(X218/H218,"0")+IFERROR(X219/H219,"0")+IFERROR(X220/H220,"0")+IFERROR(X221/H221,"0")+IFERROR(X222/H222,"0")+IFERROR(X223/H223,"0")</f>
        <v>222.592592592593</v>
      </c>
      <c r="Y224" s="117" t="n">
        <f aca="false">IFERROR(Y216/H216,"0")+IFERROR(Y217/H217,"0")+IFERROR(Y218/H218,"0")+IFERROR(Y219/H219,"0")+IFERROR(Y220/H220,"0")+IFERROR(Y221/H221,"0")+IFERROR(Y222/H222,"0")+IFERROR(Y223/H223,"0")</f>
        <v>226</v>
      </c>
      <c r="Z224" s="117" t="n">
        <f aca="false">IFERROR(IF(Z216="",0,Z216),"0")+IFERROR(IF(Z217="",0,Z217),"0")+IFERROR(IF(Z218="",0,Z218),"0")+IFERROR(IF(Z219="",0,Z219),"0")+IFERROR(IF(Z220="",0,Z220),"0")+IFERROR(IF(Z221="",0,Z221),"0")+IFERROR(IF(Z222="",0,Z222),"0")+IFERROR(IF(Z223="",0,Z223),"0")</f>
        <v>1.58252</v>
      </c>
      <c r="AA224" s="118"/>
      <c r="AB224" s="118"/>
      <c r="AC224" s="118"/>
    </row>
    <row r="225" customFormat="false" ht="12.75" hidden="false" customHeight="false" outlineLevel="0" collapsed="false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5" t="s">
        <v>71</v>
      </c>
      <c r="Q225" s="115"/>
      <c r="R225" s="115"/>
      <c r="S225" s="115"/>
      <c r="T225" s="115"/>
      <c r="U225" s="115"/>
      <c r="V225" s="115"/>
      <c r="W225" s="116" t="s">
        <v>69</v>
      </c>
      <c r="X225" s="117" t="n">
        <f aca="false">IFERROR(SUM(X216:X223),"0")</f>
        <v>794</v>
      </c>
      <c r="Y225" s="117" t="n">
        <f aca="false">IFERROR(SUM(Y216:Y223),"0")</f>
        <v>810</v>
      </c>
      <c r="Z225" s="116"/>
      <c r="AA225" s="118"/>
      <c r="AB225" s="118"/>
      <c r="AC225" s="118"/>
    </row>
    <row r="226" customFormat="false" ht="14.25" hidden="false" customHeight="true" outlineLevel="0" collapsed="false">
      <c r="A226" s="94" t="s">
        <v>73</v>
      </c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5"/>
      <c r="AB226" s="95"/>
      <c r="AC226" s="95"/>
    </row>
    <row r="227" customFormat="false" ht="37.5" hidden="false" customHeight="true" outlineLevel="0" collapsed="false">
      <c r="A227" s="96" t="s">
        <v>381</v>
      </c>
      <c r="B227" s="96" t="s">
        <v>382</v>
      </c>
      <c r="C227" s="97" t="n">
        <v>4301051408</v>
      </c>
      <c r="D227" s="98" t="n">
        <v>4680115881594</v>
      </c>
      <c r="E227" s="98"/>
      <c r="F227" s="99" t="n">
        <v>1.35</v>
      </c>
      <c r="G227" s="100" t="n">
        <v>6</v>
      </c>
      <c r="H227" s="99" t="n">
        <v>8.1</v>
      </c>
      <c r="I227" s="99" t="n">
        <v>8.664</v>
      </c>
      <c r="J227" s="100" t="n">
        <v>56</v>
      </c>
      <c r="K227" s="100" t="s">
        <v>116</v>
      </c>
      <c r="L227" s="100"/>
      <c r="M227" s="101" t="s">
        <v>77</v>
      </c>
      <c r="N227" s="101"/>
      <c r="O227" s="100" t="n">
        <v>40</v>
      </c>
      <c r="P227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102"/>
      <c r="R227" s="102"/>
      <c r="S227" s="102"/>
      <c r="T227" s="102"/>
      <c r="U227" s="103"/>
      <c r="V227" s="103"/>
      <c r="W227" s="104" t="s">
        <v>69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383</v>
      </c>
      <c r="AG227" s="111"/>
      <c r="AJ227" s="112"/>
      <c r="AK227" s="112" t="n">
        <v>0</v>
      </c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27" hidden="false" customHeight="true" outlineLevel="0" collapsed="false">
      <c r="A228" s="96" t="s">
        <v>384</v>
      </c>
      <c r="B228" s="96" t="s">
        <v>385</v>
      </c>
      <c r="C228" s="97" t="n">
        <v>4301051754</v>
      </c>
      <c r="D228" s="98" t="n">
        <v>4680115880962</v>
      </c>
      <c r="E228" s="98"/>
      <c r="F228" s="99" t="n">
        <v>1.3</v>
      </c>
      <c r="G228" s="100" t="n">
        <v>6</v>
      </c>
      <c r="H228" s="99" t="n">
        <v>7.8</v>
      </c>
      <c r="I228" s="99" t="n">
        <v>8.364</v>
      </c>
      <c r="J228" s="100" t="n">
        <v>56</v>
      </c>
      <c r="K228" s="100" t="s">
        <v>116</v>
      </c>
      <c r="L228" s="100"/>
      <c r="M228" s="101" t="s">
        <v>68</v>
      </c>
      <c r="N228" s="101"/>
      <c r="O228" s="100" t="n">
        <v>40</v>
      </c>
      <c r="P228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102"/>
      <c r="R228" s="102"/>
      <c r="S228" s="102"/>
      <c r="T228" s="102"/>
      <c r="U228" s="103"/>
      <c r="V228" s="103"/>
      <c r="W228" s="104" t="s">
        <v>69</v>
      </c>
      <c r="X228" s="105" t="n">
        <v>0</v>
      </c>
      <c r="Y228" s="106" t="n">
        <f aca="false">IFERROR(IF(X228="",0,CEILING((X228/$H228),1)*$H228),"")</f>
        <v>0</v>
      </c>
      <c r="Z228" s="107" t="str">
        <f aca="false">IFERROR(IF(Y228=0,"",ROUNDUP(Y228/H228,0)*0.02175),"")</f>
        <v/>
      </c>
      <c r="AA228" s="108"/>
      <c r="AB228" s="109"/>
      <c r="AC228" s="110" t="s">
        <v>386</v>
      </c>
      <c r="AG228" s="111"/>
      <c r="AJ228" s="112"/>
      <c r="AK228" s="112" t="n">
        <v>0</v>
      </c>
      <c r="BB228" s="113" t="s">
        <v>1</v>
      </c>
      <c r="BM228" s="111" t="n">
        <f aca="false">IFERROR(X228*I228/H228,"0")</f>
        <v>0</v>
      </c>
      <c r="BN228" s="111" t="n">
        <f aca="false">IFERROR(Y228*I228/H228,"0")</f>
        <v>0</v>
      </c>
      <c r="BO228" s="111" t="n">
        <f aca="false">IFERROR(1/J228*(X228/H228),"0")</f>
        <v>0</v>
      </c>
      <c r="BP228" s="111" t="n">
        <f aca="false">IFERROR(1/J228*(Y228/H228),"0")</f>
        <v>0</v>
      </c>
    </row>
    <row r="229" customFormat="false" ht="37.5" hidden="false" customHeight="true" outlineLevel="0" collapsed="false">
      <c r="A229" s="96" t="s">
        <v>387</v>
      </c>
      <c r="B229" s="96" t="s">
        <v>388</v>
      </c>
      <c r="C229" s="97" t="n">
        <v>4301051411</v>
      </c>
      <c r="D229" s="98" t="n">
        <v>4680115881617</v>
      </c>
      <c r="E229" s="98"/>
      <c r="F229" s="99" t="n">
        <v>1.35</v>
      </c>
      <c r="G229" s="100" t="n">
        <v>6</v>
      </c>
      <c r="H229" s="99" t="n">
        <v>8.1</v>
      </c>
      <c r="I229" s="99" t="n">
        <v>8.646</v>
      </c>
      <c r="J229" s="100" t="n">
        <v>56</v>
      </c>
      <c r="K229" s="100" t="s">
        <v>116</v>
      </c>
      <c r="L229" s="100"/>
      <c r="M229" s="101" t="s">
        <v>77</v>
      </c>
      <c r="N229" s="101"/>
      <c r="O229" s="100" t="n">
        <v>40</v>
      </c>
      <c r="P229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102"/>
      <c r="R229" s="102"/>
      <c r="S229" s="102"/>
      <c r="T229" s="102"/>
      <c r="U229" s="103"/>
      <c r="V229" s="103"/>
      <c r="W229" s="104" t="s">
        <v>69</v>
      </c>
      <c r="X229" s="105" t="n">
        <v>0</v>
      </c>
      <c r="Y229" s="106" t="n">
        <f aca="false">IFERROR(IF(X229="",0,CEILING((X229/$H229),1)*$H229),"")</f>
        <v>0</v>
      </c>
      <c r="Z229" s="107" t="str">
        <f aca="false">IFERROR(IF(Y229=0,"",ROUNDUP(Y229/H229,0)*0.02175),"")</f>
        <v/>
      </c>
      <c r="AA229" s="108"/>
      <c r="AB229" s="109"/>
      <c r="AC229" s="110" t="s">
        <v>389</v>
      </c>
      <c r="AG229" s="111"/>
      <c r="AJ229" s="112"/>
      <c r="AK229" s="112" t="n">
        <v>0</v>
      </c>
      <c r="BB229" s="113" t="s">
        <v>1</v>
      </c>
      <c r="BM229" s="111" t="n">
        <f aca="false">IFERROR(X229*I229/H229,"0")</f>
        <v>0</v>
      </c>
      <c r="BN229" s="111" t="n">
        <f aca="false">IFERROR(Y229*I229/H229,"0")</f>
        <v>0</v>
      </c>
      <c r="BO229" s="111" t="n">
        <f aca="false">IFERROR(1/J229*(X229/H229),"0")</f>
        <v>0</v>
      </c>
      <c r="BP229" s="111" t="n">
        <f aca="false">IFERROR(1/J229*(Y229/H229),"0")</f>
        <v>0</v>
      </c>
    </row>
    <row r="230" customFormat="false" ht="27" hidden="false" customHeight="true" outlineLevel="0" collapsed="false">
      <c r="A230" s="96" t="s">
        <v>390</v>
      </c>
      <c r="B230" s="96" t="s">
        <v>391</v>
      </c>
      <c r="C230" s="97" t="n">
        <v>4301051632</v>
      </c>
      <c r="D230" s="98" t="n">
        <v>4680115880573</v>
      </c>
      <c r="E230" s="98"/>
      <c r="F230" s="99" t="n">
        <v>1.45</v>
      </c>
      <c r="G230" s="100" t="n">
        <v>6</v>
      </c>
      <c r="H230" s="99" t="n">
        <v>8.7</v>
      </c>
      <c r="I230" s="99" t="n">
        <v>9.264</v>
      </c>
      <c r="J230" s="100" t="n">
        <v>56</v>
      </c>
      <c r="K230" s="100" t="s">
        <v>116</v>
      </c>
      <c r="L230" s="100"/>
      <c r="M230" s="101" t="s">
        <v>68</v>
      </c>
      <c r="N230" s="101"/>
      <c r="O230" s="100" t="n">
        <v>45</v>
      </c>
      <c r="P230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102"/>
      <c r="R230" s="102"/>
      <c r="S230" s="102"/>
      <c r="T230" s="102"/>
      <c r="U230" s="103"/>
      <c r="V230" s="103"/>
      <c r="W230" s="104" t="s">
        <v>69</v>
      </c>
      <c r="X230" s="105" t="n">
        <v>50</v>
      </c>
      <c r="Y230" s="106" t="n">
        <f aca="false">IFERROR(IF(X230="",0,CEILING((X230/$H230),1)*$H230),"")</f>
        <v>52.2</v>
      </c>
      <c r="Z230" s="107" t="n">
        <f aca="false">IFERROR(IF(Y230=0,"",ROUNDUP(Y230/H230,0)*0.02175),"")</f>
        <v>0.1305</v>
      </c>
      <c r="AA230" s="108"/>
      <c r="AB230" s="109"/>
      <c r="AC230" s="110" t="s">
        <v>392</v>
      </c>
      <c r="AG230" s="111"/>
      <c r="AJ230" s="112"/>
      <c r="AK230" s="112" t="n">
        <v>0</v>
      </c>
      <c r="BB230" s="113" t="s">
        <v>1</v>
      </c>
      <c r="BM230" s="111" t="n">
        <f aca="false">IFERROR(X230*I230/H230,"0")</f>
        <v>53.2413793103448</v>
      </c>
      <c r="BN230" s="111" t="n">
        <f aca="false">IFERROR(Y230*I230/H230,"0")</f>
        <v>55.584</v>
      </c>
      <c r="BO230" s="111" t="n">
        <f aca="false">IFERROR(1/J230*(X230/H230),"0")</f>
        <v>0.102627257799672</v>
      </c>
      <c r="BP230" s="111" t="n">
        <f aca="false">IFERROR(1/J230*(Y230/H230),"0")</f>
        <v>0.107142857142857</v>
      </c>
    </row>
    <row r="231" customFormat="false" ht="37.5" hidden="false" customHeight="true" outlineLevel="0" collapsed="false">
      <c r="A231" s="96" t="s">
        <v>393</v>
      </c>
      <c r="B231" s="96" t="s">
        <v>394</v>
      </c>
      <c r="C231" s="97" t="n">
        <v>4301051407</v>
      </c>
      <c r="D231" s="98" t="n">
        <v>4680115882195</v>
      </c>
      <c r="E231" s="98"/>
      <c r="F231" s="99" t="n">
        <v>0.4</v>
      </c>
      <c r="G231" s="100" t="n">
        <v>6</v>
      </c>
      <c r="H231" s="99" t="n">
        <v>2.4</v>
      </c>
      <c r="I231" s="99" t="n">
        <v>2.67</v>
      </c>
      <c r="J231" s="100" t="n">
        <v>182</v>
      </c>
      <c r="K231" s="100" t="s">
        <v>76</v>
      </c>
      <c r="L231" s="100"/>
      <c r="M231" s="101" t="s">
        <v>77</v>
      </c>
      <c r="N231" s="101"/>
      <c r="O231" s="100" t="n">
        <v>40</v>
      </c>
      <c r="P231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102"/>
      <c r="R231" s="102"/>
      <c r="S231" s="102"/>
      <c r="T231" s="102"/>
      <c r="U231" s="103"/>
      <c r="V231" s="103"/>
      <c r="W231" s="104" t="s">
        <v>69</v>
      </c>
      <c r="X231" s="105" t="n">
        <v>160</v>
      </c>
      <c r="Y231" s="106" t="n">
        <f aca="false">IFERROR(IF(X231="",0,CEILING((X231/$H231),1)*$H231),"")</f>
        <v>160.8</v>
      </c>
      <c r="Z231" s="107" t="n">
        <f aca="false">IFERROR(IF(Y231=0,"",ROUNDUP(Y231/H231,0)*0.00651),"")</f>
        <v>0.43617</v>
      </c>
      <c r="AA231" s="108"/>
      <c r="AB231" s="109"/>
      <c r="AC231" s="110" t="s">
        <v>383</v>
      </c>
      <c r="AG231" s="111"/>
      <c r="AJ231" s="112"/>
      <c r="AK231" s="112" t="n">
        <v>0</v>
      </c>
      <c r="BB231" s="113" t="s">
        <v>1</v>
      </c>
      <c r="BM231" s="111" t="n">
        <f aca="false">IFERROR(X231*I231/H231,"0")</f>
        <v>178</v>
      </c>
      <c r="BN231" s="111" t="n">
        <f aca="false">IFERROR(Y231*I231/H231,"0")</f>
        <v>178.89</v>
      </c>
      <c r="BO231" s="111" t="n">
        <f aca="false">IFERROR(1/J231*(X231/H231),"0")</f>
        <v>0.366300366300366</v>
      </c>
      <c r="BP231" s="111" t="n">
        <f aca="false">IFERROR(1/J231*(Y231/H231),"0")</f>
        <v>0.368131868131868</v>
      </c>
    </row>
    <row r="232" customFormat="false" ht="37.5" hidden="false" customHeight="true" outlineLevel="0" collapsed="false">
      <c r="A232" s="96" t="s">
        <v>395</v>
      </c>
      <c r="B232" s="96" t="s">
        <v>396</v>
      </c>
      <c r="C232" s="97" t="n">
        <v>4301051752</v>
      </c>
      <c r="D232" s="98" t="n">
        <v>4680115882607</v>
      </c>
      <c r="E232" s="98"/>
      <c r="F232" s="99" t="n">
        <v>0.3</v>
      </c>
      <c r="G232" s="100" t="n">
        <v>6</v>
      </c>
      <c r="H232" s="99" t="n">
        <v>1.8</v>
      </c>
      <c r="I232" s="99" t="n">
        <v>2.052</v>
      </c>
      <c r="J232" s="100" t="n">
        <v>182</v>
      </c>
      <c r="K232" s="100" t="s">
        <v>76</v>
      </c>
      <c r="L232" s="100"/>
      <c r="M232" s="101" t="s">
        <v>159</v>
      </c>
      <c r="N232" s="101"/>
      <c r="O232" s="100" t="n">
        <v>45</v>
      </c>
      <c r="P232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102"/>
      <c r="R232" s="102"/>
      <c r="S232" s="102"/>
      <c r="T232" s="102"/>
      <c r="U232" s="103"/>
      <c r="V232" s="103"/>
      <c r="W232" s="104" t="s">
        <v>69</v>
      </c>
      <c r="X232" s="105" t="n">
        <v>0</v>
      </c>
      <c r="Y232" s="106" t="n">
        <f aca="false">IFERROR(IF(X232="",0,CEILING((X232/$H232),1)*$H232),"")</f>
        <v>0</v>
      </c>
      <c r="Z232" s="107" t="str">
        <f aca="false">IFERROR(IF(Y232=0,"",ROUNDUP(Y232/H232,0)*0.00651),"")</f>
        <v/>
      </c>
      <c r="AA232" s="108"/>
      <c r="AB232" s="109"/>
      <c r="AC232" s="110" t="s">
        <v>397</v>
      </c>
      <c r="AG232" s="111"/>
      <c r="AJ232" s="112"/>
      <c r="AK232" s="112" t="n">
        <v>0</v>
      </c>
      <c r="BB232" s="113" t="s">
        <v>1</v>
      </c>
      <c r="BM232" s="111" t="n">
        <f aca="false">IFERROR(X232*I232/H232,"0")</f>
        <v>0</v>
      </c>
      <c r="BN232" s="111" t="n">
        <f aca="false">IFERROR(Y232*I232/H232,"0")</f>
        <v>0</v>
      </c>
      <c r="BO232" s="111" t="n">
        <f aca="false">IFERROR(1/J232*(X232/H232),"0")</f>
        <v>0</v>
      </c>
      <c r="BP232" s="111" t="n">
        <f aca="false">IFERROR(1/J232*(Y232/H232),"0")</f>
        <v>0</v>
      </c>
    </row>
    <row r="233" customFormat="false" ht="27" hidden="false" customHeight="true" outlineLevel="0" collapsed="false">
      <c r="A233" s="96" t="s">
        <v>398</v>
      </c>
      <c r="B233" s="96" t="s">
        <v>399</v>
      </c>
      <c r="C233" s="97" t="n">
        <v>4301051630</v>
      </c>
      <c r="D233" s="98" t="n">
        <v>4680115880092</v>
      </c>
      <c r="E233" s="98"/>
      <c r="F233" s="99" t="n">
        <v>0.4</v>
      </c>
      <c r="G233" s="100" t="n">
        <v>6</v>
      </c>
      <c r="H233" s="99" t="n">
        <v>2.4</v>
      </c>
      <c r="I233" s="99" t="n">
        <v>2.652</v>
      </c>
      <c r="J233" s="100" t="n">
        <v>182</v>
      </c>
      <c r="K233" s="100" t="s">
        <v>76</v>
      </c>
      <c r="L233" s="100"/>
      <c r="M233" s="101" t="s">
        <v>68</v>
      </c>
      <c r="N233" s="101"/>
      <c r="O233" s="100" t="n">
        <v>45</v>
      </c>
      <c r="P233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102"/>
      <c r="R233" s="102"/>
      <c r="S233" s="102"/>
      <c r="T233" s="102"/>
      <c r="U233" s="103"/>
      <c r="V233" s="103"/>
      <c r="W233" s="104" t="s">
        <v>69</v>
      </c>
      <c r="X233" s="105" t="n">
        <v>280</v>
      </c>
      <c r="Y233" s="106" t="n">
        <f aca="false">IFERROR(IF(X233="",0,CEILING((X233/$H233),1)*$H233),"")</f>
        <v>280.8</v>
      </c>
      <c r="Z233" s="107" t="n">
        <f aca="false">IFERROR(IF(Y233=0,"",ROUNDUP(Y233/H233,0)*0.00651),"")</f>
        <v>0.76167</v>
      </c>
      <c r="AA233" s="108"/>
      <c r="AB233" s="109"/>
      <c r="AC233" s="110" t="s">
        <v>400</v>
      </c>
      <c r="AG233" s="111"/>
      <c r="AJ233" s="112"/>
      <c r="AK233" s="112" t="n">
        <v>0</v>
      </c>
      <c r="BB233" s="113" t="s">
        <v>1</v>
      </c>
      <c r="BM233" s="111" t="n">
        <f aca="false">IFERROR(X233*I233/H233,"0")</f>
        <v>309.4</v>
      </c>
      <c r="BN233" s="111" t="n">
        <f aca="false">IFERROR(Y233*I233/H233,"0")</f>
        <v>310.284</v>
      </c>
      <c r="BO233" s="111" t="n">
        <f aca="false">IFERROR(1/J233*(X233/H233),"0")</f>
        <v>0.641025641025641</v>
      </c>
      <c r="BP233" s="111" t="n">
        <f aca="false">IFERROR(1/J233*(Y233/H233),"0")</f>
        <v>0.642857142857143</v>
      </c>
    </row>
    <row r="234" customFormat="false" ht="27" hidden="false" customHeight="true" outlineLevel="0" collapsed="false">
      <c r="A234" s="96" t="s">
        <v>401</v>
      </c>
      <c r="B234" s="96" t="s">
        <v>402</v>
      </c>
      <c r="C234" s="97" t="n">
        <v>4301051631</v>
      </c>
      <c r="D234" s="98" t="n">
        <v>4680115880221</v>
      </c>
      <c r="E234" s="98"/>
      <c r="F234" s="99" t="n">
        <v>0.4</v>
      </c>
      <c r="G234" s="100" t="n">
        <v>6</v>
      </c>
      <c r="H234" s="99" t="n">
        <v>2.4</v>
      </c>
      <c r="I234" s="99" t="n">
        <v>2.652</v>
      </c>
      <c r="J234" s="100" t="n">
        <v>182</v>
      </c>
      <c r="K234" s="100" t="s">
        <v>76</v>
      </c>
      <c r="L234" s="100"/>
      <c r="M234" s="101" t="s">
        <v>68</v>
      </c>
      <c r="N234" s="101"/>
      <c r="O234" s="100" t="n">
        <v>45</v>
      </c>
      <c r="P234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102"/>
      <c r="R234" s="102"/>
      <c r="S234" s="102"/>
      <c r="T234" s="102"/>
      <c r="U234" s="103"/>
      <c r="V234" s="103"/>
      <c r="W234" s="104" t="s">
        <v>69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IFERROR(IF(Y234=0,"",ROUNDUP(Y234/H234,0)*0.00651),"")</f>
        <v/>
      </c>
      <c r="AA234" s="108"/>
      <c r="AB234" s="109"/>
      <c r="AC234" s="110" t="s">
        <v>392</v>
      </c>
      <c r="AG234" s="111"/>
      <c r="AJ234" s="112"/>
      <c r="AK234" s="112" t="n">
        <v>0</v>
      </c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false" customHeight="true" outlineLevel="0" collapsed="false">
      <c r="A235" s="96" t="s">
        <v>403</v>
      </c>
      <c r="B235" s="96" t="s">
        <v>404</v>
      </c>
      <c r="C235" s="97" t="n">
        <v>4301051749</v>
      </c>
      <c r="D235" s="98" t="n">
        <v>4680115882942</v>
      </c>
      <c r="E235" s="98"/>
      <c r="F235" s="99" t="n">
        <v>0.3</v>
      </c>
      <c r="G235" s="100" t="n">
        <v>6</v>
      </c>
      <c r="H235" s="99" t="n">
        <v>1.8</v>
      </c>
      <c r="I235" s="99" t="n">
        <v>2.052</v>
      </c>
      <c r="J235" s="100" t="n">
        <v>182</v>
      </c>
      <c r="K235" s="100" t="s">
        <v>76</v>
      </c>
      <c r="L235" s="100"/>
      <c r="M235" s="101" t="s">
        <v>68</v>
      </c>
      <c r="N235" s="101"/>
      <c r="O235" s="100" t="n">
        <v>40</v>
      </c>
      <c r="P235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102"/>
      <c r="R235" s="102"/>
      <c r="S235" s="102"/>
      <c r="T235" s="102"/>
      <c r="U235" s="103"/>
      <c r="V235" s="103"/>
      <c r="W235" s="104" t="s">
        <v>69</v>
      </c>
      <c r="X235" s="105" t="n">
        <v>0</v>
      </c>
      <c r="Y235" s="106" t="n">
        <f aca="false">IFERROR(IF(X235="",0,CEILING((X235/$H235),1)*$H235),"")</f>
        <v>0</v>
      </c>
      <c r="Z235" s="107" t="str">
        <f aca="false">IFERROR(IF(Y235=0,"",ROUNDUP(Y235/H235,0)*0.00651),"")</f>
        <v/>
      </c>
      <c r="AA235" s="108"/>
      <c r="AB235" s="109"/>
      <c r="AC235" s="110" t="s">
        <v>386</v>
      </c>
      <c r="AG235" s="111"/>
      <c r="AJ235" s="112"/>
      <c r="AK235" s="112" t="n">
        <v>0</v>
      </c>
      <c r="BB235" s="113" t="s">
        <v>1</v>
      </c>
      <c r="BM235" s="111" t="n">
        <f aca="false">IFERROR(X235*I235/H235,"0")</f>
        <v>0</v>
      </c>
      <c r="BN235" s="111" t="n">
        <f aca="false">IFERROR(Y235*I235/H235,"0")</f>
        <v>0</v>
      </c>
      <c r="BO235" s="111" t="n">
        <f aca="false">IFERROR(1/J235*(X235/H235),"0")</f>
        <v>0</v>
      </c>
      <c r="BP235" s="111" t="n">
        <f aca="false">IFERROR(1/J235*(Y235/H235),"0")</f>
        <v>0</v>
      </c>
    </row>
    <row r="236" customFormat="false" ht="27" hidden="false" customHeight="true" outlineLevel="0" collapsed="false">
      <c r="A236" s="96" t="s">
        <v>405</v>
      </c>
      <c r="B236" s="96" t="s">
        <v>406</v>
      </c>
      <c r="C236" s="97" t="n">
        <v>4301051753</v>
      </c>
      <c r="D236" s="98" t="n">
        <v>4680115880504</v>
      </c>
      <c r="E236" s="98"/>
      <c r="F236" s="99" t="n">
        <v>0.4</v>
      </c>
      <c r="G236" s="100" t="n">
        <v>6</v>
      </c>
      <c r="H236" s="99" t="n">
        <v>2.4</v>
      </c>
      <c r="I236" s="99" t="n">
        <v>2.652</v>
      </c>
      <c r="J236" s="100" t="n">
        <v>182</v>
      </c>
      <c r="K236" s="100" t="s">
        <v>76</v>
      </c>
      <c r="L236" s="100"/>
      <c r="M236" s="101" t="s">
        <v>68</v>
      </c>
      <c r="N236" s="101"/>
      <c r="O236" s="100" t="n">
        <v>40</v>
      </c>
      <c r="P236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102"/>
      <c r="R236" s="102"/>
      <c r="S236" s="102"/>
      <c r="T236" s="102"/>
      <c r="U236" s="103"/>
      <c r="V236" s="103"/>
      <c r="W236" s="104" t="s">
        <v>69</v>
      </c>
      <c r="X236" s="105" t="n">
        <v>80</v>
      </c>
      <c r="Y236" s="106" t="n">
        <f aca="false">IFERROR(IF(X236="",0,CEILING((X236/$H236),1)*$H236),"")</f>
        <v>81.6</v>
      </c>
      <c r="Z236" s="107" t="n">
        <f aca="false">IFERROR(IF(Y236=0,"",ROUNDUP(Y236/H236,0)*0.00651),"")</f>
        <v>0.22134</v>
      </c>
      <c r="AA236" s="108"/>
      <c r="AB236" s="109"/>
      <c r="AC236" s="110" t="s">
        <v>386</v>
      </c>
      <c r="AG236" s="111"/>
      <c r="AJ236" s="112"/>
      <c r="AK236" s="112" t="n">
        <v>0</v>
      </c>
      <c r="BB236" s="113" t="s">
        <v>1</v>
      </c>
      <c r="BM236" s="111" t="n">
        <f aca="false">IFERROR(X236*I236/H236,"0")</f>
        <v>88.4</v>
      </c>
      <c r="BN236" s="111" t="n">
        <f aca="false">IFERROR(Y236*I236/H236,"0")</f>
        <v>90.168</v>
      </c>
      <c r="BO236" s="111" t="n">
        <f aca="false">IFERROR(1/J236*(X236/H236),"0")</f>
        <v>0.183150183150183</v>
      </c>
      <c r="BP236" s="111" t="n">
        <f aca="false">IFERROR(1/J236*(Y236/H236),"0")</f>
        <v>0.186813186813187</v>
      </c>
    </row>
    <row r="237" customFormat="false" ht="27" hidden="false" customHeight="true" outlineLevel="0" collapsed="false">
      <c r="A237" s="96" t="s">
        <v>407</v>
      </c>
      <c r="B237" s="96" t="s">
        <v>408</v>
      </c>
      <c r="C237" s="97" t="n">
        <v>4301051410</v>
      </c>
      <c r="D237" s="98" t="n">
        <v>4680115882164</v>
      </c>
      <c r="E237" s="98"/>
      <c r="F237" s="99" t="n">
        <v>0.4</v>
      </c>
      <c r="G237" s="100" t="n">
        <v>6</v>
      </c>
      <c r="H237" s="99" t="n">
        <v>2.4</v>
      </c>
      <c r="I237" s="99" t="n">
        <v>2.658</v>
      </c>
      <c r="J237" s="100" t="n">
        <v>182</v>
      </c>
      <c r="K237" s="100" t="s">
        <v>76</v>
      </c>
      <c r="L237" s="100"/>
      <c r="M237" s="101" t="s">
        <v>77</v>
      </c>
      <c r="N237" s="101"/>
      <c r="O237" s="100" t="n">
        <v>40</v>
      </c>
      <c r="P237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102"/>
      <c r="R237" s="102"/>
      <c r="S237" s="102"/>
      <c r="T237" s="102"/>
      <c r="U237" s="103"/>
      <c r="V237" s="103"/>
      <c r="W237" s="104" t="s">
        <v>69</v>
      </c>
      <c r="X237" s="105" t="n">
        <v>160</v>
      </c>
      <c r="Y237" s="106" t="n">
        <f aca="false">IFERROR(IF(X237="",0,CEILING((X237/$H237),1)*$H237),"")</f>
        <v>160.8</v>
      </c>
      <c r="Z237" s="107" t="n">
        <f aca="false">IFERROR(IF(Y237=0,"",ROUNDUP(Y237/H237,0)*0.00651),"")</f>
        <v>0.43617</v>
      </c>
      <c r="AA237" s="108"/>
      <c r="AB237" s="109"/>
      <c r="AC237" s="110" t="s">
        <v>409</v>
      </c>
      <c r="AG237" s="111"/>
      <c r="AJ237" s="112"/>
      <c r="AK237" s="112" t="n">
        <v>0</v>
      </c>
      <c r="BB237" s="113" t="s">
        <v>1</v>
      </c>
      <c r="BM237" s="111" t="n">
        <f aca="false">IFERROR(X237*I237/H237,"0")</f>
        <v>177.2</v>
      </c>
      <c r="BN237" s="111" t="n">
        <f aca="false">IFERROR(Y237*I237/H237,"0")</f>
        <v>178.086</v>
      </c>
      <c r="BO237" s="111" t="n">
        <f aca="false">IFERROR(1/J237*(X237/H237),"0")</f>
        <v>0.366300366300366</v>
      </c>
      <c r="BP237" s="111" t="n">
        <f aca="false">IFERROR(1/J237*(Y237/H237),"0")</f>
        <v>0.368131868131868</v>
      </c>
    </row>
    <row r="238" customFormat="false" ht="12.75" hidden="false" customHeight="false" outlineLevel="0" collapsed="false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5" t="s">
        <v>71</v>
      </c>
      <c r="Q238" s="115"/>
      <c r="R238" s="115"/>
      <c r="S238" s="115"/>
      <c r="T238" s="115"/>
      <c r="U238" s="115"/>
      <c r="V238" s="115"/>
      <c r="W238" s="116" t="s">
        <v>72</v>
      </c>
      <c r="X238" s="117" t="n">
        <f aca="false">IFERROR(X227/H227,"0")+IFERROR(X228/H228,"0")+IFERROR(X229/H229,"0")+IFERROR(X230/H230,"0")+IFERROR(X231/H231,"0")+IFERROR(X232/H232,"0")+IFERROR(X233/H233,"0")+IFERROR(X234/H234,"0")+IFERROR(X235/H235,"0")+IFERROR(X236/H236,"0")+IFERROR(X237/H237,"0")</f>
        <v>289.080459770115</v>
      </c>
      <c r="Y238" s="117" t="n">
        <f aca="false">IFERROR(Y227/H227,"0")+IFERROR(Y228/H228,"0")+IFERROR(Y229/H229,"0")+IFERROR(Y230/H230,"0")+IFERROR(Y231/H231,"0")+IFERROR(Y232/H232,"0")+IFERROR(Y233/H233,"0")+IFERROR(Y234/H234,"0")+IFERROR(Y235/H235,"0")+IFERROR(Y236/H236,"0")+IFERROR(Y237/H237,"0")</f>
        <v>291</v>
      </c>
      <c r="Z238" s="117" t="n">
        <f aca="false"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1.98585</v>
      </c>
      <c r="AA238" s="118"/>
      <c r="AB238" s="118"/>
      <c r="AC238" s="118"/>
    </row>
    <row r="239" customFormat="false" ht="12.75" hidden="false" customHeight="false" outlineLevel="0" collapsed="false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5" t="s">
        <v>71</v>
      </c>
      <c r="Q239" s="115"/>
      <c r="R239" s="115"/>
      <c r="S239" s="115"/>
      <c r="T239" s="115"/>
      <c r="U239" s="115"/>
      <c r="V239" s="115"/>
      <c r="W239" s="116" t="s">
        <v>69</v>
      </c>
      <c r="X239" s="117" t="n">
        <f aca="false">IFERROR(SUM(X227:X237),"0")</f>
        <v>730</v>
      </c>
      <c r="Y239" s="117" t="n">
        <f aca="false">IFERROR(SUM(Y227:Y237),"0")</f>
        <v>736.2</v>
      </c>
      <c r="Z239" s="116"/>
      <c r="AA239" s="118"/>
      <c r="AB239" s="118"/>
      <c r="AC239" s="118"/>
    </row>
    <row r="240" customFormat="false" ht="14.25" hidden="false" customHeight="true" outlineLevel="0" collapsed="false">
      <c r="A240" s="94" t="s">
        <v>208</v>
      </c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5"/>
      <c r="AB240" s="95"/>
      <c r="AC240" s="95"/>
    </row>
    <row r="241" customFormat="false" ht="16.5" hidden="false" customHeight="true" outlineLevel="0" collapsed="false">
      <c r="A241" s="96" t="s">
        <v>410</v>
      </c>
      <c r="B241" s="96" t="s">
        <v>411</v>
      </c>
      <c r="C241" s="97" t="n">
        <v>4301060404</v>
      </c>
      <c r="D241" s="98" t="n">
        <v>4680115882874</v>
      </c>
      <c r="E241" s="98"/>
      <c r="F241" s="99" t="n">
        <v>0.8</v>
      </c>
      <c r="G241" s="100" t="n">
        <v>4</v>
      </c>
      <c r="H241" s="99" t="n">
        <v>3.2</v>
      </c>
      <c r="I241" s="99" t="n">
        <v>3.466</v>
      </c>
      <c r="J241" s="100" t="n">
        <v>132</v>
      </c>
      <c r="K241" s="100" t="s">
        <v>126</v>
      </c>
      <c r="L241" s="100"/>
      <c r="M241" s="101" t="s">
        <v>68</v>
      </c>
      <c r="N241" s="101"/>
      <c r="O241" s="100" t="n">
        <v>40</v>
      </c>
      <c r="P241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102"/>
      <c r="R241" s="102"/>
      <c r="S241" s="102"/>
      <c r="T241" s="102"/>
      <c r="U241" s="103"/>
      <c r="V241" s="103"/>
      <c r="W241" s="104" t="s">
        <v>69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IFERROR(IF(Y241=0,"",ROUNDUP(Y241/H241,0)*0.00902),"")</f>
        <v/>
      </c>
      <c r="AA241" s="108"/>
      <c r="AB241" s="109"/>
      <c r="AC241" s="110" t="s">
        <v>412</v>
      </c>
      <c r="AG241" s="111"/>
      <c r="AJ241" s="112"/>
      <c r="AK241" s="112" t="n">
        <v>0</v>
      </c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16.5" hidden="false" customHeight="true" outlineLevel="0" collapsed="false">
      <c r="A242" s="96" t="s">
        <v>410</v>
      </c>
      <c r="B242" s="96" t="s">
        <v>413</v>
      </c>
      <c r="C242" s="97" t="n">
        <v>4301060360</v>
      </c>
      <c r="D242" s="98" t="n">
        <v>4680115882874</v>
      </c>
      <c r="E242" s="98"/>
      <c r="F242" s="99" t="n">
        <v>0.8</v>
      </c>
      <c r="G242" s="100" t="n">
        <v>4</v>
      </c>
      <c r="H242" s="99" t="n">
        <v>3.2</v>
      </c>
      <c r="I242" s="99" t="n">
        <v>3.466</v>
      </c>
      <c r="J242" s="100" t="n">
        <v>120</v>
      </c>
      <c r="K242" s="100" t="s">
        <v>126</v>
      </c>
      <c r="L242" s="100"/>
      <c r="M242" s="101" t="s">
        <v>68</v>
      </c>
      <c r="N242" s="101"/>
      <c r="O242" s="100" t="n">
        <v>30</v>
      </c>
      <c r="P242" s="102" t="str">
        <f aca="false"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02"/>
      <c r="R242" s="102"/>
      <c r="S242" s="102"/>
      <c r="T242" s="102"/>
      <c r="U242" s="103"/>
      <c r="V242" s="103"/>
      <c r="W242" s="104" t="s">
        <v>69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IFERROR(IF(Y242=0,"",ROUNDUP(Y242/H242,0)*0.00937),"")</f>
        <v/>
      </c>
      <c r="AA242" s="108"/>
      <c r="AB242" s="109"/>
      <c r="AC242" s="110" t="s">
        <v>414</v>
      </c>
      <c r="AG242" s="111"/>
      <c r="AJ242" s="112"/>
      <c r="AK242" s="112" t="n">
        <v>0</v>
      </c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16.5" hidden="false" customHeight="true" outlineLevel="0" collapsed="false">
      <c r="A243" s="96" t="s">
        <v>410</v>
      </c>
      <c r="B243" s="96" t="s">
        <v>415</v>
      </c>
      <c r="C243" s="97" t="n">
        <v>4301060460</v>
      </c>
      <c r="D243" s="98" t="n">
        <v>4680115882874</v>
      </c>
      <c r="E243" s="98"/>
      <c r="F243" s="99" t="n">
        <v>0.8</v>
      </c>
      <c r="G243" s="100" t="n">
        <v>4</v>
      </c>
      <c r="H243" s="99" t="n">
        <v>3.2</v>
      </c>
      <c r="I243" s="99" t="n">
        <v>3.466</v>
      </c>
      <c r="J243" s="100" t="n">
        <v>132</v>
      </c>
      <c r="K243" s="100" t="s">
        <v>126</v>
      </c>
      <c r="L243" s="100"/>
      <c r="M243" s="101" t="s">
        <v>159</v>
      </c>
      <c r="N243" s="101"/>
      <c r="O243" s="100" t="n">
        <v>30</v>
      </c>
      <c r="P243" s="119" t="s">
        <v>416</v>
      </c>
      <c r="Q243" s="119"/>
      <c r="R243" s="119"/>
      <c r="S243" s="119"/>
      <c r="T243" s="119"/>
      <c r="U243" s="103"/>
      <c r="V243" s="103"/>
      <c r="W243" s="104" t="s">
        <v>69</v>
      </c>
      <c r="X243" s="105" t="n">
        <v>0</v>
      </c>
      <c r="Y243" s="106" t="n">
        <f aca="false">IFERROR(IF(X243="",0,CEILING((X243/$H243),1)*$H243),"")</f>
        <v>0</v>
      </c>
      <c r="Z243" s="107" t="str">
        <f aca="false">IFERROR(IF(Y243=0,"",ROUNDUP(Y243/H243,0)*0.00902),"")</f>
        <v/>
      </c>
      <c r="AA243" s="108"/>
      <c r="AB243" s="109"/>
      <c r="AC243" s="110" t="s">
        <v>417</v>
      </c>
      <c r="AG243" s="111"/>
      <c r="AJ243" s="112"/>
      <c r="AK243" s="112" t="n">
        <v>0</v>
      </c>
      <c r="BB243" s="113" t="s">
        <v>1</v>
      </c>
      <c r="BM243" s="111" t="n">
        <f aca="false">IFERROR(X243*I243/H243,"0")</f>
        <v>0</v>
      </c>
      <c r="BN243" s="111" t="n">
        <f aca="false">IFERROR(Y243*I243/H243,"0")</f>
        <v>0</v>
      </c>
      <c r="BO243" s="111" t="n">
        <f aca="false">IFERROR(1/J243*(X243/H243),"0")</f>
        <v>0</v>
      </c>
      <c r="BP243" s="111" t="n">
        <f aca="false">IFERROR(1/J243*(Y243/H243),"0")</f>
        <v>0</v>
      </c>
    </row>
    <row r="244" customFormat="false" ht="27" hidden="false" customHeight="true" outlineLevel="0" collapsed="false">
      <c r="A244" s="96" t="s">
        <v>418</v>
      </c>
      <c r="B244" s="96" t="s">
        <v>419</v>
      </c>
      <c r="C244" s="97" t="n">
        <v>4301060359</v>
      </c>
      <c r="D244" s="98" t="n">
        <v>4680115884434</v>
      </c>
      <c r="E244" s="98"/>
      <c r="F244" s="99" t="n">
        <v>0.8</v>
      </c>
      <c r="G244" s="100" t="n">
        <v>4</v>
      </c>
      <c r="H244" s="99" t="n">
        <v>3.2</v>
      </c>
      <c r="I244" s="99" t="n">
        <v>3.466</v>
      </c>
      <c r="J244" s="100" t="n">
        <v>132</v>
      </c>
      <c r="K244" s="100" t="s">
        <v>126</v>
      </c>
      <c r="L244" s="100"/>
      <c r="M244" s="101" t="s">
        <v>68</v>
      </c>
      <c r="N244" s="101"/>
      <c r="O244" s="100" t="n">
        <v>30</v>
      </c>
      <c r="P244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102"/>
      <c r="R244" s="102"/>
      <c r="S244" s="102"/>
      <c r="T244" s="102"/>
      <c r="U244" s="103"/>
      <c r="V244" s="103"/>
      <c r="W244" s="104" t="s">
        <v>69</v>
      </c>
      <c r="X244" s="105" t="n">
        <v>0</v>
      </c>
      <c r="Y244" s="106" t="n">
        <f aca="false">IFERROR(IF(X244="",0,CEILING((X244/$H244),1)*$H244),"")</f>
        <v>0</v>
      </c>
      <c r="Z244" s="107" t="str">
        <f aca="false">IFERROR(IF(Y244=0,"",ROUNDUP(Y244/H244,0)*0.00902),"")</f>
        <v/>
      </c>
      <c r="AA244" s="108"/>
      <c r="AB244" s="109"/>
      <c r="AC244" s="110" t="s">
        <v>420</v>
      </c>
      <c r="AG244" s="111"/>
      <c r="AJ244" s="112"/>
      <c r="AK244" s="112" t="n">
        <v>0</v>
      </c>
      <c r="BB244" s="113" t="s">
        <v>1</v>
      </c>
      <c r="BM244" s="111" t="n">
        <f aca="false">IFERROR(X244*I244/H244,"0")</f>
        <v>0</v>
      </c>
      <c r="BN244" s="111" t="n">
        <f aca="false">IFERROR(Y244*I244/H244,"0")</f>
        <v>0</v>
      </c>
      <c r="BO244" s="111" t="n">
        <f aca="false">IFERROR(1/J244*(X244/H244),"0")</f>
        <v>0</v>
      </c>
      <c r="BP244" s="111" t="n">
        <f aca="false">IFERROR(1/J244*(Y244/H244),"0")</f>
        <v>0</v>
      </c>
    </row>
    <row r="245" customFormat="false" ht="27" hidden="false" customHeight="true" outlineLevel="0" collapsed="false">
      <c r="A245" s="96" t="s">
        <v>421</v>
      </c>
      <c r="B245" s="96" t="s">
        <v>422</v>
      </c>
      <c r="C245" s="97" t="n">
        <v>4301060375</v>
      </c>
      <c r="D245" s="98" t="n">
        <v>4680115880818</v>
      </c>
      <c r="E245" s="98"/>
      <c r="F245" s="99" t="n">
        <v>0.4</v>
      </c>
      <c r="G245" s="100" t="n">
        <v>6</v>
      </c>
      <c r="H245" s="99" t="n">
        <v>2.4</v>
      </c>
      <c r="I245" s="99" t="n">
        <v>2.652</v>
      </c>
      <c r="J245" s="100" t="n">
        <v>182</v>
      </c>
      <c r="K245" s="100" t="s">
        <v>76</v>
      </c>
      <c r="L245" s="100"/>
      <c r="M245" s="101" t="s">
        <v>68</v>
      </c>
      <c r="N245" s="101"/>
      <c r="O245" s="100" t="n">
        <v>40</v>
      </c>
      <c r="P245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102"/>
      <c r="R245" s="102"/>
      <c r="S245" s="102"/>
      <c r="T245" s="102"/>
      <c r="U245" s="103"/>
      <c r="V245" s="103"/>
      <c r="W245" s="104" t="s">
        <v>69</v>
      </c>
      <c r="X245" s="105" t="n">
        <v>0</v>
      </c>
      <c r="Y245" s="106" t="n">
        <f aca="false">IFERROR(IF(X245="",0,CEILING((X245/$H245),1)*$H245),"")</f>
        <v>0</v>
      </c>
      <c r="Z245" s="107" t="str">
        <f aca="false">IFERROR(IF(Y245=0,"",ROUNDUP(Y245/H245,0)*0.00651),"")</f>
        <v/>
      </c>
      <c r="AA245" s="108"/>
      <c r="AB245" s="109"/>
      <c r="AC245" s="110" t="s">
        <v>423</v>
      </c>
      <c r="AG245" s="111"/>
      <c r="AJ245" s="112"/>
      <c r="AK245" s="112" t="n">
        <v>0</v>
      </c>
      <c r="BB245" s="113" t="s">
        <v>1</v>
      </c>
      <c r="BM245" s="111" t="n">
        <f aca="false">IFERROR(X245*I245/H245,"0")</f>
        <v>0</v>
      </c>
      <c r="BN245" s="111" t="n">
        <f aca="false">IFERROR(Y245*I245/H245,"0")</f>
        <v>0</v>
      </c>
      <c r="BO245" s="111" t="n">
        <f aca="false">IFERROR(1/J245*(X245/H245),"0")</f>
        <v>0</v>
      </c>
      <c r="BP245" s="111" t="n">
        <f aca="false">IFERROR(1/J245*(Y245/H245),"0")</f>
        <v>0</v>
      </c>
    </row>
    <row r="246" customFormat="false" ht="37.5" hidden="false" customHeight="true" outlineLevel="0" collapsed="false">
      <c r="A246" s="96" t="s">
        <v>424</v>
      </c>
      <c r="B246" s="96" t="s">
        <v>425</v>
      </c>
      <c r="C246" s="97" t="n">
        <v>4301060389</v>
      </c>
      <c r="D246" s="98" t="n">
        <v>4680115880801</v>
      </c>
      <c r="E246" s="98"/>
      <c r="F246" s="99" t="n">
        <v>0.4</v>
      </c>
      <c r="G246" s="100" t="n">
        <v>6</v>
      </c>
      <c r="H246" s="99" t="n">
        <v>2.4</v>
      </c>
      <c r="I246" s="99" t="n">
        <v>2.652</v>
      </c>
      <c r="J246" s="100" t="n">
        <v>182</v>
      </c>
      <c r="K246" s="100" t="s">
        <v>76</v>
      </c>
      <c r="L246" s="100"/>
      <c r="M246" s="101" t="s">
        <v>77</v>
      </c>
      <c r="N246" s="101"/>
      <c r="O246" s="100" t="n">
        <v>40</v>
      </c>
      <c r="P246" s="102" t="str">
        <f aca="false"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102"/>
      <c r="R246" s="102"/>
      <c r="S246" s="102"/>
      <c r="T246" s="102"/>
      <c r="U246" s="103"/>
      <c r="V246" s="103"/>
      <c r="W246" s="104" t="s">
        <v>69</v>
      </c>
      <c r="X246" s="105" t="n">
        <v>32</v>
      </c>
      <c r="Y246" s="106" t="n">
        <f aca="false">IFERROR(IF(X246="",0,CEILING((X246/$H246),1)*$H246),"")</f>
        <v>33.6</v>
      </c>
      <c r="Z246" s="107" t="n">
        <f aca="false">IFERROR(IF(Y246=0,"",ROUNDUP(Y246/H246,0)*0.00651),"")</f>
        <v>0.09114</v>
      </c>
      <c r="AA246" s="108"/>
      <c r="AB246" s="109"/>
      <c r="AC246" s="110" t="s">
        <v>426</v>
      </c>
      <c r="AG246" s="111"/>
      <c r="AJ246" s="112"/>
      <c r="AK246" s="112" t="n">
        <v>0</v>
      </c>
      <c r="BB246" s="113" t="s">
        <v>1</v>
      </c>
      <c r="BM246" s="111" t="n">
        <f aca="false">IFERROR(X246*I246/H246,"0")</f>
        <v>35.36</v>
      </c>
      <c r="BN246" s="111" t="n">
        <f aca="false">IFERROR(Y246*I246/H246,"0")</f>
        <v>37.128</v>
      </c>
      <c r="BO246" s="111" t="n">
        <f aca="false">IFERROR(1/J246*(X246/H246),"0")</f>
        <v>0.0732600732600733</v>
      </c>
      <c r="BP246" s="111" t="n">
        <f aca="false">IFERROR(1/J246*(Y246/H246),"0")</f>
        <v>0.0769230769230769</v>
      </c>
    </row>
    <row r="247" customFormat="false" ht="12.75" hidden="false" customHeight="false" outlineLevel="0" collapsed="false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5" t="s">
        <v>71</v>
      </c>
      <c r="Q247" s="115"/>
      <c r="R247" s="115"/>
      <c r="S247" s="115"/>
      <c r="T247" s="115"/>
      <c r="U247" s="115"/>
      <c r="V247" s="115"/>
      <c r="W247" s="116" t="s">
        <v>72</v>
      </c>
      <c r="X247" s="117" t="n">
        <f aca="false">IFERROR(X241/H241,"0")+IFERROR(X242/H242,"0")+IFERROR(X243/H243,"0")+IFERROR(X244/H244,"0")+IFERROR(X245/H245,"0")+IFERROR(X246/H246,"0")</f>
        <v>13.3333333333333</v>
      </c>
      <c r="Y247" s="117" t="n">
        <f aca="false">IFERROR(Y241/H241,"0")+IFERROR(Y242/H242,"0")+IFERROR(Y243/H243,"0")+IFERROR(Y244/H244,"0")+IFERROR(Y245/H245,"0")+IFERROR(Y246/H246,"0")</f>
        <v>14</v>
      </c>
      <c r="Z247" s="117" t="n">
        <f aca="false">IFERROR(IF(Z241="",0,Z241),"0")+IFERROR(IF(Z242="",0,Z242),"0")+IFERROR(IF(Z243="",0,Z243),"0")+IFERROR(IF(Z244="",0,Z244),"0")+IFERROR(IF(Z245="",0,Z245),"0")+IFERROR(IF(Z246="",0,Z246),"0")</f>
        <v>0.09114</v>
      </c>
      <c r="AA247" s="118"/>
      <c r="AB247" s="118"/>
      <c r="AC247" s="118"/>
    </row>
    <row r="248" customFormat="false" ht="12.75" hidden="false" customHeight="false" outlineLevel="0" collapsed="false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5" t="s">
        <v>71</v>
      </c>
      <c r="Q248" s="115"/>
      <c r="R248" s="115"/>
      <c r="S248" s="115"/>
      <c r="T248" s="115"/>
      <c r="U248" s="115"/>
      <c r="V248" s="115"/>
      <c r="W248" s="116" t="s">
        <v>69</v>
      </c>
      <c r="X248" s="117" t="n">
        <f aca="false">IFERROR(SUM(X241:X246),"0")</f>
        <v>32</v>
      </c>
      <c r="Y248" s="117" t="n">
        <f aca="false">IFERROR(SUM(Y241:Y246),"0")</f>
        <v>33.6</v>
      </c>
      <c r="Z248" s="116"/>
      <c r="AA248" s="118"/>
      <c r="AB248" s="118"/>
      <c r="AC248" s="118"/>
    </row>
    <row r="249" customFormat="false" ht="16.5" hidden="false" customHeight="true" outlineLevel="0" collapsed="false">
      <c r="A249" s="92" t="s">
        <v>427</v>
      </c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3"/>
      <c r="AB249" s="93"/>
      <c r="AC249" s="93"/>
    </row>
    <row r="250" customFormat="false" ht="14.25" hidden="false" customHeight="true" outlineLevel="0" collapsed="false">
      <c r="A250" s="94" t="s">
        <v>113</v>
      </c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5"/>
      <c r="AB250" s="95"/>
      <c r="AC250" s="95"/>
    </row>
    <row r="251" customFormat="false" ht="27" hidden="false" customHeight="true" outlineLevel="0" collapsed="false">
      <c r="A251" s="96" t="s">
        <v>428</v>
      </c>
      <c r="B251" s="96" t="s">
        <v>429</v>
      </c>
      <c r="C251" s="97" t="n">
        <v>4301011717</v>
      </c>
      <c r="D251" s="98" t="n">
        <v>4680115884274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119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02"/>
      <c r="R251" s="102"/>
      <c r="S251" s="102"/>
      <c r="T251" s="102"/>
      <c r="U251" s="103"/>
      <c r="V251" s="103"/>
      <c r="W251" s="104" t="s">
        <v>69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430</v>
      </c>
      <c r="AG251" s="111"/>
      <c r="AJ251" s="112"/>
      <c r="AK251" s="112" t="n">
        <v>0</v>
      </c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428</v>
      </c>
      <c r="B252" s="96" t="s">
        <v>431</v>
      </c>
      <c r="C252" s="97" t="n">
        <v>4301011945</v>
      </c>
      <c r="D252" s="98" t="n">
        <v>4680115884274</v>
      </c>
      <c r="E252" s="98"/>
      <c r="F252" s="99" t="n">
        <v>1.45</v>
      </c>
      <c r="G252" s="100" t="n">
        <v>8</v>
      </c>
      <c r="H252" s="99" t="n">
        <v>11.6</v>
      </c>
      <c r="I252" s="99" t="n">
        <v>12.08</v>
      </c>
      <c r="J252" s="100" t="n">
        <v>48</v>
      </c>
      <c r="K252" s="100" t="s">
        <v>116</v>
      </c>
      <c r="L252" s="100"/>
      <c r="M252" s="101" t="s">
        <v>147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102"/>
      <c r="R252" s="102"/>
      <c r="S252" s="102"/>
      <c r="T252" s="102"/>
      <c r="U252" s="103"/>
      <c r="V252" s="103"/>
      <c r="W252" s="104" t="s">
        <v>69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IFERROR(IF(Y252=0,"",ROUNDUP(Y252/H252,0)*0.02039),"")</f>
        <v/>
      </c>
      <c r="AA252" s="108"/>
      <c r="AB252" s="109"/>
      <c r="AC252" s="110" t="s">
        <v>432</v>
      </c>
      <c r="AG252" s="111"/>
      <c r="AJ252" s="112"/>
      <c r="AK252" s="112" t="n">
        <v>0</v>
      </c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433</v>
      </c>
      <c r="B253" s="96" t="s">
        <v>434</v>
      </c>
      <c r="C253" s="97" t="n">
        <v>4301011719</v>
      </c>
      <c r="D253" s="98" t="n">
        <v>4680115884298</v>
      </c>
      <c r="E253" s="98"/>
      <c r="F253" s="99" t="n">
        <v>1.45</v>
      </c>
      <c r="G253" s="100" t="n">
        <v>8</v>
      </c>
      <c r="H253" s="99" t="n">
        <v>11.6</v>
      </c>
      <c r="I253" s="99" t="n">
        <v>12.08</v>
      </c>
      <c r="J253" s="100" t="n">
        <v>56</v>
      </c>
      <c r="K253" s="100" t="s">
        <v>116</v>
      </c>
      <c r="L253" s="100"/>
      <c r="M253" s="101" t="s">
        <v>119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102"/>
      <c r="R253" s="102"/>
      <c r="S253" s="102"/>
      <c r="T253" s="102"/>
      <c r="U253" s="103"/>
      <c r="V253" s="103"/>
      <c r="W253" s="104" t="s">
        <v>69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IFERROR(IF(Y253=0,"",ROUNDUP(Y253/H253,0)*0.02175),"")</f>
        <v/>
      </c>
      <c r="AA253" s="108"/>
      <c r="AB253" s="109"/>
      <c r="AC253" s="110" t="s">
        <v>435</v>
      </c>
      <c r="AG253" s="111"/>
      <c r="AJ253" s="112"/>
      <c r="AK253" s="112" t="n">
        <v>0</v>
      </c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436</v>
      </c>
      <c r="B254" s="96" t="s">
        <v>437</v>
      </c>
      <c r="C254" s="97" t="n">
        <v>4301011733</v>
      </c>
      <c r="D254" s="98" t="n">
        <v>4680115884250</v>
      </c>
      <c r="E254" s="98"/>
      <c r="F254" s="99" t="n">
        <v>1.45</v>
      </c>
      <c r="G254" s="100" t="n">
        <v>8</v>
      </c>
      <c r="H254" s="99" t="n">
        <v>11.6</v>
      </c>
      <c r="I254" s="99" t="n">
        <v>12.08</v>
      </c>
      <c r="J254" s="100" t="n">
        <v>56</v>
      </c>
      <c r="K254" s="100" t="s">
        <v>116</v>
      </c>
      <c r="L254" s="100"/>
      <c r="M254" s="101" t="s">
        <v>77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02"/>
      <c r="R254" s="102"/>
      <c r="S254" s="102"/>
      <c r="T254" s="102"/>
      <c r="U254" s="103"/>
      <c r="V254" s="103"/>
      <c r="W254" s="104" t="s">
        <v>69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IFERROR(IF(Y254=0,"",ROUNDUP(Y254/H254,0)*0.02175),"")</f>
        <v/>
      </c>
      <c r="AA254" s="108"/>
      <c r="AB254" s="109"/>
      <c r="AC254" s="110" t="s">
        <v>438</v>
      </c>
      <c r="AG254" s="111"/>
      <c r="AJ254" s="112"/>
      <c r="AK254" s="112" t="n">
        <v>0</v>
      </c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27" hidden="false" customHeight="true" outlineLevel="0" collapsed="false">
      <c r="A255" s="96" t="s">
        <v>436</v>
      </c>
      <c r="B255" s="96" t="s">
        <v>439</v>
      </c>
      <c r="C255" s="97" t="n">
        <v>4301011944</v>
      </c>
      <c r="D255" s="98" t="n">
        <v>4680115884250</v>
      </c>
      <c r="E255" s="98"/>
      <c r="F255" s="99" t="n">
        <v>1.45</v>
      </c>
      <c r="G255" s="100" t="n">
        <v>8</v>
      </c>
      <c r="H255" s="99" t="n">
        <v>11.6</v>
      </c>
      <c r="I255" s="99" t="n">
        <v>12.08</v>
      </c>
      <c r="J255" s="100" t="n">
        <v>48</v>
      </c>
      <c r="K255" s="100" t="s">
        <v>116</v>
      </c>
      <c r="L255" s="100"/>
      <c r="M255" s="101" t="s">
        <v>147</v>
      </c>
      <c r="N255" s="101"/>
      <c r="O255" s="100" t="n">
        <v>55</v>
      </c>
      <c r="P255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102"/>
      <c r="R255" s="102"/>
      <c r="S255" s="102"/>
      <c r="T255" s="102"/>
      <c r="U255" s="103"/>
      <c r="V255" s="103"/>
      <c r="W255" s="104" t="s">
        <v>69</v>
      </c>
      <c r="X255" s="105" t="n">
        <v>0</v>
      </c>
      <c r="Y255" s="106" t="n">
        <f aca="false">IFERROR(IF(X255="",0,CEILING((X255/$H255),1)*$H255),"")</f>
        <v>0</v>
      </c>
      <c r="Z255" s="107" t="str">
        <f aca="false">IFERROR(IF(Y255=0,"",ROUNDUP(Y255/H255,0)*0.02039),"")</f>
        <v/>
      </c>
      <c r="AA255" s="108"/>
      <c r="AB255" s="109"/>
      <c r="AC255" s="110" t="s">
        <v>432</v>
      </c>
      <c r="AG255" s="111"/>
      <c r="AJ255" s="112"/>
      <c r="AK255" s="112" t="n">
        <v>0</v>
      </c>
      <c r="BB255" s="113" t="s">
        <v>1</v>
      </c>
      <c r="BM255" s="111" t="n">
        <f aca="false">IFERROR(X255*I255/H255,"0")</f>
        <v>0</v>
      </c>
      <c r="BN255" s="111" t="n">
        <f aca="false">IFERROR(Y255*I255/H255,"0")</f>
        <v>0</v>
      </c>
      <c r="BO255" s="111" t="n">
        <f aca="false">IFERROR(1/J255*(X255/H255),"0")</f>
        <v>0</v>
      </c>
      <c r="BP255" s="111" t="n">
        <f aca="false">IFERROR(1/J255*(Y255/H255),"0")</f>
        <v>0</v>
      </c>
    </row>
    <row r="256" customFormat="false" ht="27" hidden="false" customHeight="true" outlineLevel="0" collapsed="false">
      <c r="A256" s="96" t="s">
        <v>440</v>
      </c>
      <c r="B256" s="96" t="s">
        <v>441</v>
      </c>
      <c r="C256" s="97" t="n">
        <v>4301011718</v>
      </c>
      <c r="D256" s="98" t="n">
        <v>4680115884281</v>
      </c>
      <c r="E256" s="98"/>
      <c r="F256" s="99" t="n">
        <v>0.4</v>
      </c>
      <c r="G256" s="100" t="n">
        <v>10</v>
      </c>
      <c r="H256" s="99" t="n">
        <v>4</v>
      </c>
      <c r="I256" s="99" t="n">
        <v>4.21</v>
      </c>
      <c r="J256" s="100" t="n">
        <v>132</v>
      </c>
      <c r="K256" s="100" t="s">
        <v>126</v>
      </c>
      <c r="L256" s="100"/>
      <c r="M256" s="101" t="s">
        <v>119</v>
      </c>
      <c r="N256" s="101"/>
      <c r="O256" s="100" t="n">
        <v>55</v>
      </c>
      <c r="P256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102"/>
      <c r="R256" s="102"/>
      <c r="S256" s="102"/>
      <c r="T256" s="102"/>
      <c r="U256" s="103"/>
      <c r="V256" s="103"/>
      <c r="W256" s="104" t="s">
        <v>69</v>
      </c>
      <c r="X256" s="105" t="n">
        <v>0</v>
      </c>
      <c r="Y256" s="106" t="n">
        <f aca="false">IFERROR(IF(X256="",0,CEILING((X256/$H256),1)*$H256),"")</f>
        <v>0</v>
      </c>
      <c r="Z256" s="107" t="str">
        <f aca="false">IFERROR(IF(Y256=0,"",ROUNDUP(Y256/H256,0)*0.00902),"")</f>
        <v/>
      </c>
      <c r="AA256" s="108"/>
      <c r="AB256" s="109"/>
      <c r="AC256" s="110" t="s">
        <v>430</v>
      </c>
      <c r="AG256" s="111"/>
      <c r="AJ256" s="112"/>
      <c r="AK256" s="112" t="n">
        <v>0</v>
      </c>
      <c r="BB256" s="113" t="s">
        <v>1</v>
      </c>
      <c r="BM256" s="111" t="n">
        <f aca="false">IFERROR(X256*I256/H256,"0")</f>
        <v>0</v>
      </c>
      <c r="BN256" s="111" t="n">
        <f aca="false">IFERROR(Y256*I256/H256,"0")</f>
        <v>0</v>
      </c>
      <c r="BO256" s="111" t="n">
        <f aca="false">IFERROR(1/J256*(X256/H256),"0")</f>
        <v>0</v>
      </c>
      <c r="BP256" s="111" t="n">
        <f aca="false">IFERROR(1/J256*(Y256/H256),"0")</f>
        <v>0</v>
      </c>
    </row>
    <row r="257" customFormat="false" ht="27" hidden="false" customHeight="true" outlineLevel="0" collapsed="false">
      <c r="A257" s="96" t="s">
        <v>442</v>
      </c>
      <c r="B257" s="96" t="s">
        <v>443</v>
      </c>
      <c r="C257" s="97" t="n">
        <v>4301011720</v>
      </c>
      <c r="D257" s="98" t="n">
        <v>4680115884199</v>
      </c>
      <c r="E257" s="98"/>
      <c r="F257" s="99" t="n">
        <v>0.37</v>
      </c>
      <c r="G257" s="100" t="n">
        <v>10</v>
      </c>
      <c r="H257" s="99" t="n">
        <v>3.7</v>
      </c>
      <c r="I257" s="99" t="n">
        <v>3.91</v>
      </c>
      <c r="J257" s="100" t="n">
        <v>132</v>
      </c>
      <c r="K257" s="100" t="s">
        <v>126</v>
      </c>
      <c r="L257" s="100"/>
      <c r="M257" s="101" t="s">
        <v>119</v>
      </c>
      <c r="N257" s="101"/>
      <c r="O257" s="100" t="n">
        <v>55</v>
      </c>
      <c r="P257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102"/>
      <c r="R257" s="102"/>
      <c r="S257" s="102"/>
      <c r="T257" s="102"/>
      <c r="U257" s="103"/>
      <c r="V257" s="103"/>
      <c r="W257" s="104" t="s">
        <v>69</v>
      </c>
      <c r="X257" s="105" t="n">
        <v>0</v>
      </c>
      <c r="Y257" s="106" t="n">
        <f aca="false">IFERROR(IF(X257="",0,CEILING((X257/$H257),1)*$H257),"")</f>
        <v>0</v>
      </c>
      <c r="Z257" s="107" t="str">
        <f aca="false">IFERROR(IF(Y257=0,"",ROUNDUP(Y257/H257,0)*0.00902),"")</f>
        <v/>
      </c>
      <c r="AA257" s="108"/>
      <c r="AB257" s="109"/>
      <c r="AC257" s="110" t="s">
        <v>435</v>
      </c>
      <c r="AG257" s="111"/>
      <c r="AJ257" s="112"/>
      <c r="AK257" s="112" t="n">
        <v>0</v>
      </c>
      <c r="BB257" s="113" t="s">
        <v>1</v>
      </c>
      <c r="BM257" s="111" t="n">
        <f aca="false">IFERROR(X257*I257/H257,"0")</f>
        <v>0</v>
      </c>
      <c r="BN257" s="111" t="n">
        <f aca="false">IFERROR(Y257*I257/H257,"0")</f>
        <v>0</v>
      </c>
      <c r="BO257" s="111" t="n">
        <f aca="false">IFERROR(1/J257*(X257/H257),"0")</f>
        <v>0</v>
      </c>
      <c r="BP257" s="111" t="n">
        <f aca="false">IFERROR(1/J257*(Y257/H257),"0")</f>
        <v>0</v>
      </c>
    </row>
    <row r="258" customFormat="false" ht="27" hidden="false" customHeight="true" outlineLevel="0" collapsed="false">
      <c r="A258" s="96" t="s">
        <v>444</v>
      </c>
      <c r="B258" s="96" t="s">
        <v>445</v>
      </c>
      <c r="C258" s="97" t="n">
        <v>4301011716</v>
      </c>
      <c r="D258" s="98" t="n">
        <v>4680115884267</v>
      </c>
      <c r="E258" s="98"/>
      <c r="F258" s="99" t="n">
        <v>0.4</v>
      </c>
      <c r="G258" s="100" t="n">
        <v>10</v>
      </c>
      <c r="H258" s="99" t="n">
        <v>4</v>
      </c>
      <c r="I258" s="99" t="n">
        <v>4.21</v>
      </c>
      <c r="J258" s="100" t="n">
        <v>132</v>
      </c>
      <c r="K258" s="100" t="s">
        <v>126</v>
      </c>
      <c r="L258" s="100"/>
      <c r="M258" s="101" t="s">
        <v>119</v>
      </c>
      <c r="N258" s="101"/>
      <c r="O258" s="100" t="n">
        <v>55</v>
      </c>
      <c r="P258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102"/>
      <c r="R258" s="102"/>
      <c r="S258" s="102"/>
      <c r="T258" s="102"/>
      <c r="U258" s="103"/>
      <c r="V258" s="103"/>
      <c r="W258" s="104" t="s">
        <v>69</v>
      </c>
      <c r="X258" s="105" t="n">
        <v>0</v>
      </c>
      <c r="Y258" s="106" t="n">
        <f aca="false">IFERROR(IF(X258="",0,CEILING((X258/$H258),1)*$H258),"")</f>
        <v>0</v>
      </c>
      <c r="Z258" s="107" t="str">
        <f aca="false">IFERROR(IF(Y258=0,"",ROUNDUP(Y258/H258,0)*0.00902),"")</f>
        <v/>
      </c>
      <c r="AA258" s="108"/>
      <c r="AB258" s="109"/>
      <c r="AC258" s="110" t="s">
        <v>438</v>
      </c>
      <c r="AG258" s="111"/>
      <c r="AJ258" s="112"/>
      <c r="AK258" s="112" t="n">
        <v>0</v>
      </c>
      <c r="BB258" s="113" t="s">
        <v>1</v>
      </c>
      <c r="BM258" s="111" t="n">
        <f aca="false">IFERROR(X258*I258/H258,"0")</f>
        <v>0</v>
      </c>
      <c r="BN258" s="111" t="n">
        <f aca="false">IFERROR(Y258*I258/H258,"0")</f>
        <v>0</v>
      </c>
      <c r="BO258" s="111" t="n">
        <f aca="false">IFERROR(1/J258*(X258/H258),"0")</f>
        <v>0</v>
      </c>
      <c r="BP258" s="111" t="n">
        <f aca="false">IFERROR(1/J258*(Y258/H258),"0")</f>
        <v>0</v>
      </c>
    </row>
    <row r="259" customFormat="false" ht="12.75" hidden="false" customHeight="false" outlineLevel="0" collapsed="false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5" t="s">
        <v>71</v>
      </c>
      <c r="Q259" s="115"/>
      <c r="R259" s="115"/>
      <c r="S259" s="115"/>
      <c r="T259" s="115"/>
      <c r="U259" s="115"/>
      <c r="V259" s="115"/>
      <c r="W259" s="116" t="s">
        <v>72</v>
      </c>
      <c r="X259" s="117" t="n">
        <f aca="false">IFERROR(X251/H251,"0")+IFERROR(X252/H252,"0")+IFERROR(X253/H253,"0")+IFERROR(X254/H254,"0")+IFERROR(X255/H255,"0")+IFERROR(X256/H256,"0")+IFERROR(X257/H257,"0")+IFERROR(X258/H258,"0")</f>
        <v>0</v>
      </c>
      <c r="Y259" s="117" t="n">
        <f aca="false">IFERROR(Y251/H251,"0")+IFERROR(Y252/H252,"0")+IFERROR(Y253/H253,"0")+IFERROR(Y254/H254,"0")+IFERROR(Y255/H255,"0")+IFERROR(Y256/H256,"0")+IFERROR(Y257/H257,"0")+IFERROR(Y258/H258,"0")</f>
        <v>0</v>
      </c>
      <c r="Z259" s="117" t="n">
        <f aca="false"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118"/>
      <c r="AB259" s="118"/>
      <c r="AC259" s="118"/>
    </row>
    <row r="260" customFormat="false" ht="12.75" hidden="false" customHeight="false" outlineLevel="0" collapsed="false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5" t="s">
        <v>71</v>
      </c>
      <c r="Q260" s="115"/>
      <c r="R260" s="115"/>
      <c r="S260" s="115"/>
      <c r="T260" s="115"/>
      <c r="U260" s="115"/>
      <c r="V260" s="115"/>
      <c r="W260" s="116" t="s">
        <v>69</v>
      </c>
      <c r="X260" s="117" t="n">
        <f aca="false">IFERROR(SUM(X251:X258),"0")</f>
        <v>0</v>
      </c>
      <c r="Y260" s="117" t="n">
        <f aca="false">IFERROR(SUM(Y251:Y258),"0")</f>
        <v>0</v>
      </c>
      <c r="Z260" s="116"/>
      <c r="AA260" s="118"/>
      <c r="AB260" s="118"/>
      <c r="AC260" s="118"/>
    </row>
    <row r="261" customFormat="false" ht="16.5" hidden="false" customHeight="true" outlineLevel="0" collapsed="false">
      <c r="A261" s="92" t="s">
        <v>446</v>
      </c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3"/>
      <c r="AB261" s="93"/>
      <c r="AC261" s="93"/>
    </row>
    <row r="262" customFormat="false" ht="14.25" hidden="false" customHeight="true" outlineLevel="0" collapsed="false">
      <c r="A262" s="94" t="s">
        <v>113</v>
      </c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5"/>
      <c r="AB262" s="95"/>
      <c r="AC262" s="95"/>
    </row>
    <row r="263" customFormat="false" ht="27" hidden="false" customHeight="true" outlineLevel="0" collapsed="false">
      <c r="A263" s="96" t="s">
        <v>447</v>
      </c>
      <c r="B263" s="96" t="s">
        <v>448</v>
      </c>
      <c r="C263" s="97" t="n">
        <v>4301011826</v>
      </c>
      <c r="D263" s="98" t="n">
        <v>4680115884137</v>
      </c>
      <c r="E263" s="98"/>
      <c r="F263" s="99" t="n">
        <v>1.45</v>
      </c>
      <c r="G263" s="100" t="n">
        <v>8</v>
      </c>
      <c r="H263" s="99" t="n">
        <v>11.6</v>
      </c>
      <c r="I263" s="99" t="n">
        <v>12.08</v>
      </c>
      <c r="J263" s="100" t="n">
        <v>56</v>
      </c>
      <c r="K263" s="100" t="s">
        <v>116</v>
      </c>
      <c r="L263" s="100"/>
      <c r="M263" s="101" t="s">
        <v>119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02"/>
      <c r="R263" s="102"/>
      <c r="S263" s="102"/>
      <c r="T263" s="102"/>
      <c r="U263" s="103"/>
      <c r="V263" s="103"/>
      <c r="W263" s="104" t="s">
        <v>69</v>
      </c>
      <c r="X263" s="105" t="n">
        <v>50</v>
      </c>
      <c r="Y263" s="106" t="n">
        <f aca="false">IFERROR(IF(X263="",0,CEILING((X263/$H263),1)*$H263),"")</f>
        <v>58</v>
      </c>
      <c r="Z263" s="107" t="n">
        <f aca="false">IFERROR(IF(Y263=0,"",ROUNDUP(Y263/H263,0)*0.02175),"")</f>
        <v>0.10875</v>
      </c>
      <c r="AA263" s="108"/>
      <c r="AB263" s="109"/>
      <c r="AC263" s="110" t="s">
        <v>449</v>
      </c>
      <c r="AG263" s="111"/>
      <c r="AJ263" s="112"/>
      <c r="AK263" s="112" t="n">
        <v>0</v>
      </c>
      <c r="BB263" s="113" t="s">
        <v>1</v>
      </c>
      <c r="BM263" s="111" t="n">
        <f aca="false">IFERROR(X263*I263/H263,"0")</f>
        <v>52.0689655172414</v>
      </c>
      <c r="BN263" s="111" t="n">
        <f aca="false">IFERROR(Y263*I263/H263,"0")</f>
        <v>60.4</v>
      </c>
      <c r="BO263" s="111" t="n">
        <f aca="false">IFERROR(1/J263*(X263/H263),"0")</f>
        <v>0.0769704433497537</v>
      </c>
      <c r="BP263" s="111" t="n">
        <f aca="false">IFERROR(1/J263*(Y263/H263),"0")</f>
        <v>0.0892857142857143</v>
      </c>
    </row>
    <row r="264" customFormat="false" ht="27" hidden="false" customHeight="true" outlineLevel="0" collapsed="false">
      <c r="A264" s="96" t="s">
        <v>447</v>
      </c>
      <c r="B264" s="96" t="s">
        <v>450</v>
      </c>
      <c r="C264" s="97" t="n">
        <v>4301011942</v>
      </c>
      <c r="D264" s="98" t="n">
        <v>4680115884137</v>
      </c>
      <c r="E264" s="98"/>
      <c r="F264" s="99" t="n">
        <v>1.45</v>
      </c>
      <c r="G264" s="100" t="n">
        <v>8</v>
      </c>
      <c r="H264" s="99" t="n">
        <v>11.6</v>
      </c>
      <c r="I264" s="99" t="n">
        <v>12.08</v>
      </c>
      <c r="J264" s="100" t="n">
        <v>48</v>
      </c>
      <c r="K264" s="100" t="s">
        <v>116</v>
      </c>
      <c r="L264" s="100"/>
      <c r="M264" s="101" t="s">
        <v>147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102"/>
      <c r="R264" s="102"/>
      <c r="S264" s="102"/>
      <c r="T264" s="102"/>
      <c r="U264" s="103"/>
      <c r="V264" s="103"/>
      <c r="W264" s="104" t="s">
        <v>69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IFERROR(IF(Y264=0,"",ROUNDUP(Y264/H264,0)*0.02039),"")</f>
        <v/>
      </c>
      <c r="AA264" s="108"/>
      <c r="AB264" s="109"/>
      <c r="AC264" s="110" t="s">
        <v>148</v>
      </c>
      <c r="AG264" s="111"/>
      <c r="AJ264" s="112"/>
      <c r="AK264" s="112" t="n">
        <v>0</v>
      </c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451</v>
      </c>
      <c r="B265" s="96" t="s">
        <v>452</v>
      </c>
      <c r="C265" s="97" t="n">
        <v>4301011724</v>
      </c>
      <c r="D265" s="98" t="n">
        <v>4680115884236</v>
      </c>
      <c r="E265" s="98"/>
      <c r="F265" s="99" t="n">
        <v>1.45</v>
      </c>
      <c r="G265" s="100" t="n">
        <v>8</v>
      </c>
      <c r="H265" s="99" t="n">
        <v>11.6</v>
      </c>
      <c r="I265" s="99" t="n">
        <v>12.08</v>
      </c>
      <c r="J265" s="100" t="n">
        <v>56</v>
      </c>
      <c r="K265" s="100" t="s">
        <v>116</v>
      </c>
      <c r="L265" s="100"/>
      <c r="M265" s="101" t="s">
        <v>119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102"/>
      <c r="R265" s="102"/>
      <c r="S265" s="102"/>
      <c r="T265" s="102"/>
      <c r="U265" s="103"/>
      <c r="V265" s="103"/>
      <c r="W265" s="104" t="s">
        <v>69</v>
      </c>
      <c r="X265" s="105" t="n">
        <v>10</v>
      </c>
      <c r="Y265" s="106" t="n">
        <f aca="false">IFERROR(IF(X265="",0,CEILING((X265/$H265),1)*$H265),"")</f>
        <v>11.6</v>
      </c>
      <c r="Z265" s="107" t="n">
        <f aca="false">IFERROR(IF(Y265=0,"",ROUNDUP(Y265/H265,0)*0.02175),"")</f>
        <v>0.02175</v>
      </c>
      <c r="AA265" s="108"/>
      <c r="AB265" s="109"/>
      <c r="AC265" s="110" t="s">
        <v>453</v>
      </c>
      <c r="AG265" s="111"/>
      <c r="AJ265" s="112"/>
      <c r="AK265" s="112" t="n">
        <v>0</v>
      </c>
      <c r="BB265" s="113" t="s">
        <v>1</v>
      </c>
      <c r="BM265" s="111" t="n">
        <f aca="false">IFERROR(X265*I265/H265,"0")</f>
        <v>10.4137931034483</v>
      </c>
      <c r="BN265" s="111" t="n">
        <f aca="false">IFERROR(Y265*I265/H265,"0")</f>
        <v>12.08</v>
      </c>
      <c r="BO265" s="111" t="n">
        <f aca="false">IFERROR(1/J265*(X265/H265),"0")</f>
        <v>0.0153940886699507</v>
      </c>
      <c r="BP265" s="111" t="n">
        <f aca="false">IFERROR(1/J265*(Y265/H265),"0")</f>
        <v>0.0178571428571429</v>
      </c>
    </row>
    <row r="266" customFormat="false" ht="27" hidden="false" customHeight="true" outlineLevel="0" collapsed="false">
      <c r="A266" s="96" t="s">
        <v>454</v>
      </c>
      <c r="B266" s="96" t="s">
        <v>455</v>
      </c>
      <c r="C266" s="97" t="n">
        <v>4301011721</v>
      </c>
      <c r="D266" s="98" t="n">
        <v>4680115884175</v>
      </c>
      <c r="E266" s="98"/>
      <c r="F266" s="99" t="n">
        <v>1.45</v>
      </c>
      <c r="G266" s="100" t="n">
        <v>8</v>
      </c>
      <c r="H266" s="99" t="n">
        <v>11.6</v>
      </c>
      <c r="I266" s="99" t="n">
        <v>12.08</v>
      </c>
      <c r="J266" s="100" t="n">
        <v>56</v>
      </c>
      <c r="K266" s="100" t="s">
        <v>116</v>
      </c>
      <c r="L266" s="100"/>
      <c r="M266" s="101" t="s">
        <v>119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02"/>
      <c r="R266" s="102"/>
      <c r="S266" s="102"/>
      <c r="T266" s="102"/>
      <c r="U266" s="103"/>
      <c r="V266" s="103"/>
      <c r="W266" s="104" t="s">
        <v>69</v>
      </c>
      <c r="X266" s="105" t="n">
        <v>50</v>
      </c>
      <c r="Y266" s="106" t="n">
        <f aca="false">IFERROR(IF(X266="",0,CEILING((X266/$H266),1)*$H266),"")</f>
        <v>58</v>
      </c>
      <c r="Z266" s="107" t="n">
        <f aca="false">IFERROR(IF(Y266=0,"",ROUNDUP(Y266/H266,0)*0.02175),"")</f>
        <v>0.10875</v>
      </c>
      <c r="AA266" s="108"/>
      <c r="AB266" s="109"/>
      <c r="AC266" s="110" t="s">
        <v>456</v>
      </c>
      <c r="AG266" s="111"/>
      <c r="AJ266" s="112"/>
      <c r="AK266" s="112" t="n">
        <v>0</v>
      </c>
      <c r="BB266" s="113" t="s">
        <v>1</v>
      </c>
      <c r="BM266" s="111" t="n">
        <f aca="false">IFERROR(X266*I266/H266,"0")</f>
        <v>52.0689655172414</v>
      </c>
      <c r="BN266" s="111" t="n">
        <f aca="false">IFERROR(Y266*I266/H266,"0")</f>
        <v>60.4</v>
      </c>
      <c r="BO266" s="111" t="n">
        <f aca="false">IFERROR(1/J266*(X266/H266),"0")</f>
        <v>0.0769704433497537</v>
      </c>
      <c r="BP266" s="111" t="n">
        <f aca="false">IFERROR(1/J266*(Y266/H266),"0")</f>
        <v>0.0892857142857143</v>
      </c>
    </row>
    <row r="267" customFormat="false" ht="27" hidden="false" customHeight="true" outlineLevel="0" collapsed="false">
      <c r="A267" s="96" t="s">
        <v>454</v>
      </c>
      <c r="B267" s="96" t="s">
        <v>457</v>
      </c>
      <c r="C267" s="97" t="n">
        <v>4301011941</v>
      </c>
      <c r="D267" s="98" t="n">
        <v>4680115884175</v>
      </c>
      <c r="E267" s="98"/>
      <c r="F267" s="99" t="n">
        <v>1.45</v>
      </c>
      <c r="G267" s="100" t="n">
        <v>8</v>
      </c>
      <c r="H267" s="99" t="n">
        <v>11.6</v>
      </c>
      <c r="I267" s="99" t="n">
        <v>12.08</v>
      </c>
      <c r="J267" s="100" t="n">
        <v>48</v>
      </c>
      <c r="K267" s="100" t="s">
        <v>116</v>
      </c>
      <c r="L267" s="100"/>
      <c r="M267" s="101" t="s">
        <v>147</v>
      </c>
      <c r="N267" s="101"/>
      <c r="O267" s="100" t="n">
        <v>55</v>
      </c>
      <c r="P267" s="102" t="str">
        <f aca="false"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102"/>
      <c r="R267" s="102"/>
      <c r="S267" s="102"/>
      <c r="T267" s="102"/>
      <c r="U267" s="103"/>
      <c r="V267" s="103"/>
      <c r="W267" s="104" t="s">
        <v>69</v>
      </c>
      <c r="X267" s="105" t="n">
        <v>0</v>
      </c>
      <c r="Y267" s="106" t="n">
        <f aca="false">IFERROR(IF(X267="",0,CEILING((X267/$H267),1)*$H267),"")</f>
        <v>0</v>
      </c>
      <c r="Z267" s="107" t="str">
        <f aca="false">IFERROR(IF(Y267=0,"",ROUNDUP(Y267/H267,0)*0.02039),"")</f>
        <v/>
      </c>
      <c r="AA267" s="108"/>
      <c r="AB267" s="109"/>
      <c r="AC267" s="110" t="s">
        <v>148</v>
      </c>
      <c r="AG267" s="111"/>
      <c r="AJ267" s="112"/>
      <c r="AK267" s="112" t="n">
        <v>0</v>
      </c>
      <c r="BB267" s="113" t="s">
        <v>1</v>
      </c>
      <c r="BM267" s="111" t="n">
        <f aca="false">IFERROR(X267*I267/H267,"0")</f>
        <v>0</v>
      </c>
      <c r="BN267" s="111" t="n">
        <f aca="false">IFERROR(Y267*I267/H267,"0")</f>
        <v>0</v>
      </c>
      <c r="BO267" s="111" t="n">
        <f aca="false">IFERROR(1/J267*(X267/H267),"0")</f>
        <v>0</v>
      </c>
      <c r="BP267" s="111" t="n">
        <f aca="false">IFERROR(1/J267*(Y267/H267),"0")</f>
        <v>0</v>
      </c>
    </row>
    <row r="268" customFormat="false" ht="27" hidden="false" customHeight="true" outlineLevel="0" collapsed="false">
      <c r="A268" s="96" t="s">
        <v>458</v>
      </c>
      <c r="B268" s="96" t="s">
        <v>459</v>
      </c>
      <c r="C268" s="97" t="n">
        <v>4301011824</v>
      </c>
      <c r="D268" s="98" t="n">
        <v>4680115884144</v>
      </c>
      <c r="E268" s="98"/>
      <c r="F268" s="99" t="n">
        <v>0.4</v>
      </c>
      <c r="G268" s="100" t="n">
        <v>10</v>
      </c>
      <c r="H268" s="99" t="n">
        <v>4</v>
      </c>
      <c r="I268" s="99" t="n">
        <v>4.21</v>
      </c>
      <c r="J268" s="100" t="n">
        <v>132</v>
      </c>
      <c r="K268" s="100" t="s">
        <v>126</v>
      </c>
      <c r="L268" s="100"/>
      <c r="M268" s="101" t="s">
        <v>119</v>
      </c>
      <c r="N268" s="101"/>
      <c r="O268" s="100" t="n">
        <v>55</v>
      </c>
      <c r="P268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102"/>
      <c r="R268" s="102"/>
      <c r="S268" s="102"/>
      <c r="T268" s="102"/>
      <c r="U268" s="103"/>
      <c r="V268" s="103"/>
      <c r="W268" s="104" t="s">
        <v>69</v>
      </c>
      <c r="X268" s="105" t="n">
        <v>48</v>
      </c>
      <c r="Y268" s="106" t="n">
        <f aca="false">IFERROR(IF(X268="",0,CEILING((X268/$H268),1)*$H268),"")</f>
        <v>48</v>
      </c>
      <c r="Z268" s="107" t="n">
        <f aca="false">IFERROR(IF(Y268=0,"",ROUNDUP(Y268/H268,0)*0.00902),"")</f>
        <v>0.10824</v>
      </c>
      <c r="AA268" s="108"/>
      <c r="AB268" s="109"/>
      <c r="AC268" s="110" t="s">
        <v>449</v>
      </c>
      <c r="AG268" s="111"/>
      <c r="AJ268" s="112"/>
      <c r="AK268" s="112" t="n">
        <v>0</v>
      </c>
      <c r="BB268" s="113" t="s">
        <v>1</v>
      </c>
      <c r="BM268" s="111" t="n">
        <f aca="false">IFERROR(X268*I268/H268,"0")</f>
        <v>50.52</v>
      </c>
      <c r="BN268" s="111" t="n">
        <f aca="false">IFERROR(Y268*I268/H268,"0")</f>
        <v>50.52</v>
      </c>
      <c r="BO268" s="111" t="n">
        <f aca="false">IFERROR(1/J268*(X268/H268),"0")</f>
        <v>0.0909090909090909</v>
      </c>
      <c r="BP268" s="111" t="n">
        <f aca="false">IFERROR(1/J268*(Y268/H268),"0")</f>
        <v>0.0909090909090909</v>
      </c>
    </row>
    <row r="269" customFormat="false" ht="27" hidden="false" customHeight="true" outlineLevel="0" collapsed="false">
      <c r="A269" s="96" t="s">
        <v>460</v>
      </c>
      <c r="B269" s="96" t="s">
        <v>461</v>
      </c>
      <c r="C269" s="97" t="n">
        <v>4301011963</v>
      </c>
      <c r="D269" s="98" t="n">
        <v>4680115885288</v>
      </c>
      <c r="E269" s="98"/>
      <c r="F269" s="99" t="n">
        <v>0.37</v>
      </c>
      <c r="G269" s="100" t="n">
        <v>10</v>
      </c>
      <c r="H269" s="99" t="n">
        <v>3.7</v>
      </c>
      <c r="I269" s="99" t="n">
        <v>3.91</v>
      </c>
      <c r="J269" s="100" t="n">
        <v>132</v>
      </c>
      <c r="K269" s="100" t="s">
        <v>126</v>
      </c>
      <c r="L269" s="100"/>
      <c r="M269" s="101" t="s">
        <v>119</v>
      </c>
      <c r="N269" s="101"/>
      <c r="O269" s="100" t="n">
        <v>55</v>
      </c>
      <c r="P269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102"/>
      <c r="R269" s="102"/>
      <c r="S269" s="102"/>
      <c r="T269" s="102"/>
      <c r="U269" s="103"/>
      <c r="V269" s="103"/>
      <c r="W269" s="104" t="s">
        <v>69</v>
      </c>
      <c r="X269" s="105" t="n">
        <v>0</v>
      </c>
      <c r="Y269" s="106" t="n">
        <f aca="false">IFERROR(IF(X269="",0,CEILING((X269/$H269),1)*$H269),"")</f>
        <v>0</v>
      </c>
      <c r="Z269" s="107" t="str">
        <f aca="false">IFERROR(IF(Y269=0,"",ROUNDUP(Y269/H269,0)*0.00902),"")</f>
        <v/>
      </c>
      <c r="AA269" s="108"/>
      <c r="AB269" s="109"/>
      <c r="AC269" s="110" t="s">
        <v>462</v>
      </c>
      <c r="AG269" s="111"/>
      <c r="AJ269" s="112"/>
      <c r="AK269" s="112" t="n">
        <v>0</v>
      </c>
      <c r="BB269" s="113" t="s">
        <v>1</v>
      </c>
      <c r="BM269" s="111" t="n">
        <f aca="false">IFERROR(X269*I269/H269,"0")</f>
        <v>0</v>
      </c>
      <c r="BN269" s="111" t="n">
        <f aca="false">IFERROR(Y269*I269/H269,"0")</f>
        <v>0</v>
      </c>
      <c r="BO269" s="111" t="n">
        <f aca="false">IFERROR(1/J269*(X269/H269),"0")</f>
        <v>0</v>
      </c>
      <c r="BP269" s="111" t="n">
        <f aca="false">IFERROR(1/J269*(Y269/H269),"0")</f>
        <v>0</v>
      </c>
    </row>
    <row r="270" customFormat="false" ht="27" hidden="false" customHeight="true" outlineLevel="0" collapsed="false">
      <c r="A270" s="96" t="s">
        <v>463</v>
      </c>
      <c r="B270" s="96" t="s">
        <v>464</v>
      </c>
      <c r="C270" s="97" t="n">
        <v>4301011726</v>
      </c>
      <c r="D270" s="98" t="n">
        <v>4680115884182</v>
      </c>
      <c r="E270" s="98"/>
      <c r="F270" s="99" t="n">
        <v>0.37</v>
      </c>
      <c r="G270" s="100" t="n">
        <v>10</v>
      </c>
      <c r="H270" s="99" t="n">
        <v>3.7</v>
      </c>
      <c r="I270" s="99" t="n">
        <v>3.91</v>
      </c>
      <c r="J270" s="100" t="n">
        <v>132</v>
      </c>
      <c r="K270" s="100" t="s">
        <v>126</v>
      </c>
      <c r="L270" s="100"/>
      <c r="M270" s="101" t="s">
        <v>119</v>
      </c>
      <c r="N270" s="101"/>
      <c r="O270" s="100" t="n">
        <v>55</v>
      </c>
      <c r="P270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102"/>
      <c r="R270" s="102"/>
      <c r="S270" s="102"/>
      <c r="T270" s="102"/>
      <c r="U270" s="103"/>
      <c r="V270" s="103"/>
      <c r="W270" s="104" t="s">
        <v>69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IFERROR(IF(Y270=0,"",ROUNDUP(Y270/H270,0)*0.00902),"")</f>
        <v/>
      </c>
      <c r="AA270" s="108"/>
      <c r="AB270" s="109"/>
      <c r="AC270" s="110" t="s">
        <v>453</v>
      </c>
      <c r="AG270" s="111"/>
      <c r="AJ270" s="112"/>
      <c r="AK270" s="112" t="n">
        <v>0</v>
      </c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27" hidden="false" customHeight="true" outlineLevel="0" collapsed="false">
      <c r="A271" s="96" t="s">
        <v>465</v>
      </c>
      <c r="B271" s="96" t="s">
        <v>466</v>
      </c>
      <c r="C271" s="97" t="n">
        <v>4301011722</v>
      </c>
      <c r="D271" s="98" t="n">
        <v>4680115884205</v>
      </c>
      <c r="E271" s="98"/>
      <c r="F271" s="99" t="n">
        <v>0.4</v>
      </c>
      <c r="G271" s="100" t="n">
        <v>10</v>
      </c>
      <c r="H271" s="99" t="n">
        <v>4</v>
      </c>
      <c r="I271" s="99" t="n">
        <v>4.21</v>
      </c>
      <c r="J271" s="100" t="n">
        <v>132</v>
      </c>
      <c r="K271" s="100" t="s">
        <v>126</v>
      </c>
      <c r="L271" s="100"/>
      <c r="M271" s="101" t="s">
        <v>119</v>
      </c>
      <c r="N271" s="101"/>
      <c r="O271" s="100" t="n">
        <v>55</v>
      </c>
      <c r="P271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102"/>
      <c r="R271" s="102"/>
      <c r="S271" s="102"/>
      <c r="T271" s="102"/>
      <c r="U271" s="103"/>
      <c r="V271" s="103"/>
      <c r="W271" s="104" t="s">
        <v>69</v>
      </c>
      <c r="X271" s="105" t="n">
        <v>60</v>
      </c>
      <c r="Y271" s="106" t="n">
        <f aca="false">IFERROR(IF(X271="",0,CEILING((X271/$H271),1)*$H271),"")</f>
        <v>60</v>
      </c>
      <c r="Z271" s="107" t="n">
        <f aca="false">IFERROR(IF(Y271=0,"",ROUNDUP(Y271/H271,0)*0.00902),"")</f>
        <v>0.1353</v>
      </c>
      <c r="AA271" s="108"/>
      <c r="AB271" s="109"/>
      <c r="AC271" s="110" t="s">
        <v>456</v>
      </c>
      <c r="AG271" s="111"/>
      <c r="AJ271" s="112"/>
      <c r="AK271" s="112" t="n">
        <v>0</v>
      </c>
      <c r="BB271" s="113" t="s">
        <v>1</v>
      </c>
      <c r="BM271" s="111" t="n">
        <f aca="false">IFERROR(X271*I271/H271,"0")</f>
        <v>63.15</v>
      </c>
      <c r="BN271" s="111" t="n">
        <f aca="false">IFERROR(Y271*I271/H271,"0")</f>
        <v>63.15</v>
      </c>
      <c r="BO271" s="111" t="n">
        <f aca="false">IFERROR(1/J271*(X271/H271),"0")</f>
        <v>0.113636363636364</v>
      </c>
      <c r="BP271" s="111" t="n">
        <f aca="false">IFERROR(1/J271*(Y271/H271),"0")</f>
        <v>0.113636363636364</v>
      </c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71</v>
      </c>
      <c r="Q272" s="115"/>
      <c r="R272" s="115"/>
      <c r="S272" s="115"/>
      <c r="T272" s="115"/>
      <c r="U272" s="115"/>
      <c r="V272" s="115"/>
      <c r="W272" s="116" t="s">
        <v>72</v>
      </c>
      <c r="X272" s="117" t="n">
        <f aca="false">IFERROR(X263/H263,"0")+IFERROR(X264/H264,"0")+IFERROR(X265/H265,"0")+IFERROR(X266/H266,"0")+IFERROR(X267/H267,"0")+IFERROR(X268/H268,"0")+IFERROR(X269/H269,"0")+IFERROR(X270/H270,"0")+IFERROR(X271/H271,"0")</f>
        <v>36.4827586206896</v>
      </c>
      <c r="Y272" s="117" t="n">
        <f aca="false">IFERROR(Y263/H263,"0")+IFERROR(Y264/H264,"0")+IFERROR(Y265/H265,"0")+IFERROR(Y266/H266,"0")+IFERROR(Y267/H267,"0")+IFERROR(Y268/H268,"0")+IFERROR(Y269/H269,"0")+IFERROR(Y270/H270,"0")+IFERROR(Y271/H271,"0")</f>
        <v>38</v>
      </c>
      <c r="Z272" s="117" t="n">
        <f aca="false"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0.48279</v>
      </c>
      <c r="AA272" s="118"/>
      <c r="AB272" s="118"/>
      <c r="AC272" s="118"/>
    </row>
    <row r="273" customFormat="false" ht="12.75" hidden="false" customHeight="false" outlineLevel="0" collapsed="false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5" t="s">
        <v>71</v>
      </c>
      <c r="Q273" s="115"/>
      <c r="R273" s="115"/>
      <c r="S273" s="115"/>
      <c r="T273" s="115"/>
      <c r="U273" s="115"/>
      <c r="V273" s="115"/>
      <c r="W273" s="116" t="s">
        <v>69</v>
      </c>
      <c r="X273" s="117" t="n">
        <f aca="false">IFERROR(SUM(X263:X271),"0")</f>
        <v>218</v>
      </c>
      <c r="Y273" s="117" t="n">
        <f aca="false">IFERROR(SUM(Y263:Y271),"0")</f>
        <v>235.6</v>
      </c>
      <c r="Z273" s="116"/>
      <c r="AA273" s="118"/>
      <c r="AB273" s="118"/>
      <c r="AC273" s="118"/>
    </row>
    <row r="274" customFormat="false" ht="14.25" hidden="false" customHeight="true" outlineLevel="0" collapsed="false">
      <c r="A274" s="94" t="s">
        <v>166</v>
      </c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5"/>
      <c r="AB274" s="95"/>
      <c r="AC274" s="95"/>
    </row>
    <row r="275" customFormat="false" ht="27" hidden="false" customHeight="true" outlineLevel="0" collapsed="false">
      <c r="A275" s="96" t="s">
        <v>467</v>
      </c>
      <c r="B275" s="96" t="s">
        <v>468</v>
      </c>
      <c r="C275" s="97" t="n">
        <v>4301020340</v>
      </c>
      <c r="D275" s="98" t="n">
        <v>4680115885721</v>
      </c>
      <c r="E275" s="98"/>
      <c r="F275" s="99" t="n">
        <v>0.33</v>
      </c>
      <c r="G275" s="100" t="n">
        <v>6</v>
      </c>
      <c r="H275" s="99" t="n">
        <v>1.98</v>
      </c>
      <c r="I275" s="99" t="n">
        <v>2.08</v>
      </c>
      <c r="J275" s="100" t="n">
        <v>234</v>
      </c>
      <c r="K275" s="100" t="s">
        <v>67</v>
      </c>
      <c r="L275" s="100"/>
      <c r="M275" s="101" t="s">
        <v>77</v>
      </c>
      <c r="N275" s="101"/>
      <c r="O275" s="100" t="n">
        <v>50</v>
      </c>
      <c r="P275" s="102" t="str">
        <f aca="false"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102"/>
      <c r="R275" s="102"/>
      <c r="S275" s="102"/>
      <c r="T275" s="102"/>
      <c r="U275" s="103"/>
      <c r="V275" s="103"/>
      <c r="W275" s="104" t="s">
        <v>69</v>
      </c>
      <c r="X275" s="105" t="n">
        <v>0</v>
      </c>
      <c r="Y275" s="106" t="n">
        <f aca="false">IFERROR(IF(X275="",0,CEILING((X275/$H275),1)*$H275),"")</f>
        <v>0</v>
      </c>
      <c r="Z275" s="107" t="str">
        <f aca="false">IFERROR(IF(Y275=0,"",ROUNDUP(Y275/H275,0)*0.00502),"")</f>
        <v/>
      </c>
      <c r="AA275" s="108"/>
      <c r="AB275" s="109"/>
      <c r="AC275" s="110" t="s">
        <v>469</v>
      </c>
      <c r="AG275" s="111"/>
      <c r="AJ275" s="112"/>
      <c r="AK275" s="112" t="n">
        <v>0</v>
      </c>
      <c r="BB275" s="113" t="s">
        <v>1</v>
      </c>
      <c r="BM275" s="111" t="n">
        <f aca="false">IFERROR(X275*I275/H275,"0")</f>
        <v>0</v>
      </c>
      <c r="BN275" s="111" t="n">
        <f aca="false">IFERROR(Y275*I275/H275,"0")</f>
        <v>0</v>
      </c>
      <c r="BO275" s="111" t="n">
        <f aca="false">IFERROR(1/J275*(X275/H275),"0")</f>
        <v>0</v>
      </c>
      <c r="BP275" s="111" t="n">
        <f aca="false">IFERROR(1/J275*(Y275/H275),"0")</f>
        <v>0</v>
      </c>
    </row>
    <row r="276" customFormat="false" ht="12.75" hidden="false" customHeight="false" outlineLevel="0" collapsed="false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5" t="s">
        <v>71</v>
      </c>
      <c r="Q276" s="115"/>
      <c r="R276" s="115"/>
      <c r="S276" s="115"/>
      <c r="T276" s="115"/>
      <c r="U276" s="115"/>
      <c r="V276" s="115"/>
      <c r="W276" s="116" t="s">
        <v>72</v>
      </c>
      <c r="X276" s="117" t="n">
        <f aca="false">IFERROR(X275/H275,"0")</f>
        <v>0</v>
      </c>
      <c r="Y276" s="117" t="n">
        <f aca="false">IFERROR(Y275/H275,"0")</f>
        <v>0</v>
      </c>
      <c r="Z276" s="117" t="n">
        <f aca="false">IFERROR(IF(Z275="",0,Z275),"0")</f>
        <v>0</v>
      </c>
      <c r="AA276" s="118"/>
      <c r="AB276" s="118"/>
      <c r="AC276" s="118"/>
    </row>
    <row r="277" customFormat="false" ht="12.75" hidden="false" customHeight="false" outlineLevel="0" collapsed="false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5" t="s">
        <v>71</v>
      </c>
      <c r="Q277" s="115"/>
      <c r="R277" s="115"/>
      <c r="S277" s="115"/>
      <c r="T277" s="115"/>
      <c r="U277" s="115"/>
      <c r="V277" s="115"/>
      <c r="W277" s="116" t="s">
        <v>69</v>
      </c>
      <c r="X277" s="117" t="n">
        <f aca="false">IFERROR(SUM(X275:X275),"0")</f>
        <v>0</v>
      </c>
      <c r="Y277" s="117" t="n">
        <f aca="false">IFERROR(SUM(Y275:Y275),"0")</f>
        <v>0</v>
      </c>
      <c r="Z277" s="116"/>
      <c r="AA277" s="118"/>
      <c r="AB277" s="118"/>
      <c r="AC277" s="118"/>
    </row>
    <row r="278" customFormat="false" ht="16.5" hidden="false" customHeight="true" outlineLevel="0" collapsed="false">
      <c r="A278" s="92" t="s">
        <v>470</v>
      </c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3"/>
      <c r="AB278" s="93"/>
      <c r="AC278" s="93"/>
    </row>
    <row r="279" customFormat="false" ht="14.25" hidden="false" customHeight="true" outlineLevel="0" collapsed="false">
      <c r="A279" s="94" t="s">
        <v>113</v>
      </c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5"/>
      <c r="AB279" s="95"/>
      <c r="AC279" s="95"/>
    </row>
    <row r="280" customFormat="false" ht="27" hidden="false" customHeight="true" outlineLevel="0" collapsed="false">
      <c r="A280" s="96" t="s">
        <v>471</v>
      </c>
      <c r="B280" s="96" t="s">
        <v>472</v>
      </c>
      <c r="C280" s="97" t="n">
        <v>4301011855</v>
      </c>
      <c r="D280" s="98" t="n">
        <v>4680115885837</v>
      </c>
      <c r="E280" s="98"/>
      <c r="F280" s="99" t="n">
        <v>1.35</v>
      </c>
      <c r="G280" s="100" t="n">
        <v>8</v>
      </c>
      <c r="H280" s="99" t="n">
        <v>10.8</v>
      </c>
      <c r="I280" s="99" t="n">
        <v>11.28</v>
      </c>
      <c r="J280" s="100" t="n">
        <v>56</v>
      </c>
      <c r="K280" s="100" t="s">
        <v>116</v>
      </c>
      <c r="L280" s="100"/>
      <c r="M280" s="101" t="s">
        <v>119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102"/>
      <c r="R280" s="102"/>
      <c r="S280" s="102"/>
      <c r="T280" s="102"/>
      <c r="U280" s="103"/>
      <c r="V280" s="103"/>
      <c r="W280" s="104" t="s">
        <v>69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IFERROR(IF(Y280=0,"",ROUNDUP(Y280/H280,0)*0.02175),"")</f>
        <v/>
      </c>
      <c r="AA280" s="108"/>
      <c r="AB280" s="109"/>
      <c r="AC280" s="110" t="s">
        <v>473</v>
      </c>
      <c r="AG280" s="111"/>
      <c r="AJ280" s="112"/>
      <c r="AK280" s="112" t="n">
        <v>0</v>
      </c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27" hidden="false" customHeight="true" outlineLevel="0" collapsed="false">
      <c r="A281" s="96" t="s">
        <v>474</v>
      </c>
      <c r="B281" s="96" t="s">
        <v>475</v>
      </c>
      <c r="C281" s="97" t="n">
        <v>4301011322</v>
      </c>
      <c r="D281" s="98" t="n">
        <v>4607091387452</v>
      </c>
      <c r="E281" s="98"/>
      <c r="F281" s="99" t="n">
        <v>1.35</v>
      </c>
      <c r="G281" s="100" t="n">
        <v>8</v>
      </c>
      <c r="H281" s="99" t="n">
        <v>10.8</v>
      </c>
      <c r="I281" s="99" t="n">
        <v>11.28</v>
      </c>
      <c r="J281" s="100" t="n">
        <v>56</v>
      </c>
      <c r="K281" s="100" t="s">
        <v>116</v>
      </c>
      <c r="L281" s="100"/>
      <c r="M281" s="101" t="s">
        <v>77</v>
      </c>
      <c r="N281" s="101"/>
      <c r="O281" s="100" t="n">
        <v>55</v>
      </c>
      <c r="P281" s="102" t="str">
        <f aca="false"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102"/>
      <c r="R281" s="102"/>
      <c r="S281" s="102"/>
      <c r="T281" s="102"/>
      <c r="U281" s="103"/>
      <c r="V281" s="103"/>
      <c r="W281" s="104" t="s">
        <v>69</v>
      </c>
      <c r="X281" s="105" t="n">
        <v>0</v>
      </c>
      <c r="Y281" s="106" t="n">
        <f aca="false">IFERROR(IF(X281="",0,CEILING((X281/$H281),1)*$H281),"")</f>
        <v>0</v>
      </c>
      <c r="Z281" s="107" t="str">
        <f aca="false">IFERROR(IF(Y281=0,"",ROUNDUP(Y281/H281,0)*0.02175),"")</f>
        <v/>
      </c>
      <c r="AA281" s="108"/>
      <c r="AB281" s="109"/>
      <c r="AC281" s="110" t="s">
        <v>476</v>
      </c>
      <c r="AG281" s="111"/>
      <c r="AJ281" s="112"/>
      <c r="AK281" s="112" t="n">
        <v>0</v>
      </c>
      <c r="BB281" s="113" t="s">
        <v>1</v>
      </c>
      <c r="BM281" s="111" t="n">
        <f aca="false">IFERROR(X281*I281/H281,"0")</f>
        <v>0</v>
      </c>
      <c r="BN281" s="111" t="n">
        <f aca="false">IFERROR(Y281*I281/H281,"0")</f>
        <v>0</v>
      </c>
      <c r="BO281" s="111" t="n">
        <f aca="false">IFERROR(1/J281*(X281/H281),"0")</f>
        <v>0</v>
      </c>
      <c r="BP281" s="111" t="n">
        <f aca="false">IFERROR(1/J281*(Y281/H281),"0")</f>
        <v>0</v>
      </c>
    </row>
    <row r="282" customFormat="false" ht="27" hidden="false" customHeight="true" outlineLevel="0" collapsed="false">
      <c r="A282" s="96" t="s">
        <v>477</v>
      </c>
      <c r="B282" s="96" t="s">
        <v>478</v>
      </c>
      <c r="C282" s="97" t="n">
        <v>4301011850</v>
      </c>
      <c r="D282" s="98" t="n">
        <v>4680115885806</v>
      </c>
      <c r="E282" s="98"/>
      <c r="F282" s="99" t="n">
        <v>1.35</v>
      </c>
      <c r="G282" s="100" t="n">
        <v>8</v>
      </c>
      <c r="H282" s="99" t="n">
        <v>10.8</v>
      </c>
      <c r="I282" s="99" t="n">
        <v>11.28</v>
      </c>
      <c r="J282" s="100" t="n">
        <v>56</v>
      </c>
      <c r="K282" s="100" t="s">
        <v>116</v>
      </c>
      <c r="L282" s="100"/>
      <c r="M282" s="101" t="s">
        <v>119</v>
      </c>
      <c r="N282" s="101"/>
      <c r="O282" s="100" t="n">
        <v>55</v>
      </c>
      <c r="P282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02"/>
      <c r="R282" s="102"/>
      <c r="S282" s="102"/>
      <c r="T282" s="102"/>
      <c r="U282" s="103"/>
      <c r="V282" s="103"/>
      <c r="W282" s="104" t="s">
        <v>69</v>
      </c>
      <c r="X282" s="105" t="n">
        <v>0</v>
      </c>
      <c r="Y282" s="106" t="n">
        <f aca="false">IFERROR(IF(X282="",0,CEILING((X282/$H282),1)*$H282),"")</f>
        <v>0</v>
      </c>
      <c r="Z282" s="107" t="str">
        <f aca="false">IFERROR(IF(Y282=0,"",ROUNDUP(Y282/H282,0)*0.02175),"")</f>
        <v/>
      </c>
      <c r="AA282" s="108"/>
      <c r="AB282" s="109"/>
      <c r="AC282" s="110" t="s">
        <v>479</v>
      </c>
      <c r="AG282" s="111"/>
      <c r="AJ282" s="112"/>
      <c r="AK282" s="112" t="n">
        <v>0</v>
      </c>
      <c r="BB282" s="113" t="s">
        <v>1</v>
      </c>
      <c r="BM282" s="111" t="n">
        <f aca="false">IFERROR(X282*I282/H282,"0")</f>
        <v>0</v>
      </c>
      <c r="BN282" s="111" t="n">
        <f aca="false">IFERROR(Y282*I282/H282,"0")</f>
        <v>0</v>
      </c>
      <c r="BO282" s="111" t="n">
        <f aca="false">IFERROR(1/J282*(X282/H282),"0")</f>
        <v>0</v>
      </c>
      <c r="BP282" s="111" t="n">
        <f aca="false">IFERROR(1/J282*(Y282/H282),"0")</f>
        <v>0</v>
      </c>
    </row>
    <row r="283" customFormat="false" ht="27" hidden="false" customHeight="true" outlineLevel="0" collapsed="false">
      <c r="A283" s="96" t="s">
        <v>477</v>
      </c>
      <c r="B283" s="96" t="s">
        <v>480</v>
      </c>
      <c r="C283" s="97" t="n">
        <v>4301011910</v>
      </c>
      <c r="D283" s="98" t="n">
        <v>4680115885806</v>
      </c>
      <c r="E283" s="98"/>
      <c r="F283" s="99" t="n">
        <v>1.35</v>
      </c>
      <c r="G283" s="100" t="n">
        <v>8</v>
      </c>
      <c r="H283" s="99" t="n">
        <v>10.8</v>
      </c>
      <c r="I283" s="99" t="n">
        <v>11.28</v>
      </c>
      <c r="J283" s="100" t="n">
        <v>48</v>
      </c>
      <c r="K283" s="100" t="s">
        <v>116</v>
      </c>
      <c r="L283" s="100"/>
      <c r="M283" s="101" t="s">
        <v>147</v>
      </c>
      <c r="N283" s="101"/>
      <c r="O283" s="100" t="n">
        <v>55</v>
      </c>
      <c r="P283" s="102" t="str">
        <f aca="false"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102"/>
      <c r="R283" s="102"/>
      <c r="S283" s="102"/>
      <c r="T283" s="102"/>
      <c r="U283" s="103"/>
      <c r="V283" s="103"/>
      <c r="W283" s="104" t="s">
        <v>69</v>
      </c>
      <c r="X283" s="105" t="n">
        <v>0</v>
      </c>
      <c r="Y283" s="106" t="n">
        <f aca="false">IFERROR(IF(X283="",0,CEILING((X283/$H283),1)*$H283),"")</f>
        <v>0</v>
      </c>
      <c r="Z283" s="107" t="str">
        <f aca="false">IFERROR(IF(Y283=0,"",ROUNDUP(Y283/H283,0)*0.02039),"")</f>
        <v/>
      </c>
      <c r="AA283" s="108"/>
      <c r="AB283" s="109"/>
      <c r="AC283" s="110" t="s">
        <v>481</v>
      </c>
      <c r="AG283" s="111"/>
      <c r="AJ283" s="112"/>
      <c r="AK283" s="112" t="n">
        <v>0</v>
      </c>
      <c r="BB283" s="113" t="s">
        <v>1</v>
      </c>
      <c r="BM283" s="111" t="n">
        <f aca="false">IFERROR(X283*I283/H283,"0")</f>
        <v>0</v>
      </c>
      <c r="BN283" s="111" t="n">
        <f aca="false">IFERROR(Y283*I283/H283,"0")</f>
        <v>0</v>
      </c>
      <c r="BO283" s="111" t="n">
        <f aca="false">IFERROR(1/J283*(X283/H283),"0")</f>
        <v>0</v>
      </c>
      <c r="BP283" s="111" t="n">
        <f aca="false">IFERROR(1/J283*(Y283/H283),"0")</f>
        <v>0</v>
      </c>
    </row>
    <row r="284" customFormat="false" ht="37.5" hidden="false" customHeight="true" outlineLevel="0" collapsed="false">
      <c r="A284" s="96" t="s">
        <v>482</v>
      </c>
      <c r="B284" s="96" t="s">
        <v>483</v>
      </c>
      <c r="C284" s="97" t="n">
        <v>4301011853</v>
      </c>
      <c r="D284" s="98" t="n">
        <v>4680115885851</v>
      </c>
      <c r="E284" s="98"/>
      <c r="F284" s="99" t="n">
        <v>1.35</v>
      </c>
      <c r="G284" s="100" t="n">
        <v>8</v>
      </c>
      <c r="H284" s="99" t="n">
        <v>10.8</v>
      </c>
      <c r="I284" s="99" t="n">
        <v>11.28</v>
      </c>
      <c r="J284" s="100" t="n">
        <v>56</v>
      </c>
      <c r="K284" s="100" t="s">
        <v>116</v>
      </c>
      <c r="L284" s="100"/>
      <c r="M284" s="101" t="s">
        <v>119</v>
      </c>
      <c r="N284" s="101"/>
      <c r="O284" s="100" t="n">
        <v>55</v>
      </c>
      <c r="P284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102"/>
      <c r="R284" s="102"/>
      <c r="S284" s="102"/>
      <c r="T284" s="102"/>
      <c r="U284" s="103"/>
      <c r="V284" s="103"/>
      <c r="W284" s="104" t="s">
        <v>69</v>
      </c>
      <c r="X284" s="105" t="n">
        <v>0</v>
      </c>
      <c r="Y284" s="106" t="n">
        <f aca="false">IFERROR(IF(X284="",0,CEILING((X284/$H284),1)*$H284),"")</f>
        <v>0</v>
      </c>
      <c r="Z284" s="107" t="str">
        <f aca="false">IFERROR(IF(Y284=0,"",ROUNDUP(Y284/H284,0)*0.02175),"")</f>
        <v/>
      </c>
      <c r="AA284" s="108"/>
      <c r="AB284" s="109"/>
      <c r="AC284" s="110" t="s">
        <v>484</v>
      </c>
      <c r="AG284" s="111"/>
      <c r="AJ284" s="112"/>
      <c r="AK284" s="112" t="n">
        <v>0</v>
      </c>
      <c r="BB284" s="113" t="s">
        <v>1</v>
      </c>
      <c r="BM284" s="111" t="n">
        <f aca="false">IFERROR(X284*I284/H284,"0")</f>
        <v>0</v>
      </c>
      <c r="BN284" s="111" t="n">
        <f aca="false">IFERROR(Y284*I284/H284,"0")</f>
        <v>0</v>
      </c>
      <c r="BO284" s="111" t="n">
        <f aca="false">IFERROR(1/J284*(X284/H284),"0")</f>
        <v>0</v>
      </c>
      <c r="BP284" s="111" t="n">
        <f aca="false">IFERROR(1/J284*(Y284/H284),"0")</f>
        <v>0</v>
      </c>
    </row>
    <row r="285" customFormat="false" ht="37.5" hidden="false" customHeight="true" outlineLevel="0" collapsed="false">
      <c r="A285" s="96" t="s">
        <v>485</v>
      </c>
      <c r="B285" s="96" t="s">
        <v>486</v>
      </c>
      <c r="C285" s="97" t="n">
        <v>4301011313</v>
      </c>
      <c r="D285" s="98" t="n">
        <v>4607091385984</v>
      </c>
      <c r="E285" s="98"/>
      <c r="F285" s="99" t="n">
        <v>1.35</v>
      </c>
      <c r="G285" s="100" t="n">
        <v>8</v>
      </c>
      <c r="H285" s="99" t="n">
        <v>10.8</v>
      </c>
      <c r="I285" s="99" t="n">
        <v>11.28</v>
      </c>
      <c r="J285" s="100" t="n">
        <v>56</v>
      </c>
      <c r="K285" s="100" t="s">
        <v>116</v>
      </c>
      <c r="L285" s="100"/>
      <c r="M285" s="101" t="s">
        <v>119</v>
      </c>
      <c r="N285" s="101"/>
      <c r="O285" s="100" t="n">
        <v>55</v>
      </c>
      <c r="P285" s="102" t="str">
        <f aca="false"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102"/>
      <c r="R285" s="102"/>
      <c r="S285" s="102"/>
      <c r="T285" s="102"/>
      <c r="U285" s="103"/>
      <c r="V285" s="103"/>
      <c r="W285" s="104" t="s">
        <v>69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IFERROR(IF(Y285=0,"",ROUNDUP(Y285/H285,0)*0.02175),"")</f>
        <v/>
      </c>
      <c r="AA285" s="108"/>
      <c r="AB285" s="109"/>
      <c r="AC285" s="110" t="s">
        <v>487</v>
      </c>
      <c r="AG285" s="111"/>
      <c r="AJ285" s="112"/>
      <c r="AK285" s="112" t="n">
        <v>0</v>
      </c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27" hidden="false" customHeight="true" outlineLevel="0" collapsed="false">
      <c r="A286" s="96" t="s">
        <v>488</v>
      </c>
      <c r="B286" s="96" t="s">
        <v>489</v>
      </c>
      <c r="C286" s="97" t="n">
        <v>4301011852</v>
      </c>
      <c r="D286" s="98" t="n">
        <v>4680115885844</v>
      </c>
      <c r="E286" s="98"/>
      <c r="F286" s="99" t="n">
        <v>0.4</v>
      </c>
      <c r="G286" s="100" t="n">
        <v>10</v>
      </c>
      <c r="H286" s="99" t="n">
        <v>4</v>
      </c>
      <c r="I286" s="99" t="n">
        <v>4.21</v>
      </c>
      <c r="J286" s="100" t="n">
        <v>132</v>
      </c>
      <c r="K286" s="100" t="s">
        <v>126</v>
      </c>
      <c r="L286" s="100"/>
      <c r="M286" s="101" t="s">
        <v>119</v>
      </c>
      <c r="N286" s="101"/>
      <c r="O286" s="100" t="n">
        <v>55</v>
      </c>
      <c r="P286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102"/>
      <c r="R286" s="102"/>
      <c r="S286" s="102"/>
      <c r="T286" s="102"/>
      <c r="U286" s="103"/>
      <c r="V286" s="103"/>
      <c r="W286" s="104" t="s">
        <v>69</v>
      </c>
      <c r="X286" s="105" t="n">
        <v>0</v>
      </c>
      <c r="Y286" s="106" t="n">
        <f aca="false">IFERROR(IF(X286="",0,CEILING((X286/$H286),1)*$H286),"")</f>
        <v>0</v>
      </c>
      <c r="Z286" s="107" t="str">
        <f aca="false">IFERROR(IF(Y286=0,"",ROUNDUP(Y286/H286,0)*0.00902),"")</f>
        <v/>
      </c>
      <c r="AA286" s="108"/>
      <c r="AB286" s="109"/>
      <c r="AC286" s="110" t="s">
        <v>490</v>
      </c>
      <c r="AG286" s="111"/>
      <c r="AJ286" s="112"/>
      <c r="AK286" s="112" t="n">
        <v>0</v>
      </c>
      <c r="BB286" s="113" t="s">
        <v>1</v>
      </c>
      <c r="BM286" s="111" t="n">
        <f aca="false">IFERROR(X286*I286/H286,"0")</f>
        <v>0</v>
      </c>
      <c r="BN286" s="111" t="n">
        <f aca="false">IFERROR(Y286*I286/H286,"0")</f>
        <v>0</v>
      </c>
      <c r="BO286" s="111" t="n">
        <f aca="false">IFERROR(1/J286*(X286/H286),"0")</f>
        <v>0</v>
      </c>
      <c r="BP286" s="111" t="n">
        <f aca="false">IFERROR(1/J286*(Y286/H286),"0")</f>
        <v>0</v>
      </c>
    </row>
    <row r="287" customFormat="false" ht="27" hidden="false" customHeight="true" outlineLevel="0" collapsed="false">
      <c r="A287" s="96" t="s">
        <v>491</v>
      </c>
      <c r="B287" s="96" t="s">
        <v>492</v>
      </c>
      <c r="C287" s="97" t="n">
        <v>4301011319</v>
      </c>
      <c r="D287" s="98" t="n">
        <v>4607091387469</v>
      </c>
      <c r="E287" s="98"/>
      <c r="F287" s="99" t="n">
        <v>0.5</v>
      </c>
      <c r="G287" s="100" t="n">
        <v>10</v>
      </c>
      <c r="H287" s="99" t="n">
        <v>5</v>
      </c>
      <c r="I287" s="99" t="n">
        <v>5.21</v>
      </c>
      <c r="J287" s="100" t="n">
        <v>132</v>
      </c>
      <c r="K287" s="100" t="s">
        <v>126</v>
      </c>
      <c r="L287" s="100"/>
      <c r="M287" s="101" t="s">
        <v>119</v>
      </c>
      <c r="N287" s="101"/>
      <c r="O287" s="100" t="n">
        <v>55</v>
      </c>
      <c r="P287" s="102" t="str">
        <f aca="false"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102"/>
      <c r="R287" s="102"/>
      <c r="S287" s="102"/>
      <c r="T287" s="102"/>
      <c r="U287" s="103"/>
      <c r="V287" s="103"/>
      <c r="W287" s="104" t="s">
        <v>69</v>
      </c>
      <c r="X287" s="105" t="n">
        <v>0</v>
      </c>
      <c r="Y287" s="106" t="n">
        <f aca="false">IFERROR(IF(X287="",0,CEILING((X287/$H287),1)*$H287),"")</f>
        <v>0</v>
      </c>
      <c r="Z287" s="107" t="str">
        <f aca="false">IFERROR(IF(Y287=0,"",ROUNDUP(Y287/H287,0)*0.00902),"")</f>
        <v/>
      </c>
      <c r="AA287" s="108"/>
      <c r="AB287" s="109"/>
      <c r="AC287" s="110" t="s">
        <v>476</v>
      </c>
      <c r="AG287" s="111"/>
      <c r="AJ287" s="112"/>
      <c r="AK287" s="112" t="n">
        <v>0</v>
      </c>
      <c r="BB287" s="113" t="s">
        <v>1</v>
      </c>
      <c r="BM287" s="111" t="n">
        <f aca="false">IFERROR(X287*I287/H287,"0")</f>
        <v>0</v>
      </c>
      <c r="BN287" s="111" t="n">
        <f aca="false">IFERROR(Y287*I287/H287,"0")</f>
        <v>0</v>
      </c>
      <c r="BO287" s="111" t="n">
        <f aca="false">IFERROR(1/J287*(X287/H287),"0")</f>
        <v>0</v>
      </c>
      <c r="BP287" s="111" t="n">
        <f aca="false">IFERROR(1/J287*(Y287/H287),"0")</f>
        <v>0</v>
      </c>
    </row>
    <row r="288" customFormat="false" ht="27" hidden="false" customHeight="true" outlineLevel="0" collapsed="false">
      <c r="A288" s="96" t="s">
        <v>493</v>
      </c>
      <c r="B288" s="96" t="s">
        <v>494</v>
      </c>
      <c r="C288" s="97" t="n">
        <v>4301011851</v>
      </c>
      <c r="D288" s="98" t="n">
        <v>4680115885820</v>
      </c>
      <c r="E288" s="98"/>
      <c r="F288" s="99" t="n">
        <v>0.4</v>
      </c>
      <c r="G288" s="100" t="n">
        <v>10</v>
      </c>
      <c r="H288" s="99" t="n">
        <v>4</v>
      </c>
      <c r="I288" s="99" t="n">
        <v>4.21</v>
      </c>
      <c r="J288" s="100" t="n">
        <v>132</v>
      </c>
      <c r="K288" s="100" t="s">
        <v>126</v>
      </c>
      <c r="L288" s="100"/>
      <c r="M288" s="101" t="s">
        <v>119</v>
      </c>
      <c r="N288" s="101"/>
      <c r="O288" s="100" t="n">
        <v>55</v>
      </c>
      <c r="P288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102"/>
      <c r="R288" s="102"/>
      <c r="S288" s="102"/>
      <c r="T288" s="102"/>
      <c r="U288" s="103"/>
      <c r="V288" s="103"/>
      <c r="W288" s="104" t="s">
        <v>69</v>
      </c>
      <c r="X288" s="105" t="n">
        <v>0</v>
      </c>
      <c r="Y288" s="106" t="n">
        <f aca="false">IFERROR(IF(X288="",0,CEILING((X288/$H288),1)*$H288),"")</f>
        <v>0</v>
      </c>
      <c r="Z288" s="107" t="str">
        <f aca="false">IFERROR(IF(Y288=0,"",ROUNDUP(Y288/H288,0)*0.00902),"")</f>
        <v/>
      </c>
      <c r="AA288" s="108"/>
      <c r="AB288" s="109"/>
      <c r="AC288" s="110" t="s">
        <v>495</v>
      </c>
      <c r="AG288" s="111"/>
      <c r="AJ288" s="112"/>
      <c r="AK288" s="112" t="n">
        <v>0</v>
      </c>
      <c r="BB288" s="113" t="s">
        <v>1</v>
      </c>
      <c r="BM288" s="111" t="n">
        <f aca="false">IFERROR(X288*I288/H288,"0")</f>
        <v>0</v>
      </c>
      <c r="BN288" s="111" t="n">
        <f aca="false">IFERROR(Y288*I288/H288,"0")</f>
        <v>0</v>
      </c>
      <c r="BO288" s="111" t="n">
        <f aca="false">IFERROR(1/J288*(X288/H288),"0")</f>
        <v>0</v>
      </c>
      <c r="BP288" s="111" t="n">
        <f aca="false">IFERROR(1/J288*(Y288/H288),"0")</f>
        <v>0</v>
      </c>
    </row>
    <row r="289" customFormat="false" ht="27" hidden="false" customHeight="true" outlineLevel="0" collapsed="false">
      <c r="A289" s="96" t="s">
        <v>496</v>
      </c>
      <c r="B289" s="96" t="s">
        <v>497</v>
      </c>
      <c r="C289" s="97" t="n">
        <v>4301011316</v>
      </c>
      <c r="D289" s="98" t="n">
        <v>4607091387438</v>
      </c>
      <c r="E289" s="98"/>
      <c r="F289" s="99" t="n">
        <v>0.5</v>
      </c>
      <c r="G289" s="100" t="n">
        <v>10</v>
      </c>
      <c r="H289" s="99" t="n">
        <v>5</v>
      </c>
      <c r="I289" s="99" t="n">
        <v>5.21</v>
      </c>
      <c r="J289" s="100" t="n">
        <v>132</v>
      </c>
      <c r="K289" s="100" t="s">
        <v>126</v>
      </c>
      <c r="L289" s="100"/>
      <c r="M289" s="101" t="s">
        <v>119</v>
      </c>
      <c r="N289" s="101"/>
      <c r="O289" s="100" t="n">
        <v>55</v>
      </c>
      <c r="P289" s="102" t="str">
        <f aca="false"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102"/>
      <c r="R289" s="102"/>
      <c r="S289" s="102"/>
      <c r="T289" s="102"/>
      <c r="U289" s="103"/>
      <c r="V289" s="103"/>
      <c r="W289" s="104" t="s">
        <v>69</v>
      </c>
      <c r="X289" s="105" t="n">
        <v>0</v>
      </c>
      <c r="Y289" s="106" t="n">
        <f aca="false">IFERROR(IF(X289="",0,CEILING((X289/$H289),1)*$H289),"")</f>
        <v>0</v>
      </c>
      <c r="Z289" s="107" t="str">
        <f aca="false">IFERROR(IF(Y289=0,"",ROUNDUP(Y289/H289,0)*0.00902),"")</f>
        <v/>
      </c>
      <c r="AA289" s="108"/>
      <c r="AB289" s="109"/>
      <c r="AC289" s="110" t="s">
        <v>498</v>
      </c>
      <c r="AG289" s="111"/>
      <c r="AJ289" s="112"/>
      <c r="AK289" s="112" t="n">
        <v>0</v>
      </c>
      <c r="BB289" s="113" t="s">
        <v>1</v>
      </c>
      <c r="BM289" s="111" t="n">
        <f aca="false">IFERROR(X289*I289/H289,"0")</f>
        <v>0</v>
      </c>
      <c r="BN289" s="111" t="n">
        <f aca="false">IFERROR(Y289*I289/H289,"0")</f>
        <v>0</v>
      </c>
      <c r="BO289" s="111" t="n">
        <f aca="false">IFERROR(1/J289*(X289/H289),"0")</f>
        <v>0</v>
      </c>
      <c r="BP289" s="111" t="n">
        <f aca="false">IFERROR(1/J289*(Y289/H289),"0")</f>
        <v>0</v>
      </c>
    </row>
    <row r="290" customFormat="false" ht="12.75" hidden="false" customHeight="false" outlineLevel="0" collapsed="false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5" t="s">
        <v>71</v>
      </c>
      <c r="Q290" s="115"/>
      <c r="R290" s="115"/>
      <c r="S290" s="115"/>
      <c r="T290" s="115"/>
      <c r="U290" s="115"/>
      <c r="V290" s="115"/>
      <c r="W290" s="116" t="s">
        <v>72</v>
      </c>
      <c r="X290" s="117" t="n">
        <f aca="false"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117" t="n">
        <f aca="false"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117" t="n">
        <f aca="false"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118"/>
      <c r="AB290" s="118"/>
      <c r="AC290" s="118"/>
    </row>
    <row r="291" customFormat="false" ht="12.75" hidden="false" customHeight="false" outlineLevel="0" collapsed="false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5" t="s">
        <v>71</v>
      </c>
      <c r="Q291" s="115"/>
      <c r="R291" s="115"/>
      <c r="S291" s="115"/>
      <c r="T291" s="115"/>
      <c r="U291" s="115"/>
      <c r="V291" s="115"/>
      <c r="W291" s="116" t="s">
        <v>69</v>
      </c>
      <c r="X291" s="117" t="n">
        <f aca="false">IFERROR(SUM(X280:X289),"0")</f>
        <v>0</v>
      </c>
      <c r="Y291" s="117" t="n">
        <f aca="false">IFERROR(SUM(Y280:Y289),"0")</f>
        <v>0</v>
      </c>
      <c r="Z291" s="116"/>
      <c r="AA291" s="118"/>
      <c r="AB291" s="118"/>
      <c r="AC291" s="118"/>
    </row>
    <row r="292" customFormat="false" ht="16.5" hidden="false" customHeight="true" outlineLevel="0" collapsed="false">
      <c r="A292" s="92" t="s">
        <v>499</v>
      </c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3"/>
      <c r="AB292" s="93"/>
      <c r="AC292" s="93"/>
    </row>
    <row r="293" customFormat="false" ht="14.25" hidden="false" customHeight="true" outlineLevel="0" collapsed="false">
      <c r="A293" s="94" t="s">
        <v>113</v>
      </c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5"/>
      <c r="AB293" s="95"/>
      <c r="AC293" s="95"/>
    </row>
    <row r="294" customFormat="false" ht="27" hidden="false" customHeight="true" outlineLevel="0" collapsed="false">
      <c r="A294" s="96" t="s">
        <v>500</v>
      </c>
      <c r="B294" s="96" t="s">
        <v>501</v>
      </c>
      <c r="C294" s="97" t="n">
        <v>4301011876</v>
      </c>
      <c r="D294" s="98" t="n">
        <v>4680115885707</v>
      </c>
      <c r="E294" s="98"/>
      <c r="F294" s="99" t="n">
        <v>0.9</v>
      </c>
      <c r="G294" s="100" t="n">
        <v>10</v>
      </c>
      <c r="H294" s="99" t="n">
        <v>9</v>
      </c>
      <c r="I294" s="99" t="n">
        <v>9.48</v>
      </c>
      <c r="J294" s="100" t="n">
        <v>56</v>
      </c>
      <c r="K294" s="100" t="s">
        <v>116</v>
      </c>
      <c r="L294" s="100"/>
      <c r="M294" s="101" t="s">
        <v>119</v>
      </c>
      <c r="N294" s="101"/>
      <c r="O294" s="100" t="n">
        <v>31</v>
      </c>
      <c r="P294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102"/>
      <c r="R294" s="102"/>
      <c r="S294" s="102"/>
      <c r="T294" s="102"/>
      <c r="U294" s="103"/>
      <c r="V294" s="103"/>
      <c r="W294" s="104" t="s">
        <v>69</v>
      </c>
      <c r="X294" s="105" t="n">
        <v>0</v>
      </c>
      <c r="Y294" s="106" t="n">
        <f aca="false">IFERROR(IF(X294="",0,CEILING((X294/$H294),1)*$H294),"")</f>
        <v>0</v>
      </c>
      <c r="Z294" s="107" t="str">
        <f aca="false">IFERROR(IF(Y294=0,"",ROUNDUP(Y294/H294,0)*0.02175),"")</f>
        <v/>
      </c>
      <c r="AA294" s="108"/>
      <c r="AB294" s="109"/>
      <c r="AC294" s="110" t="s">
        <v>438</v>
      </c>
      <c r="AG294" s="111"/>
      <c r="AJ294" s="112"/>
      <c r="AK294" s="112" t="n">
        <v>0</v>
      </c>
      <c r="BB294" s="113" t="s">
        <v>1</v>
      </c>
      <c r="BM294" s="111" t="n">
        <f aca="false">IFERROR(X294*I294/H294,"0")</f>
        <v>0</v>
      </c>
      <c r="BN294" s="111" t="n">
        <f aca="false">IFERROR(Y294*I294/H294,"0")</f>
        <v>0</v>
      </c>
      <c r="BO294" s="111" t="n">
        <f aca="false">IFERROR(1/J294*(X294/H294),"0")</f>
        <v>0</v>
      </c>
      <c r="BP294" s="111" t="n">
        <f aca="false">IFERROR(1/J294*(Y294/H294),"0")</f>
        <v>0</v>
      </c>
    </row>
    <row r="295" customFormat="false" ht="12.75" hidden="false" customHeight="false" outlineLevel="0" collapsed="false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5" t="s">
        <v>71</v>
      </c>
      <c r="Q295" s="115"/>
      <c r="R295" s="115"/>
      <c r="S295" s="115"/>
      <c r="T295" s="115"/>
      <c r="U295" s="115"/>
      <c r="V295" s="115"/>
      <c r="W295" s="116" t="s">
        <v>72</v>
      </c>
      <c r="X295" s="117" t="n">
        <f aca="false">IFERROR(X294/H294,"0")</f>
        <v>0</v>
      </c>
      <c r="Y295" s="117" t="n">
        <f aca="false">IFERROR(Y294/H294,"0")</f>
        <v>0</v>
      </c>
      <c r="Z295" s="117" t="n">
        <f aca="false">IFERROR(IF(Z294="",0,Z294),"0")</f>
        <v>0</v>
      </c>
      <c r="AA295" s="118"/>
      <c r="AB295" s="118"/>
      <c r="AC295" s="118"/>
    </row>
    <row r="296" customFormat="false" ht="12.75" hidden="false" customHeight="false" outlineLevel="0" collapsed="false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5" t="s">
        <v>71</v>
      </c>
      <c r="Q296" s="115"/>
      <c r="R296" s="115"/>
      <c r="S296" s="115"/>
      <c r="T296" s="115"/>
      <c r="U296" s="115"/>
      <c r="V296" s="115"/>
      <c r="W296" s="116" t="s">
        <v>69</v>
      </c>
      <c r="X296" s="117" t="n">
        <f aca="false">IFERROR(SUM(X294:X294),"0")</f>
        <v>0</v>
      </c>
      <c r="Y296" s="117" t="n">
        <f aca="false">IFERROR(SUM(Y294:Y294),"0")</f>
        <v>0</v>
      </c>
      <c r="Z296" s="116"/>
      <c r="AA296" s="118"/>
      <c r="AB296" s="118"/>
      <c r="AC296" s="118"/>
    </row>
    <row r="297" customFormat="false" ht="16.5" hidden="false" customHeight="true" outlineLevel="0" collapsed="false">
      <c r="A297" s="92" t="s">
        <v>502</v>
      </c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3"/>
      <c r="AB297" s="93"/>
      <c r="AC297" s="93"/>
    </row>
    <row r="298" customFormat="false" ht="14.25" hidden="false" customHeight="true" outlineLevel="0" collapsed="false">
      <c r="A298" s="94" t="s">
        <v>113</v>
      </c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5"/>
      <c r="AB298" s="95"/>
      <c r="AC298" s="95"/>
    </row>
    <row r="299" customFormat="false" ht="27" hidden="false" customHeight="true" outlineLevel="0" collapsed="false">
      <c r="A299" s="96" t="s">
        <v>503</v>
      </c>
      <c r="B299" s="96" t="s">
        <v>504</v>
      </c>
      <c r="C299" s="97" t="n">
        <v>4301011223</v>
      </c>
      <c r="D299" s="98" t="n">
        <v>4607091383423</v>
      </c>
      <c r="E299" s="98"/>
      <c r="F299" s="99" t="n">
        <v>1.35</v>
      </c>
      <c r="G299" s="100" t="n">
        <v>8</v>
      </c>
      <c r="H299" s="99" t="n">
        <v>10.8</v>
      </c>
      <c r="I299" s="99" t="n">
        <v>11.376</v>
      </c>
      <c r="J299" s="100" t="n">
        <v>56</v>
      </c>
      <c r="K299" s="100" t="s">
        <v>116</v>
      </c>
      <c r="L299" s="100"/>
      <c r="M299" s="101" t="s">
        <v>77</v>
      </c>
      <c r="N299" s="101"/>
      <c r="O299" s="100" t="n">
        <v>35</v>
      </c>
      <c r="P299" s="102" t="str">
        <f aca="false"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102"/>
      <c r="R299" s="102"/>
      <c r="S299" s="102"/>
      <c r="T299" s="102"/>
      <c r="U299" s="103"/>
      <c r="V299" s="103"/>
      <c r="W299" s="104" t="s">
        <v>69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IFERROR(IF(Y299=0,"",ROUNDUP(Y299/H299,0)*0.02175),"")</f>
        <v/>
      </c>
      <c r="AA299" s="108"/>
      <c r="AB299" s="109"/>
      <c r="AC299" s="110" t="s">
        <v>120</v>
      </c>
      <c r="AG299" s="111"/>
      <c r="AJ299" s="112"/>
      <c r="AK299" s="112" t="n">
        <v>0</v>
      </c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37.5" hidden="false" customHeight="true" outlineLevel="0" collapsed="false">
      <c r="A300" s="96" t="s">
        <v>505</v>
      </c>
      <c r="B300" s="96" t="s">
        <v>506</v>
      </c>
      <c r="C300" s="97" t="n">
        <v>4301011879</v>
      </c>
      <c r="D300" s="98" t="n">
        <v>4680115885691</v>
      </c>
      <c r="E300" s="98"/>
      <c r="F300" s="99" t="n">
        <v>1.35</v>
      </c>
      <c r="G300" s="100" t="n">
        <v>8</v>
      </c>
      <c r="H300" s="99" t="n">
        <v>10.8</v>
      </c>
      <c r="I300" s="99" t="n">
        <v>11.28</v>
      </c>
      <c r="J300" s="100" t="n">
        <v>56</v>
      </c>
      <c r="K300" s="100" t="s">
        <v>116</v>
      </c>
      <c r="L300" s="100"/>
      <c r="M300" s="101" t="s">
        <v>68</v>
      </c>
      <c r="N300" s="101"/>
      <c r="O300" s="100" t="n">
        <v>30</v>
      </c>
      <c r="P300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102"/>
      <c r="R300" s="102"/>
      <c r="S300" s="102"/>
      <c r="T300" s="102"/>
      <c r="U300" s="103"/>
      <c r="V300" s="103"/>
      <c r="W300" s="104" t="s">
        <v>69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IFERROR(IF(Y300=0,"",ROUNDUP(Y300/H300,0)*0.02175),"")</f>
        <v/>
      </c>
      <c r="AA300" s="108"/>
      <c r="AB300" s="109"/>
      <c r="AC300" s="110" t="s">
        <v>507</v>
      </c>
      <c r="AG300" s="111"/>
      <c r="AJ300" s="112"/>
      <c r="AK300" s="112" t="n">
        <v>0</v>
      </c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27" hidden="false" customHeight="true" outlineLevel="0" collapsed="false">
      <c r="A301" s="96" t="s">
        <v>508</v>
      </c>
      <c r="B301" s="96" t="s">
        <v>509</v>
      </c>
      <c r="C301" s="97" t="n">
        <v>4301011878</v>
      </c>
      <c r="D301" s="98" t="n">
        <v>4680115885660</v>
      </c>
      <c r="E301" s="98"/>
      <c r="F301" s="99" t="n">
        <v>1.35</v>
      </c>
      <c r="G301" s="100" t="n">
        <v>8</v>
      </c>
      <c r="H301" s="99" t="n">
        <v>10.8</v>
      </c>
      <c r="I301" s="99" t="n">
        <v>11.28</v>
      </c>
      <c r="J301" s="100" t="n">
        <v>56</v>
      </c>
      <c r="K301" s="100" t="s">
        <v>116</v>
      </c>
      <c r="L301" s="100"/>
      <c r="M301" s="101" t="s">
        <v>68</v>
      </c>
      <c r="N301" s="101"/>
      <c r="O301" s="100" t="n">
        <v>35</v>
      </c>
      <c r="P301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102"/>
      <c r="R301" s="102"/>
      <c r="S301" s="102"/>
      <c r="T301" s="102"/>
      <c r="U301" s="103"/>
      <c r="V301" s="103"/>
      <c r="W301" s="104" t="s">
        <v>69</v>
      </c>
      <c r="X301" s="105" t="n">
        <v>0</v>
      </c>
      <c r="Y301" s="106" t="n">
        <f aca="false">IFERROR(IF(X301="",0,CEILING((X301/$H301),1)*$H301),"")</f>
        <v>0</v>
      </c>
      <c r="Z301" s="107" t="str">
        <f aca="false">IFERROR(IF(Y301=0,"",ROUNDUP(Y301/H301,0)*0.02175),"")</f>
        <v/>
      </c>
      <c r="AA301" s="108"/>
      <c r="AB301" s="109"/>
      <c r="AC301" s="110" t="s">
        <v>510</v>
      </c>
      <c r="AG301" s="111"/>
      <c r="AJ301" s="112"/>
      <c r="AK301" s="112" t="n">
        <v>0</v>
      </c>
      <c r="BB301" s="113" t="s">
        <v>1</v>
      </c>
      <c r="BM301" s="111" t="n">
        <f aca="false">IFERROR(X301*I301/H301,"0")</f>
        <v>0</v>
      </c>
      <c r="BN301" s="111" t="n">
        <f aca="false">IFERROR(Y301*I301/H301,"0")</f>
        <v>0</v>
      </c>
      <c r="BO301" s="111" t="n">
        <f aca="false">IFERROR(1/J301*(X301/H301),"0")</f>
        <v>0</v>
      </c>
      <c r="BP301" s="111" t="n">
        <f aca="false">IFERROR(1/J301*(Y301/H301),"0")</f>
        <v>0</v>
      </c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71</v>
      </c>
      <c r="Q302" s="115"/>
      <c r="R302" s="115"/>
      <c r="S302" s="115"/>
      <c r="T302" s="115"/>
      <c r="U302" s="115"/>
      <c r="V302" s="115"/>
      <c r="W302" s="116" t="s">
        <v>72</v>
      </c>
      <c r="X302" s="117" t="n">
        <f aca="false">IFERROR(X299/H299,"0")+IFERROR(X300/H300,"0")+IFERROR(X301/H301,"0")</f>
        <v>0</v>
      </c>
      <c r="Y302" s="117" t="n">
        <f aca="false">IFERROR(Y299/H299,"0")+IFERROR(Y300/H300,"0")+IFERROR(Y301/H301,"0")</f>
        <v>0</v>
      </c>
      <c r="Z302" s="117" t="n">
        <f aca="false">IFERROR(IF(Z299="",0,Z299),"0")+IFERROR(IF(Z300="",0,Z300),"0")+IFERROR(IF(Z301="",0,Z301),"0")</f>
        <v>0</v>
      </c>
      <c r="AA302" s="118"/>
      <c r="AB302" s="118"/>
      <c r="AC302" s="118"/>
    </row>
    <row r="303" customFormat="false" ht="12.75" hidden="false" customHeight="false" outlineLevel="0" collapsed="false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5" t="s">
        <v>71</v>
      </c>
      <c r="Q303" s="115"/>
      <c r="R303" s="115"/>
      <c r="S303" s="115"/>
      <c r="T303" s="115"/>
      <c r="U303" s="115"/>
      <c r="V303" s="115"/>
      <c r="W303" s="116" t="s">
        <v>69</v>
      </c>
      <c r="X303" s="117" t="n">
        <f aca="false">IFERROR(SUM(X299:X301),"0")</f>
        <v>0</v>
      </c>
      <c r="Y303" s="117" t="n">
        <f aca="false">IFERROR(SUM(Y299:Y301),"0")</f>
        <v>0</v>
      </c>
      <c r="Z303" s="116"/>
      <c r="AA303" s="118"/>
      <c r="AB303" s="118"/>
      <c r="AC303" s="118"/>
    </row>
    <row r="304" customFormat="false" ht="16.5" hidden="false" customHeight="true" outlineLevel="0" collapsed="false">
      <c r="A304" s="92" t="s">
        <v>511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3"/>
      <c r="AB304" s="93"/>
      <c r="AC304" s="93"/>
    </row>
    <row r="305" customFormat="false" ht="14.25" hidden="false" customHeight="true" outlineLevel="0" collapsed="false">
      <c r="A305" s="94" t="s">
        <v>73</v>
      </c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5"/>
      <c r="AB305" s="95"/>
      <c r="AC305" s="95"/>
    </row>
    <row r="306" customFormat="false" ht="37.5" hidden="false" customHeight="true" outlineLevel="0" collapsed="false">
      <c r="A306" s="96" t="s">
        <v>512</v>
      </c>
      <c r="B306" s="96" t="s">
        <v>513</v>
      </c>
      <c r="C306" s="97" t="n">
        <v>4301051409</v>
      </c>
      <c r="D306" s="98" t="n">
        <v>4680115881556</v>
      </c>
      <c r="E306" s="98"/>
      <c r="F306" s="99" t="n">
        <v>1</v>
      </c>
      <c r="G306" s="100" t="n">
        <v>4</v>
      </c>
      <c r="H306" s="99" t="n">
        <v>4</v>
      </c>
      <c r="I306" s="99" t="n">
        <v>4.408</v>
      </c>
      <c r="J306" s="100" t="n">
        <v>104</v>
      </c>
      <c r="K306" s="100" t="s">
        <v>116</v>
      </c>
      <c r="L306" s="100"/>
      <c r="M306" s="101" t="s">
        <v>77</v>
      </c>
      <c r="N306" s="101"/>
      <c r="O306" s="100" t="n">
        <v>45</v>
      </c>
      <c r="P306" s="102" t="str">
        <f aca="false"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102"/>
      <c r="R306" s="102"/>
      <c r="S306" s="102"/>
      <c r="T306" s="102"/>
      <c r="U306" s="103"/>
      <c r="V306" s="103"/>
      <c r="W306" s="104" t="s">
        <v>69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IFERROR(IF(Y306=0,"",ROUNDUP(Y306/H306,0)*0.01196),"")</f>
        <v/>
      </c>
      <c r="AA306" s="108"/>
      <c r="AB306" s="109"/>
      <c r="AC306" s="110" t="s">
        <v>514</v>
      </c>
      <c r="AG306" s="111"/>
      <c r="AJ306" s="112"/>
      <c r="AK306" s="112" t="n">
        <v>0</v>
      </c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37.5" hidden="false" customHeight="true" outlineLevel="0" collapsed="false">
      <c r="A307" s="96" t="s">
        <v>515</v>
      </c>
      <c r="B307" s="96" t="s">
        <v>516</v>
      </c>
      <c r="C307" s="97" t="n">
        <v>4301051506</v>
      </c>
      <c r="D307" s="98" t="n">
        <v>4680115881037</v>
      </c>
      <c r="E307" s="98"/>
      <c r="F307" s="99" t="n">
        <v>0.84</v>
      </c>
      <c r="G307" s="100" t="n">
        <v>4</v>
      </c>
      <c r="H307" s="99" t="n">
        <v>3.36</v>
      </c>
      <c r="I307" s="99" t="n">
        <v>3.618</v>
      </c>
      <c r="J307" s="100" t="n">
        <v>132</v>
      </c>
      <c r="K307" s="100" t="s">
        <v>126</v>
      </c>
      <c r="L307" s="100"/>
      <c r="M307" s="101" t="s">
        <v>68</v>
      </c>
      <c r="N307" s="101"/>
      <c r="O307" s="100" t="n">
        <v>40</v>
      </c>
      <c r="P307" s="102" t="str">
        <f aca="false"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102"/>
      <c r="R307" s="102"/>
      <c r="S307" s="102"/>
      <c r="T307" s="102"/>
      <c r="U307" s="103"/>
      <c r="V307" s="103"/>
      <c r="W307" s="104" t="s">
        <v>69</v>
      </c>
      <c r="X307" s="105" t="n">
        <v>0</v>
      </c>
      <c r="Y307" s="106" t="n">
        <f aca="false">IFERROR(IF(X307="",0,CEILING((X307/$H307),1)*$H307),"")</f>
        <v>0</v>
      </c>
      <c r="Z307" s="107" t="str">
        <f aca="false">IFERROR(IF(Y307=0,"",ROUNDUP(Y307/H307,0)*0.00902),"")</f>
        <v/>
      </c>
      <c r="AA307" s="108"/>
      <c r="AB307" s="109"/>
      <c r="AC307" s="110" t="s">
        <v>517</v>
      </c>
      <c r="AG307" s="111"/>
      <c r="AJ307" s="112"/>
      <c r="AK307" s="112" t="n">
        <v>0</v>
      </c>
      <c r="BB307" s="113" t="s">
        <v>1</v>
      </c>
      <c r="BM307" s="111" t="n">
        <f aca="false">IFERROR(X307*I307/H307,"0")</f>
        <v>0</v>
      </c>
      <c r="BN307" s="111" t="n">
        <f aca="false">IFERROR(Y307*I307/H307,"0")</f>
        <v>0</v>
      </c>
      <c r="BO307" s="111" t="n">
        <f aca="false">IFERROR(1/J307*(X307/H307),"0")</f>
        <v>0</v>
      </c>
      <c r="BP307" s="111" t="n">
        <f aca="false">IFERROR(1/J307*(Y307/H307),"0")</f>
        <v>0</v>
      </c>
    </row>
    <row r="308" customFormat="false" ht="37.5" hidden="false" customHeight="true" outlineLevel="0" collapsed="false">
      <c r="A308" s="96" t="s">
        <v>518</v>
      </c>
      <c r="B308" s="96" t="s">
        <v>519</v>
      </c>
      <c r="C308" s="97" t="n">
        <v>4301051893</v>
      </c>
      <c r="D308" s="98" t="n">
        <v>4680115886186</v>
      </c>
      <c r="E308" s="98"/>
      <c r="F308" s="99" t="n">
        <v>0.3</v>
      </c>
      <c r="G308" s="100" t="n">
        <v>6</v>
      </c>
      <c r="H308" s="99" t="n">
        <v>1.8</v>
      </c>
      <c r="I308" s="99" t="n">
        <v>1.98</v>
      </c>
      <c r="J308" s="100" t="n">
        <v>182</v>
      </c>
      <c r="K308" s="100" t="s">
        <v>76</v>
      </c>
      <c r="L308" s="100"/>
      <c r="M308" s="101" t="s">
        <v>77</v>
      </c>
      <c r="N308" s="101"/>
      <c r="O308" s="100" t="n">
        <v>45</v>
      </c>
      <c r="P308" s="102" t="str">
        <f aca="false"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102"/>
      <c r="R308" s="102"/>
      <c r="S308" s="102"/>
      <c r="T308" s="102"/>
      <c r="U308" s="103"/>
      <c r="V308" s="103"/>
      <c r="W308" s="104" t="s">
        <v>69</v>
      </c>
      <c r="X308" s="105" t="n">
        <v>0</v>
      </c>
      <c r="Y308" s="106" t="n">
        <f aca="false">IFERROR(IF(X308="",0,CEILING((X308/$H308),1)*$H308),"")</f>
        <v>0</v>
      </c>
      <c r="Z308" s="107" t="str">
        <f aca="false">IFERROR(IF(Y308=0,"",ROUNDUP(Y308/H308,0)*0.00651),"")</f>
        <v/>
      </c>
      <c r="AA308" s="108"/>
      <c r="AB308" s="109"/>
      <c r="AC308" s="110" t="s">
        <v>514</v>
      </c>
      <c r="AG308" s="111"/>
      <c r="AJ308" s="112"/>
      <c r="AK308" s="112" t="n">
        <v>0</v>
      </c>
      <c r="BB308" s="113" t="s">
        <v>1</v>
      </c>
      <c r="BM308" s="111" t="n">
        <f aca="false">IFERROR(X308*I308/H308,"0")</f>
        <v>0</v>
      </c>
      <c r="BN308" s="111" t="n">
        <f aca="false">IFERROR(Y308*I308/H308,"0")</f>
        <v>0</v>
      </c>
      <c r="BO308" s="111" t="n">
        <f aca="false">IFERROR(1/J308*(X308/H308),"0")</f>
        <v>0</v>
      </c>
      <c r="BP308" s="111" t="n">
        <f aca="false">IFERROR(1/J308*(Y308/H308),"0")</f>
        <v>0</v>
      </c>
    </row>
    <row r="309" customFormat="false" ht="27" hidden="false" customHeight="true" outlineLevel="0" collapsed="false">
      <c r="A309" s="96" t="s">
        <v>520</v>
      </c>
      <c r="B309" s="96" t="s">
        <v>521</v>
      </c>
      <c r="C309" s="97" t="n">
        <v>4301051487</v>
      </c>
      <c r="D309" s="98" t="n">
        <v>4680115881228</v>
      </c>
      <c r="E309" s="98"/>
      <c r="F309" s="99" t="n">
        <v>0.4</v>
      </c>
      <c r="G309" s="100" t="n">
        <v>6</v>
      </c>
      <c r="H309" s="99" t="n">
        <v>2.4</v>
      </c>
      <c r="I309" s="99" t="n">
        <v>2.652</v>
      </c>
      <c r="J309" s="100" t="n">
        <v>182</v>
      </c>
      <c r="K309" s="100" t="s">
        <v>76</v>
      </c>
      <c r="L309" s="100"/>
      <c r="M309" s="101" t="s">
        <v>68</v>
      </c>
      <c r="N309" s="101"/>
      <c r="O309" s="100" t="n">
        <v>40</v>
      </c>
      <c r="P309" s="102" t="str">
        <f aca="false"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102"/>
      <c r="R309" s="102"/>
      <c r="S309" s="102"/>
      <c r="T309" s="102"/>
      <c r="U309" s="103"/>
      <c r="V309" s="103"/>
      <c r="W309" s="104" t="s">
        <v>69</v>
      </c>
      <c r="X309" s="105" t="n">
        <v>120</v>
      </c>
      <c r="Y309" s="106" t="n">
        <f aca="false">IFERROR(IF(X309="",0,CEILING((X309/$H309),1)*$H309),"")</f>
        <v>120</v>
      </c>
      <c r="Z309" s="107" t="n">
        <f aca="false">IFERROR(IF(Y309=0,"",ROUNDUP(Y309/H309,0)*0.00651),"")</f>
        <v>0.3255</v>
      </c>
      <c r="AA309" s="108"/>
      <c r="AB309" s="109"/>
      <c r="AC309" s="110" t="s">
        <v>517</v>
      </c>
      <c r="AG309" s="111"/>
      <c r="AJ309" s="112"/>
      <c r="AK309" s="112" t="n">
        <v>0</v>
      </c>
      <c r="BB309" s="113" t="s">
        <v>1</v>
      </c>
      <c r="BM309" s="111" t="n">
        <f aca="false">IFERROR(X309*I309/H309,"0")</f>
        <v>132.6</v>
      </c>
      <c r="BN309" s="111" t="n">
        <f aca="false">IFERROR(Y309*I309/H309,"0")</f>
        <v>132.6</v>
      </c>
      <c r="BO309" s="111" t="n">
        <f aca="false">IFERROR(1/J309*(X309/H309),"0")</f>
        <v>0.274725274725275</v>
      </c>
      <c r="BP309" s="111" t="n">
        <f aca="false">IFERROR(1/J309*(Y309/H309),"0")</f>
        <v>0.274725274725275</v>
      </c>
    </row>
    <row r="310" customFormat="false" ht="37.5" hidden="false" customHeight="true" outlineLevel="0" collapsed="false">
      <c r="A310" s="96" t="s">
        <v>522</v>
      </c>
      <c r="B310" s="96" t="s">
        <v>523</v>
      </c>
      <c r="C310" s="97" t="n">
        <v>4301051384</v>
      </c>
      <c r="D310" s="98" t="n">
        <v>4680115881211</v>
      </c>
      <c r="E310" s="98"/>
      <c r="F310" s="99" t="n">
        <v>0.4</v>
      </c>
      <c r="G310" s="100" t="n">
        <v>6</v>
      </c>
      <c r="H310" s="99" t="n">
        <v>2.4</v>
      </c>
      <c r="I310" s="99" t="n">
        <v>2.58</v>
      </c>
      <c r="J310" s="100" t="n">
        <v>182</v>
      </c>
      <c r="K310" s="100" t="s">
        <v>76</v>
      </c>
      <c r="L310" s="100" t="s">
        <v>129</v>
      </c>
      <c r="M310" s="101" t="s">
        <v>68</v>
      </c>
      <c r="N310" s="101"/>
      <c r="O310" s="100" t="n">
        <v>45</v>
      </c>
      <c r="P310" s="102" t="str">
        <f aca="false"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102"/>
      <c r="R310" s="102"/>
      <c r="S310" s="102"/>
      <c r="T310" s="102"/>
      <c r="U310" s="103"/>
      <c r="V310" s="103"/>
      <c r="W310" s="104" t="s">
        <v>69</v>
      </c>
      <c r="X310" s="105" t="n">
        <v>160</v>
      </c>
      <c r="Y310" s="106" t="n">
        <f aca="false">IFERROR(IF(X310="",0,CEILING((X310/$H310),1)*$H310),"")</f>
        <v>160.8</v>
      </c>
      <c r="Z310" s="107" t="n">
        <f aca="false">IFERROR(IF(Y310=0,"",ROUNDUP(Y310/H310,0)*0.00651),"")</f>
        <v>0.43617</v>
      </c>
      <c r="AA310" s="108"/>
      <c r="AB310" s="109"/>
      <c r="AC310" s="110" t="s">
        <v>514</v>
      </c>
      <c r="AG310" s="111"/>
      <c r="AJ310" s="112" t="s">
        <v>130</v>
      </c>
      <c r="AK310" s="112" t="n">
        <v>436.8</v>
      </c>
      <c r="BB310" s="113" t="s">
        <v>1</v>
      </c>
      <c r="BM310" s="111" t="n">
        <f aca="false">IFERROR(X310*I310/H310,"0")</f>
        <v>172</v>
      </c>
      <c r="BN310" s="111" t="n">
        <f aca="false">IFERROR(Y310*I310/H310,"0")</f>
        <v>172.86</v>
      </c>
      <c r="BO310" s="111" t="n">
        <f aca="false">IFERROR(1/J310*(X310/H310),"0")</f>
        <v>0.366300366300366</v>
      </c>
      <c r="BP310" s="111" t="n">
        <f aca="false">IFERROR(1/J310*(Y310/H310),"0")</f>
        <v>0.368131868131868</v>
      </c>
    </row>
    <row r="311" customFormat="false" ht="37.5" hidden="false" customHeight="true" outlineLevel="0" collapsed="false">
      <c r="A311" s="96" t="s">
        <v>524</v>
      </c>
      <c r="B311" s="96" t="s">
        <v>525</v>
      </c>
      <c r="C311" s="97" t="n">
        <v>4301051378</v>
      </c>
      <c r="D311" s="98" t="n">
        <v>4680115881020</v>
      </c>
      <c r="E311" s="98"/>
      <c r="F311" s="99" t="n">
        <v>0.84</v>
      </c>
      <c r="G311" s="100" t="n">
        <v>4</v>
      </c>
      <c r="H311" s="99" t="n">
        <v>3.36</v>
      </c>
      <c r="I311" s="99" t="n">
        <v>3.57</v>
      </c>
      <c r="J311" s="100" t="n">
        <v>120</v>
      </c>
      <c r="K311" s="100" t="s">
        <v>126</v>
      </c>
      <c r="L311" s="100"/>
      <c r="M311" s="101" t="s">
        <v>68</v>
      </c>
      <c r="N311" s="101"/>
      <c r="O311" s="100" t="n">
        <v>45</v>
      </c>
      <c r="P311" s="102" t="str">
        <f aca="false"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102"/>
      <c r="R311" s="102"/>
      <c r="S311" s="102"/>
      <c r="T311" s="102"/>
      <c r="U311" s="103"/>
      <c r="V311" s="103"/>
      <c r="W311" s="104" t="s">
        <v>69</v>
      </c>
      <c r="X311" s="105" t="n">
        <v>0</v>
      </c>
      <c r="Y311" s="106" t="n">
        <f aca="false">IFERROR(IF(X311="",0,CEILING((X311/$H311),1)*$H311),"")</f>
        <v>0</v>
      </c>
      <c r="Z311" s="107" t="str">
        <f aca="false">IFERROR(IF(Y311=0,"",ROUNDUP(Y311/H311,0)*0.00937),"")</f>
        <v/>
      </c>
      <c r="AA311" s="108"/>
      <c r="AB311" s="109"/>
      <c r="AC311" s="110" t="s">
        <v>526</v>
      </c>
      <c r="AG311" s="111"/>
      <c r="AJ311" s="112"/>
      <c r="AK311" s="112" t="n">
        <v>0</v>
      </c>
      <c r="BB311" s="113" t="s">
        <v>1</v>
      </c>
      <c r="BM311" s="111" t="n">
        <f aca="false">IFERROR(X311*I311/H311,"0")</f>
        <v>0</v>
      </c>
      <c r="BN311" s="111" t="n">
        <f aca="false">IFERROR(Y311*I311/H311,"0")</f>
        <v>0</v>
      </c>
      <c r="BO311" s="111" t="n">
        <f aca="false">IFERROR(1/J311*(X311/H311),"0")</f>
        <v>0</v>
      </c>
      <c r="BP311" s="111" t="n">
        <f aca="false">IFERROR(1/J311*(Y311/H311),"0")</f>
        <v>0</v>
      </c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71</v>
      </c>
      <c r="Q312" s="115"/>
      <c r="R312" s="115"/>
      <c r="S312" s="115"/>
      <c r="T312" s="115"/>
      <c r="U312" s="115"/>
      <c r="V312" s="115"/>
      <c r="W312" s="116" t="s">
        <v>72</v>
      </c>
      <c r="X312" s="117" t="n">
        <f aca="false">IFERROR(X306/H306,"0")+IFERROR(X307/H307,"0")+IFERROR(X308/H308,"0")+IFERROR(X309/H309,"0")+IFERROR(X310/H310,"0")+IFERROR(X311/H311,"0")</f>
        <v>116.666666666667</v>
      </c>
      <c r="Y312" s="117" t="n">
        <f aca="false">IFERROR(Y306/H306,"0")+IFERROR(Y307/H307,"0")+IFERROR(Y308/H308,"0")+IFERROR(Y309/H309,"0")+IFERROR(Y310/H310,"0")+IFERROR(Y311/H311,"0")</f>
        <v>117</v>
      </c>
      <c r="Z312" s="117" t="n">
        <f aca="false">IFERROR(IF(Z306="",0,Z306),"0")+IFERROR(IF(Z307="",0,Z307),"0")+IFERROR(IF(Z308="",0,Z308),"0")+IFERROR(IF(Z309="",0,Z309),"0")+IFERROR(IF(Z310="",0,Z310),"0")+IFERROR(IF(Z311="",0,Z311),"0")</f>
        <v>0.76167</v>
      </c>
      <c r="AA312" s="118"/>
      <c r="AB312" s="118"/>
      <c r="AC312" s="118"/>
    </row>
    <row r="313" customFormat="false" ht="12.75" hidden="false" customHeight="false" outlineLevel="0" collapsed="false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5" t="s">
        <v>71</v>
      </c>
      <c r="Q313" s="115"/>
      <c r="R313" s="115"/>
      <c r="S313" s="115"/>
      <c r="T313" s="115"/>
      <c r="U313" s="115"/>
      <c r="V313" s="115"/>
      <c r="W313" s="116" t="s">
        <v>69</v>
      </c>
      <c r="X313" s="117" t="n">
        <f aca="false">IFERROR(SUM(X306:X311),"0")</f>
        <v>280</v>
      </c>
      <c r="Y313" s="117" t="n">
        <f aca="false">IFERROR(SUM(Y306:Y311),"0")</f>
        <v>280.8</v>
      </c>
      <c r="Z313" s="116"/>
      <c r="AA313" s="118"/>
      <c r="AB313" s="118"/>
      <c r="AC313" s="118"/>
    </row>
    <row r="314" customFormat="false" ht="16.5" hidden="false" customHeight="true" outlineLevel="0" collapsed="false">
      <c r="A314" s="92" t="s">
        <v>527</v>
      </c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3"/>
      <c r="AB314" s="93"/>
      <c r="AC314" s="93"/>
    </row>
    <row r="315" customFormat="false" ht="14.25" hidden="false" customHeight="true" outlineLevel="0" collapsed="false">
      <c r="A315" s="94" t="s">
        <v>113</v>
      </c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5"/>
      <c r="AB315" s="95"/>
      <c r="AC315" s="95"/>
    </row>
    <row r="316" customFormat="false" ht="27" hidden="false" customHeight="true" outlineLevel="0" collapsed="false">
      <c r="A316" s="96" t="s">
        <v>528</v>
      </c>
      <c r="B316" s="96" t="s">
        <v>529</v>
      </c>
      <c r="C316" s="97" t="n">
        <v>4301011306</v>
      </c>
      <c r="D316" s="98" t="n">
        <v>4607091389296</v>
      </c>
      <c r="E316" s="98"/>
      <c r="F316" s="99" t="n">
        <v>0.4</v>
      </c>
      <c r="G316" s="100" t="n">
        <v>10</v>
      </c>
      <c r="H316" s="99" t="n">
        <v>4</v>
      </c>
      <c r="I316" s="99" t="n">
        <v>4.21</v>
      </c>
      <c r="J316" s="100" t="n">
        <v>132</v>
      </c>
      <c r="K316" s="100" t="s">
        <v>126</v>
      </c>
      <c r="L316" s="100"/>
      <c r="M316" s="101" t="s">
        <v>77</v>
      </c>
      <c r="N316" s="101"/>
      <c r="O316" s="100" t="n">
        <v>45</v>
      </c>
      <c r="P316" s="102" t="str">
        <f aca="false"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102"/>
      <c r="R316" s="102"/>
      <c r="S316" s="102"/>
      <c r="T316" s="102"/>
      <c r="U316" s="103"/>
      <c r="V316" s="103"/>
      <c r="W316" s="104" t="s">
        <v>69</v>
      </c>
      <c r="X316" s="105" t="n">
        <v>0</v>
      </c>
      <c r="Y316" s="106" t="n">
        <f aca="false">IFERROR(IF(X316="",0,CEILING((X316/$H316),1)*$H316),"")</f>
        <v>0</v>
      </c>
      <c r="Z316" s="107" t="str">
        <f aca="false">IFERROR(IF(Y316=0,"",ROUNDUP(Y316/H316,0)*0.00902),"")</f>
        <v/>
      </c>
      <c r="AA316" s="108"/>
      <c r="AB316" s="109"/>
      <c r="AC316" s="110" t="s">
        <v>530</v>
      </c>
      <c r="AG316" s="111"/>
      <c r="AJ316" s="112"/>
      <c r="AK316" s="112" t="n">
        <v>0</v>
      </c>
      <c r="BB316" s="113" t="s">
        <v>1</v>
      </c>
      <c r="BM316" s="111" t="n">
        <f aca="false">IFERROR(X316*I316/H316,"0")</f>
        <v>0</v>
      </c>
      <c r="BN316" s="111" t="n">
        <f aca="false">IFERROR(Y316*I316/H316,"0")</f>
        <v>0</v>
      </c>
      <c r="BO316" s="111" t="n">
        <f aca="false">IFERROR(1/J316*(X316/H316),"0")</f>
        <v>0</v>
      </c>
      <c r="BP316" s="111" t="n">
        <f aca="false">IFERROR(1/J316*(Y316/H316),"0")</f>
        <v>0</v>
      </c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71</v>
      </c>
      <c r="Q317" s="115"/>
      <c r="R317" s="115"/>
      <c r="S317" s="115"/>
      <c r="T317" s="115"/>
      <c r="U317" s="115"/>
      <c r="V317" s="115"/>
      <c r="W317" s="116" t="s">
        <v>72</v>
      </c>
      <c r="X317" s="117" t="n">
        <f aca="false">IFERROR(X316/H316,"0")</f>
        <v>0</v>
      </c>
      <c r="Y317" s="117" t="n">
        <f aca="false">IFERROR(Y316/H316,"0")</f>
        <v>0</v>
      </c>
      <c r="Z317" s="117" t="n">
        <f aca="false">IFERROR(IF(Z316="",0,Z316),"0")</f>
        <v>0</v>
      </c>
      <c r="AA317" s="118"/>
      <c r="AB317" s="118"/>
      <c r="AC317" s="118"/>
    </row>
    <row r="318" customFormat="false" ht="12.75" hidden="false" customHeight="false" outlineLevel="0" collapsed="false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5" t="s">
        <v>71</v>
      </c>
      <c r="Q318" s="115"/>
      <c r="R318" s="115"/>
      <c r="S318" s="115"/>
      <c r="T318" s="115"/>
      <c r="U318" s="115"/>
      <c r="V318" s="115"/>
      <c r="W318" s="116" t="s">
        <v>69</v>
      </c>
      <c r="X318" s="117" t="n">
        <f aca="false">IFERROR(SUM(X316:X316),"0")</f>
        <v>0</v>
      </c>
      <c r="Y318" s="117" t="n">
        <f aca="false">IFERROR(SUM(Y316:Y316),"0")</f>
        <v>0</v>
      </c>
      <c r="Z318" s="116"/>
      <c r="AA318" s="118"/>
      <c r="AB318" s="118"/>
      <c r="AC318" s="118"/>
    </row>
    <row r="319" customFormat="false" ht="14.25" hidden="false" customHeight="true" outlineLevel="0" collapsed="false">
      <c r="A319" s="94" t="s">
        <v>64</v>
      </c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5"/>
      <c r="AB319" s="95"/>
      <c r="AC319" s="95"/>
    </row>
    <row r="320" customFormat="false" ht="27" hidden="false" customHeight="true" outlineLevel="0" collapsed="false">
      <c r="A320" s="96" t="s">
        <v>531</v>
      </c>
      <c r="B320" s="96" t="s">
        <v>532</v>
      </c>
      <c r="C320" s="97" t="n">
        <v>4301031163</v>
      </c>
      <c r="D320" s="98" t="n">
        <v>4680115880344</v>
      </c>
      <c r="E320" s="98"/>
      <c r="F320" s="99" t="n">
        <v>0.28</v>
      </c>
      <c r="G320" s="100" t="n">
        <v>6</v>
      </c>
      <c r="H320" s="99" t="n">
        <v>1.68</v>
      </c>
      <c r="I320" s="99" t="n">
        <v>1.78</v>
      </c>
      <c r="J320" s="100" t="n">
        <v>234</v>
      </c>
      <c r="K320" s="100" t="s">
        <v>67</v>
      </c>
      <c r="L320" s="100"/>
      <c r="M320" s="101" t="s">
        <v>68</v>
      </c>
      <c r="N320" s="101"/>
      <c r="O320" s="100" t="n">
        <v>40</v>
      </c>
      <c r="P320" s="102" t="str">
        <f aca="false"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102"/>
      <c r="R320" s="102"/>
      <c r="S320" s="102"/>
      <c r="T320" s="102"/>
      <c r="U320" s="103"/>
      <c r="V320" s="103"/>
      <c r="W320" s="104" t="s">
        <v>69</v>
      </c>
      <c r="X320" s="105" t="n">
        <v>0</v>
      </c>
      <c r="Y320" s="106" t="n">
        <f aca="false">IFERROR(IF(X320="",0,CEILING((X320/$H320),1)*$H320),"")</f>
        <v>0</v>
      </c>
      <c r="Z320" s="107" t="str">
        <f aca="false">IFERROR(IF(Y320=0,"",ROUNDUP(Y320/H320,0)*0.00502),"")</f>
        <v/>
      </c>
      <c r="AA320" s="108"/>
      <c r="AB320" s="109"/>
      <c r="AC320" s="110" t="s">
        <v>533</v>
      </c>
      <c r="AG320" s="111"/>
      <c r="AJ320" s="112"/>
      <c r="AK320" s="112" t="n">
        <v>0</v>
      </c>
      <c r="BB320" s="113" t="s">
        <v>1</v>
      </c>
      <c r="BM320" s="111" t="n">
        <f aca="false">IFERROR(X320*I320/H320,"0")</f>
        <v>0</v>
      </c>
      <c r="BN320" s="111" t="n">
        <f aca="false">IFERROR(Y320*I320/H320,"0")</f>
        <v>0</v>
      </c>
      <c r="BO320" s="111" t="n">
        <f aca="false">IFERROR(1/J320*(X320/H320),"0")</f>
        <v>0</v>
      </c>
      <c r="BP320" s="111" t="n">
        <f aca="false">IFERROR(1/J320*(Y320/H320),"0")</f>
        <v>0</v>
      </c>
    </row>
    <row r="321" customFormat="false" ht="12.75" hidden="false" customHeight="false" outlineLevel="0" collapsed="false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5" t="s">
        <v>71</v>
      </c>
      <c r="Q321" s="115"/>
      <c r="R321" s="115"/>
      <c r="S321" s="115"/>
      <c r="T321" s="115"/>
      <c r="U321" s="115"/>
      <c r="V321" s="115"/>
      <c r="W321" s="116" t="s">
        <v>72</v>
      </c>
      <c r="X321" s="117" t="n">
        <f aca="false">IFERROR(X320/H320,"0")</f>
        <v>0</v>
      </c>
      <c r="Y321" s="117" t="n">
        <f aca="false">IFERROR(Y320/H320,"0")</f>
        <v>0</v>
      </c>
      <c r="Z321" s="117" t="n">
        <f aca="false">IFERROR(IF(Z320="",0,Z320),"0")</f>
        <v>0</v>
      </c>
      <c r="AA321" s="118"/>
      <c r="AB321" s="118"/>
      <c r="AC321" s="118"/>
    </row>
    <row r="322" customFormat="false" ht="12.75" hidden="false" customHeight="false" outlineLevel="0" collapsed="false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5" t="s">
        <v>71</v>
      </c>
      <c r="Q322" s="115"/>
      <c r="R322" s="115"/>
      <c r="S322" s="115"/>
      <c r="T322" s="115"/>
      <c r="U322" s="115"/>
      <c r="V322" s="115"/>
      <c r="W322" s="116" t="s">
        <v>69</v>
      </c>
      <c r="X322" s="117" t="n">
        <f aca="false">IFERROR(SUM(X320:X320),"0")</f>
        <v>0</v>
      </c>
      <c r="Y322" s="117" t="n">
        <f aca="false">IFERROR(SUM(Y320:Y320),"0")</f>
        <v>0</v>
      </c>
      <c r="Z322" s="116"/>
      <c r="AA322" s="118"/>
      <c r="AB322" s="118"/>
      <c r="AC322" s="118"/>
    </row>
    <row r="323" customFormat="false" ht="14.25" hidden="false" customHeight="true" outlineLevel="0" collapsed="false">
      <c r="A323" s="94" t="s">
        <v>73</v>
      </c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5"/>
      <c r="AB323" s="95"/>
      <c r="AC323" s="95"/>
    </row>
    <row r="324" customFormat="false" ht="37.5" hidden="false" customHeight="true" outlineLevel="0" collapsed="false">
      <c r="A324" s="96" t="s">
        <v>534</v>
      </c>
      <c r="B324" s="96" t="s">
        <v>535</v>
      </c>
      <c r="C324" s="97" t="n">
        <v>4301051731</v>
      </c>
      <c r="D324" s="98" t="n">
        <v>4680115884618</v>
      </c>
      <c r="E324" s="98"/>
      <c r="F324" s="99" t="n">
        <v>0.6</v>
      </c>
      <c r="G324" s="100" t="n">
        <v>6</v>
      </c>
      <c r="H324" s="99" t="n">
        <v>3.6</v>
      </c>
      <c r="I324" s="99" t="n">
        <v>3.81</v>
      </c>
      <c r="J324" s="100" t="n">
        <v>132</v>
      </c>
      <c r="K324" s="100" t="s">
        <v>126</v>
      </c>
      <c r="L324" s="100"/>
      <c r="M324" s="101" t="s">
        <v>68</v>
      </c>
      <c r="N324" s="101"/>
      <c r="O324" s="100" t="n">
        <v>45</v>
      </c>
      <c r="P324" s="102" t="str">
        <f aca="false"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102"/>
      <c r="R324" s="102"/>
      <c r="S324" s="102"/>
      <c r="T324" s="102"/>
      <c r="U324" s="103"/>
      <c r="V324" s="103"/>
      <c r="W324" s="104" t="s">
        <v>69</v>
      </c>
      <c r="X324" s="105" t="n">
        <v>0</v>
      </c>
      <c r="Y324" s="106" t="n">
        <f aca="false">IFERROR(IF(X324="",0,CEILING((X324/$H324),1)*$H324),"")</f>
        <v>0</v>
      </c>
      <c r="Z324" s="107" t="str">
        <f aca="false">IFERROR(IF(Y324=0,"",ROUNDUP(Y324/H324,0)*0.00902),"")</f>
        <v/>
      </c>
      <c r="AA324" s="108"/>
      <c r="AB324" s="109"/>
      <c r="AC324" s="110" t="s">
        <v>536</v>
      </c>
      <c r="AG324" s="111"/>
      <c r="AJ324" s="112"/>
      <c r="AK324" s="112" t="n">
        <v>0</v>
      </c>
      <c r="BB324" s="113" t="s">
        <v>1</v>
      </c>
      <c r="BM324" s="111" t="n">
        <f aca="false">IFERROR(X324*I324/H324,"0")</f>
        <v>0</v>
      </c>
      <c r="BN324" s="111" t="n">
        <f aca="false">IFERROR(Y324*I324/H324,"0")</f>
        <v>0</v>
      </c>
      <c r="BO324" s="111" t="n">
        <f aca="false">IFERROR(1/J324*(X324/H324),"0")</f>
        <v>0</v>
      </c>
      <c r="BP324" s="111" t="n">
        <f aca="false">IFERROR(1/J324*(Y324/H324),"0")</f>
        <v>0</v>
      </c>
    </row>
    <row r="325" customFormat="false" ht="12.75" hidden="false" customHeight="false" outlineLevel="0" collapsed="false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5" t="s">
        <v>71</v>
      </c>
      <c r="Q325" s="115"/>
      <c r="R325" s="115"/>
      <c r="S325" s="115"/>
      <c r="T325" s="115"/>
      <c r="U325" s="115"/>
      <c r="V325" s="115"/>
      <c r="W325" s="116" t="s">
        <v>72</v>
      </c>
      <c r="X325" s="117" t="n">
        <f aca="false">IFERROR(X324/H324,"0")</f>
        <v>0</v>
      </c>
      <c r="Y325" s="117" t="n">
        <f aca="false">IFERROR(Y324/H324,"0")</f>
        <v>0</v>
      </c>
      <c r="Z325" s="117" t="n">
        <f aca="false">IFERROR(IF(Z324="",0,Z324),"0")</f>
        <v>0</v>
      </c>
      <c r="AA325" s="118"/>
      <c r="AB325" s="118"/>
      <c r="AC325" s="118"/>
    </row>
    <row r="326" customFormat="false" ht="12.75" hidden="false" customHeight="false" outlineLevel="0" collapsed="false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5" t="s">
        <v>71</v>
      </c>
      <c r="Q326" s="115"/>
      <c r="R326" s="115"/>
      <c r="S326" s="115"/>
      <c r="T326" s="115"/>
      <c r="U326" s="115"/>
      <c r="V326" s="115"/>
      <c r="W326" s="116" t="s">
        <v>69</v>
      </c>
      <c r="X326" s="117" t="n">
        <f aca="false">IFERROR(SUM(X324:X324),"0")</f>
        <v>0</v>
      </c>
      <c r="Y326" s="117" t="n">
        <f aca="false">IFERROR(SUM(Y324:Y324),"0")</f>
        <v>0</v>
      </c>
      <c r="Z326" s="116"/>
      <c r="AA326" s="118"/>
      <c r="AB326" s="118"/>
      <c r="AC326" s="118"/>
    </row>
    <row r="327" customFormat="false" ht="16.5" hidden="false" customHeight="true" outlineLevel="0" collapsed="false">
      <c r="A327" s="92" t="s">
        <v>537</v>
      </c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3"/>
      <c r="AB327" s="93"/>
      <c r="AC327" s="93"/>
    </row>
    <row r="328" customFormat="false" ht="14.25" hidden="false" customHeight="true" outlineLevel="0" collapsed="false">
      <c r="A328" s="94" t="s">
        <v>113</v>
      </c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5"/>
      <c r="AB328" s="95"/>
      <c r="AC328" s="95"/>
    </row>
    <row r="329" customFormat="false" ht="27" hidden="false" customHeight="true" outlineLevel="0" collapsed="false">
      <c r="A329" s="96" t="s">
        <v>538</v>
      </c>
      <c r="B329" s="96" t="s">
        <v>539</v>
      </c>
      <c r="C329" s="97" t="n">
        <v>4301011353</v>
      </c>
      <c r="D329" s="98" t="n">
        <v>4607091389807</v>
      </c>
      <c r="E329" s="98"/>
      <c r="F329" s="99" t="n">
        <v>0.4</v>
      </c>
      <c r="G329" s="100" t="n">
        <v>10</v>
      </c>
      <c r="H329" s="99" t="n">
        <v>4</v>
      </c>
      <c r="I329" s="99" t="n">
        <v>4.21</v>
      </c>
      <c r="J329" s="100" t="n">
        <v>132</v>
      </c>
      <c r="K329" s="100" t="s">
        <v>126</v>
      </c>
      <c r="L329" s="100"/>
      <c r="M329" s="101" t="s">
        <v>119</v>
      </c>
      <c r="N329" s="101"/>
      <c r="O329" s="100" t="n">
        <v>55</v>
      </c>
      <c r="P329" s="102" t="str">
        <f aca="false"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102"/>
      <c r="R329" s="102"/>
      <c r="S329" s="102"/>
      <c r="T329" s="102"/>
      <c r="U329" s="103"/>
      <c r="V329" s="103"/>
      <c r="W329" s="104" t="s">
        <v>69</v>
      </c>
      <c r="X329" s="105" t="n">
        <v>0</v>
      </c>
      <c r="Y329" s="106" t="n">
        <f aca="false">IFERROR(IF(X329="",0,CEILING((X329/$H329),1)*$H329),"")</f>
        <v>0</v>
      </c>
      <c r="Z329" s="107" t="str">
        <f aca="false">IFERROR(IF(Y329=0,"",ROUNDUP(Y329/H329,0)*0.00902),"")</f>
        <v/>
      </c>
      <c r="AA329" s="108"/>
      <c r="AB329" s="109"/>
      <c r="AC329" s="110" t="s">
        <v>540</v>
      </c>
      <c r="AG329" s="111"/>
      <c r="AJ329" s="112"/>
      <c r="AK329" s="112" t="n">
        <v>0</v>
      </c>
      <c r="BB329" s="113" t="s">
        <v>1</v>
      </c>
      <c r="BM329" s="111" t="n">
        <f aca="false">IFERROR(X329*I329/H329,"0")</f>
        <v>0</v>
      </c>
      <c r="BN329" s="111" t="n">
        <f aca="false">IFERROR(Y329*I329/H329,"0")</f>
        <v>0</v>
      </c>
      <c r="BO329" s="111" t="n">
        <f aca="false">IFERROR(1/J329*(X329/H329),"0")</f>
        <v>0</v>
      </c>
      <c r="BP329" s="111" t="n">
        <f aca="false">IFERROR(1/J329*(Y329/H329),"0")</f>
        <v>0</v>
      </c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71</v>
      </c>
      <c r="Q330" s="115"/>
      <c r="R330" s="115"/>
      <c r="S330" s="115"/>
      <c r="T330" s="115"/>
      <c r="U330" s="115"/>
      <c r="V330" s="115"/>
      <c r="W330" s="116" t="s">
        <v>72</v>
      </c>
      <c r="X330" s="117" t="n">
        <f aca="false">IFERROR(X329/H329,"0")</f>
        <v>0</v>
      </c>
      <c r="Y330" s="117" t="n">
        <f aca="false">IFERROR(Y329/H329,"0")</f>
        <v>0</v>
      </c>
      <c r="Z330" s="117" t="n">
        <f aca="false">IFERROR(IF(Z329="",0,Z329),"0")</f>
        <v>0</v>
      </c>
      <c r="AA330" s="118"/>
      <c r="AB330" s="118"/>
      <c r="AC330" s="118"/>
    </row>
    <row r="331" customFormat="false" ht="12.75" hidden="false" customHeight="false" outlineLevel="0" collapsed="false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5" t="s">
        <v>71</v>
      </c>
      <c r="Q331" s="115"/>
      <c r="R331" s="115"/>
      <c r="S331" s="115"/>
      <c r="T331" s="115"/>
      <c r="U331" s="115"/>
      <c r="V331" s="115"/>
      <c r="W331" s="116" t="s">
        <v>69</v>
      </c>
      <c r="X331" s="117" t="n">
        <f aca="false">IFERROR(SUM(X329:X329),"0")</f>
        <v>0</v>
      </c>
      <c r="Y331" s="117" t="n">
        <f aca="false">IFERROR(SUM(Y329:Y329),"0")</f>
        <v>0</v>
      </c>
      <c r="Z331" s="116"/>
      <c r="AA331" s="118"/>
      <c r="AB331" s="118"/>
      <c r="AC331" s="118"/>
    </row>
    <row r="332" customFormat="false" ht="14.25" hidden="false" customHeight="true" outlineLevel="0" collapsed="false">
      <c r="A332" s="94" t="s">
        <v>64</v>
      </c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5"/>
      <c r="AB332" s="95"/>
      <c r="AC332" s="95"/>
    </row>
    <row r="333" customFormat="false" ht="27" hidden="false" customHeight="true" outlineLevel="0" collapsed="false">
      <c r="A333" s="96" t="s">
        <v>541</v>
      </c>
      <c r="B333" s="96" t="s">
        <v>542</v>
      </c>
      <c r="C333" s="97" t="n">
        <v>4301031164</v>
      </c>
      <c r="D333" s="98" t="n">
        <v>4680115880481</v>
      </c>
      <c r="E333" s="98"/>
      <c r="F333" s="99" t="n">
        <v>0.28</v>
      </c>
      <c r="G333" s="100" t="n">
        <v>6</v>
      </c>
      <c r="H333" s="99" t="n">
        <v>1.68</v>
      </c>
      <c r="I333" s="99" t="n">
        <v>1.78</v>
      </c>
      <c r="J333" s="100" t="n">
        <v>234</v>
      </c>
      <c r="K333" s="100" t="s">
        <v>67</v>
      </c>
      <c r="L333" s="100"/>
      <c r="M333" s="101" t="s">
        <v>68</v>
      </c>
      <c r="N333" s="101"/>
      <c r="O333" s="100" t="n">
        <v>40</v>
      </c>
      <c r="P333" s="102" t="str">
        <f aca="false"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102"/>
      <c r="R333" s="102"/>
      <c r="S333" s="102"/>
      <c r="T333" s="102"/>
      <c r="U333" s="103"/>
      <c r="V333" s="103"/>
      <c r="W333" s="104" t="s">
        <v>69</v>
      </c>
      <c r="X333" s="105" t="n">
        <v>0</v>
      </c>
      <c r="Y333" s="106" t="n">
        <f aca="false">IFERROR(IF(X333="",0,CEILING((X333/$H333),1)*$H333),"")</f>
        <v>0</v>
      </c>
      <c r="Z333" s="107" t="str">
        <f aca="false">IFERROR(IF(Y333=0,"",ROUNDUP(Y333/H333,0)*0.00502),"")</f>
        <v/>
      </c>
      <c r="AA333" s="108"/>
      <c r="AB333" s="109"/>
      <c r="AC333" s="110" t="s">
        <v>543</v>
      </c>
      <c r="AG333" s="111"/>
      <c r="AJ333" s="112"/>
      <c r="AK333" s="112" t="n">
        <v>0</v>
      </c>
      <c r="BB333" s="113" t="s">
        <v>1</v>
      </c>
      <c r="BM333" s="111" t="n">
        <f aca="false">IFERROR(X333*I333/H333,"0")</f>
        <v>0</v>
      </c>
      <c r="BN333" s="111" t="n">
        <f aca="false">IFERROR(Y333*I333/H333,"0")</f>
        <v>0</v>
      </c>
      <c r="BO333" s="111" t="n">
        <f aca="false">IFERROR(1/J333*(X333/H333),"0")</f>
        <v>0</v>
      </c>
      <c r="BP333" s="111" t="n">
        <f aca="false">IFERROR(1/J333*(Y333/H333),"0")</f>
        <v>0</v>
      </c>
    </row>
    <row r="334" customFormat="false" ht="12.75" hidden="false" customHeight="false" outlineLevel="0" collapsed="false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5" t="s">
        <v>71</v>
      </c>
      <c r="Q334" s="115"/>
      <c r="R334" s="115"/>
      <c r="S334" s="115"/>
      <c r="T334" s="115"/>
      <c r="U334" s="115"/>
      <c r="V334" s="115"/>
      <c r="W334" s="116" t="s">
        <v>72</v>
      </c>
      <c r="X334" s="117" t="n">
        <f aca="false">IFERROR(X333/H333,"0")</f>
        <v>0</v>
      </c>
      <c r="Y334" s="117" t="n">
        <f aca="false">IFERROR(Y333/H333,"0")</f>
        <v>0</v>
      </c>
      <c r="Z334" s="117" t="n">
        <f aca="false">IFERROR(IF(Z333="",0,Z333),"0")</f>
        <v>0</v>
      </c>
      <c r="AA334" s="118"/>
      <c r="AB334" s="118"/>
      <c r="AC334" s="118"/>
    </row>
    <row r="335" customFormat="false" ht="12.75" hidden="false" customHeight="false" outlineLevel="0" collapsed="false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5" t="s">
        <v>71</v>
      </c>
      <c r="Q335" s="115"/>
      <c r="R335" s="115"/>
      <c r="S335" s="115"/>
      <c r="T335" s="115"/>
      <c r="U335" s="115"/>
      <c r="V335" s="115"/>
      <c r="W335" s="116" t="s">
        <v>69</v>
      </c>
      <c r="X335" s="117" t="n">
        <f aca="false">IFERROR(SUM(X333:X333),"0")</f>
        <v>0</v>
      </c>
      <c r="Y335" s="117" t="n">
        <f aca="false">IFERROR(SUM(Y333:Y333),"0")</f>
        <v>0</v>
      </c>
      <c r="Z335" s="116"/>
      <c r="AA335" s="118"/>
      <c r="AB335" s="118"/>
      <c r="AC335" s="118"/>
    </row>
    <row r="336" customFormat="false" ht="14.25" hidden="false" customHeight="true" outlineLevel="0" collapsed="false">
      <c r="A336" s="94" t="s">
        <v>73</v>
      </c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5"/>
      <c r="AB336" s="95"/>
      <c r="AC336" s="95"/>
    </row>
    <row r="337" customFormat="false" ht="27" hidden="false" customHeight="true" outlineLevel="0" collapsed="false">
      <c r="A337" s="96" t="s">
        <v>544</v>
      </c>
      <c r="B337" s="96" t="s">
        <v>545</v>
      </c>
      <c r="C337" s="97" t="n">
        <v>4301051344</v>
      </c>
      <c r="D337" s="98" t="n">
        <v>4680115880412</v>
      </c>
      <c r="E337" s="98"/>
      <c r="F337" s="99" t="n">
        <v>0.33</v>
      </c>
      <c r="G337" s="100" t="n">
        <v>6</v>
      </c>
      <c r="H337" s="99" t="n">
        <v>1.98</v>
      </c>
      <c r="I337" s="99" t="n">
        <v>2.226</v>
      </c>
      <c r="J337" s="100" t="n">
        <v>182</v>
      </c>
      <c r="K337" s="100" t="s">
        <v>76</v>
      </c>
      <c r="L337" s="100"/>
      <c r="M337" s="101" t="s">
        <v>77</v>
      </c>
      <c r="N337" s="101"/>
      <c r="O337" s="100" t="n">
        <v>45</v>
      </c>
      <c r="P337" s="102" t="str">
        <f aca="false"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102"/>
      <c r="R337" s="102"/>
      <c r="S337" s="102"/>
      <c r="T337" s="102"/>
      <c r="U337" s="103"/>
      <c r="V337" s="103"/>
      <c r="W337" s="104" t="s">
        <v>69</v>
      </c>
      <c r="X337" s="105" t="n">
        <v>0</v>
      </c>
      <c r="Y337" s="106" t="n">
        <f aca="false">IFERROR(IF(X337="",0,CEILING((X337/$H337),1)*$H337),"")</f>
        <v>0</v>
      </c>
      <c r="Z337" s="107" t="str">
        <f aca="false">IFERROR(IF(Y337=0,"",ROUNDUP(Y337/H337,0)*0.00651),"")</f>
        <v/>
      </c>
      <c r="AA337" s="108"/>
      <c r="AB337" s="109"/>
      <c r="AC337" s="110" t="s">
        <v>546</v>
      </c>
      <c r="AG337" s="111"/>
      <c r="AJ337" s="112"/>
      <c r="AK337" s="112" t="n">
        <v>0</v>
      </c>
      <c r="BB337" s="113" t="s">
        <v>1</v>
      </c>
      <c r="BM337" s="111" t="n">
        <f aca="false">IFERROR(X337*I337/H337,"0")</f>
        <v>0</v>
      </c>
      <c r="BN337" s="111" t="n">
        <f aca="false">IFERROR(Y337*I337/H337,"0")</f>
        <v>0</v>
      </c>
      <c r="BO337" s="111" t="n">
        <f aca="false">IFERROR(1/J337*(X337/H337),"0")</f>
        <v>0</v>
      </c>
      <c r="BP337" s="111" t="n">
        <f aca="false">IFERROR(1/J337*(Y337/H337),"0")</f>
        <v>0</v>
      </c>
    </row>
    <row r="338" customFormat="false" ht="27" hidden="false" customHeight="true" outlineLevel="0" collapsed="false">
      <c r="A338" s="96" t="s">
        <v>547</v>
      </c>
      <c r="B338" s="96" t="s">
        <v>548</v>
      </c>
      <c r="C338" s="97" t="n">
        <v>4301051277</v>
      </c>
      <c r="D338" s="98" t="n">
        <v>4680115880511</v>
      </c>
      <c r="E338" s="98"/>
      <c r="F338" s="99" t="n">
        <v>0.33</v>
      </c>
      <c r="G338" s="100" t="n">
        <v>6</v>
      </c>
      <c r="H338" s="99" t="n">
        <v>1.98</v>
      </c>
      <c r="I338" s="99" t="n">
        <v>2.16</v>
      </c>
      <c r="J338" s="100" t="n">
        <v>182</v>
      </c>
      <c r="K338" s="100" t="s">
        <v>76</v>
      </c>
      <c r="L338" s="100"/>
      <c r="M338" s="101" t="s">
        <v>77</v>
      </c>
      <c r="N338" s="101"/>
      <c r="O338" s="100" t="n">
        <v>40</v>
      </c>
      <c r="P338" s="102" t="str">
        <f aca="false"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102"/>
      <c r="R338" s="102"/>
      <c r="S338" s="102"/>
      <c r="T338" s="102"/>
      <c r="U338" s="103"/>
      <c r="V338" s="103"/>
      <c r="W338" s="104" t="s">
        <v>69</v>
      </c>
      <c r="X338" s="105" t="n">
        <v>0</v>
      </c>
      <c r="Y338" s="106" t="n">
        <f aca="false">IFERROR(IF(X338="",0,CEILING((X338/$H338),1)*$H338),"")</f>
        <v>0</v>
      </c>
      <c r="Z338" s="107" t="str">
        <f aca="false">IFERROR(IF(Y338=0,"",ROUNDUP(Y338/H338,0)*0.00651),"")</f>
        <v/>
      </c>
      <c r="AA338" s="108"/>
      <c r="AB338" s="109"/>
      <c r="AC338" s="110" t="s">
        <v>549</v>
      </c>
      <c r="AG338" s="111"/>
      <c r="AJ338" s="112"/>
      <c r="AK338" s="112" t="n">
        <v>0</v>
      </c>
      <c r="BB338" s="113" t="s">
        <v>1</v>
      </c>
      <c r="BM338" s="111" t="n">
        <f aca="false">IFERROR(X338*I338/H338,"0")</f>
        <v>0</v>
      </c>
      <c r="BN338" s="111" t="n">
        <f aca="false">IFERROR(Y338*I338/H338,"0")</f>
        <v>0</v>
      </c>
      <c r="BO338" s="111" t="n">
        <f aca="false">IFERROR(1/J338*(X338/H338),"0")</f>
        <v>0</v>
      </c>
      <c r="BP338" s="111" t="n">
        <f aca="false">IFERROR(1/J338*(Y338/H338),"0")</f>
        <v>0</v>
      </c>
    </row>
    <row r="339" customFormat="false" ht="12.75" hidden="false" customHeight="false" outlineLevel="0" collapsed="false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5" t="s">
        <v>71</v>
      </c>
      <c r="Q339" s="115"/>
      <c r="R339" s="115"/>
      <c r="S339" s="115"/>
      <c r="T339" s="115"/>
      <c r="U339" s="115"/>
      <c r="V339" s="115"/>
      <c r="W339" s="116" t="s">
        <v>72</v>
      </c>
      <c r="X339" s="117" t="n">
        <f aca="false">IFERROR(X337/H337,"0")+IFERROR(X338/H338,"0")</f>
        <v>0</v>
      </c>
      <c r="Y339" s="117" t="n">
        <f aca="false">IFERROR(Y337/H337,"0")+IFERROR(Y338/H338,"0")</f>
        <v>0</v>
      </c>
      <c r="Z339" s="117" t="n">
        <f aca="false">IFERROR(IF(Z337="",0,Z337),"0")+IFERROR(IF(Z338="",0,Z338),"0")</f>
        <v>0</v>
      </c>
      <c r="AA339" s="118"/>
      <c r="AB339" s="118"/>
      <c r="AC339" s="118"/>
    </row>
    <row r="340" customFormat="false" ht="12.75" hidden="false" customHeight="false" outlineLevel="0" collapsed="false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5" t="s">
        <v>71</v>
      </c>
      <c r="Q340" s="115"/>
      <c r="R340" s="115"/>
      <c r="S340" s="115"/>
      <c r="T340" s="115"/>
      <c r="U340" s="115"/>
      <c r="V340" s="115"/>
      <c r="W340" s="116" t="s">
        <v>69</v>
      </c>
      <c r="X340" s="117" t="n">
        <f aca="false">IFERROR(SUM(X337:X338),"0")</f>
        <v>0</v>
      </c>
      <c r="Y340" s="117" t="n">
        <f aca="false">IFERROR(SUM(Y337:Y338),"0")</f>
        <v>0</v>
      </c>
      <c r="Z340" s="116"/>
      <c r="AA340" s="118"/>
      <c r="AB340" s="118"/>
      <c r="AC340" s="118"/>
    </row>
    <row r="341" customFormat="false" ht="16.5" hidden="false" customHeight="true" outlineLevel="0" collapsed="false">
      <c r="A341" s="92" t="s">
        <v>550</v>
      </c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3"/>
      <c r="AB341" s="93"/>
      <c r="AC341" s="93"/>
    </row>
    <row r="342" customFormat="false" ht="14.25" hidden="false" customHeight="true" outlineLevel="0" collapsed="false">
      <c r="A342" s="94" t="s">
        <v>113</v>
      </c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5"/>
      <c r="AB342" s="95"/>
      <c r="AC342" s="95"/>
    </row>
    <row r="343" customFormat="false" ht="27" hidden="false" customHeight="true" outlineLevel="0" collapsed="false">
      <c r="A343" s="96" t="s">
        <v>551</v>
      </c>
      <c r="B343" s="96" t="s">
        <v>552</v>
      </c>
      <c r="C343" s="97" t="n">
        <v>4301011593</v>
      </c>
      <c r="D343" s="98" t="n">
        <v>4680115882973</v>
      </c>
      <c r="E343" s="98"/>
      <c r="F343" s="99" t="n">
        <v>0.7</v>
      </c>
      <c r="G343" s="100" t="n">
        <v>6</v>
      </c>
      <c r="H343" s="99" t="n">
        <v>4.2</v>
      </c>
      <c r="I343" s="99" t="n">
        <v>4.56</v>
      </c>
      <c r="J343" s="100" t="n">
        <v>104</v>
      </c>
      <c r="K343" s="100" t="s">
        <v>116</v>
      </c>
      <c r="L343" s="100"/>
      <c r="M343" s="101" t="s">
        <v>119</v>
      </c>
      <c r="N343" s="101"/>
      <c r="O343" s="100" t="n">
        <v>55</v>
      </c>
      <c r="P343" s="102" t="str">
        <f aca="false"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102"/>
      <c r="R343" s="102"/>
      <c r="S343" s="102"/>
      <c r="T343" s="102"/>
      <c r="U343" s="103"/>
      <c r="V343" s="103"/>
      <c r="W343" s="104" t="s">
        <v>69</v>
      </c>
      <c r="X343" s="105" t="n">
        <v>0</v>
      </c>
      <c r="Y343" s="106" t="n">
        <f aca="false">IFERROR(IF(X343="",0,CEILING((X343/$H343),1)*$H343),"")</f>
        <v>0</v>
      </c>
      <c r="Z343" s="107" t="str">
        <f aca="false">IFERROR(IF(Y343=0,"",ROUNDUP(Y343/H343,0)*0.01196),"")</f>
        <v/>
      </c>
      <c r="AA343" s="108"/>
      <c r="AB343" s="109"/>
      <c r="AC343" s="110" t="s">
        <v>438</v>
      </c>
      <c r="AG343" s="111"/>
      <c r="AJ343" s="112"/>
      <c r="AK343" s="112" t="n">
        <v>0</v>
      </c>
      <c r="BB343" s="113" t="s">
        <v>1</v>
      </c>
      <c r="BM343" s="111" t="n">
        <f aca="false">IFERROR(X343*I343/H343,"0")</f>
        <v>0</v>
      </c>
      <c r="BN343" s="111" t="n">
        <f aca="false">IFERROR(Y343*I343/H343,"0")</f>
        <v>0</v>
      </c>
      <c r="BO343" s="111" t="n">
        <f aca="false">IFERROR(1/J343*(X343/H343),"0")</f>
        <v>0</v>
      </c>
      <c r="BP343" s="111" t="n">
        <f aca="false">IFERROR(1/J343*(Y343/H343),"0")</f>
        <v>0</v>
      </c>
    </row>
    <row r="344" customFormat="false" ht="12.75" hidden="false" customHeight="false" outlineLevel="0" collapsed="false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5" t="s">
        <v>71</v>
      </c>
      <c r="Q344" s="115"/>
      <c r="R344" s="115"/>
      <c r="S344" s="115"/>
      <c r="T344" s="115"/>
      <c r="U344" s="115"/>
      <c r="V344" s="115"/>
      <c r="W344" s="116" t="s">
        <v>72</v>
      </c>
      <c r="X344" s="117" t="n">
        <f aca="false">IFERROR(X343/H343,"0")</f>
        <v>0</v>
      </c>
      <c r="Y344" s="117" t="n">
        <f aca="false">IFERROR(Y343/H343,"0")</f>
        <v>0</v>
      </c>
      <c r="Z344" s="117" t="n">
        <f aca="false">IFERROR(IF(Z343="",0,Z343),"0")</f>
        <v>0</v>
      </c>
      <c r="AA344" s="118"/>
      <c r="AB344" s="118"/>
      <c r="AC344" s="118"/>
    </row>
    <row r="345" customFormat="false" ht="12.75" hidden="false" customHeight="false" outlineLevel="0" collapsed="false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5" t="s">
        <v>71</v>
      </c>
      <c r="Q345" s="115"/>
      <c r="R345" s="115"/>
      <c r="S345" s="115"/>
      <c r="T345" s="115"/>
      <c r="U345" s="115"/>
      <c r="V345" s="115"/>
      <c r="W345" s="116" t="s">
        <v>69</v>
      </c>
      <c r="X345" s="117" t="n">
        <f aca="false">IFERROR(SUM(X343:X343),"0")</f>
        <v>0</v>
      </c>
      <c r="Y345" s="117" t="n">
        <f aca="false">IFERROR(SUM(Y343:Y343),"0")</f>
        <v>0</v>
      </c>
      <c r="Z345" s="116"/>
      <c r="AA345" s="118"/>
      <c r="AB345" s="118"/>
      <c r="AC345" s="118"/>
    </row>
    <row r="346" customFormat="false" ht="14.25" hidden="false" customHeight="true" outlineLevel="0" collapsed="false">
      <c r="A346" s="94" t="s">
        <v>64</v>
      </c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5"/>
      <c r="AB346" s="95"/>
      <c r="AC346" s="95"/>
    </row>
    <row r="347" customFormat="false" ht="27" hidden="false" customHeight="true" outlineLevel="0" collapsed="false">
      <c r="A347" s="96" t="s">
        <v>553</v>
      </c>
      <c r="B347" s="96" t="s">
        <v>554</v>
      </c>
      <c r="C347" s="97" t="n">
        <v>4301031305</v>
      </c>
      <c r="D347" s="98" t="n">
        <v>4607091389845</v>
      </c>
      <c r="E347" s="98"/>
      <c r="F347" s="99" t="n">
        <v>0.35</v>
      </c>
      <c r="G347" s="100" t="n">
        <v>6</v>
      </c>
      <c r="H347" s="99" t="n">
        <v>2.1</v>
      </c>
      <c r="I347" s="99" t="n">
        <v>2.2</v>
      </c>
      <c r="J347" s="100" t="n">
        <v>234</v>
      </c>
      <c r="K347" s="100" t="s">
        <v>67</v>
      </c>
      <c r="L347" s="100"/>
      <c r="M347" s="101" t="s">
        <v>68</v>
      </c>
      <c r="N347" s="101"/>
      <c r="O347" s="100" t="n">
        <v>40</v>
      </c>
      <c r="P347" s="102" t="str">
        <f aca="false"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102"/>
      <c r="R347" s="102"/>
      <c r="S347" s="102"/>
      <c r="T347" s="102"/>
      <c r="U347" s="103"/>
      <c r="V347" s="103"/>
      <c r="W347" s="104" t="s">
        <v>69</v>
      </c>
      <c r="X347" s="105" t="n">
        <v>245</v>
      </c>
      <c r="Y347" s="106" t="n">
        <f aca="false">IFERROR(IF(X347="",0,CEILING((X347/$H347),1)*$H347),"")</f>
        <v>245.7</v>
      </c>
      <c r="Z347" s="107" t="n">
        <f aca="false">IFERROR(IF(Y347=0,"",ROUNDUP(Y347/H347,0)*0.00502),"")</f>
        <v>0.58734</v>
      </c>
      <c r="AA347" s="108"/>
      <c r="AB347" s="109"/>
      <c r="AC347" s="110" t="s">
        <v>555</v>
      </c>
      <c r="AG347" s="111"/>
      <c r="AJ347" s="112"/>
      <c r="AK347" s="112" t="n">
        <v>0</v>
      </c>
      <c r="BB347" s="113" t="s">
        <v>1</v>
      </c>
      <c r="BM347" s="111" t="n">
        <f aca="false">IFERROR(X347*I347/H347,"0")</f>
        <v>256.666666666667</v>
      </c>
      <c r="BN347" s="111" t="n">
        <f aca="false">IFERROR(Y347*I347/H347,"0")</f>
        <v>257.4</v>
      </c>
      <c r="BO347" s="111" t="n">
        <f aca="false">IFERROR(1/J347*(X347/H347),"0")</f>
        <v>0.498575498575499</v>
      </c>
      <c r="BP347" s="111" t="n">
        <f aca="false">IFERROR(1/J347*(Y347/H347),"0")</f>
        <v>0.5</v>
      </c>
    </row>
    <row r="348" customFormat="false" ht="27" hidden="false" customHeight="true" outlineLevel="0" collapsed="false">
      <c r="A348" s="96" t="s">
        <v>556</v>
      </c>
      <c r="B348" s="96" t="s">
        <v>557</v>
      </c>
      <c r="C348" s="97" t="n">
        <v>4301031306</v>
      </c>
      <c r="D348" s="98" t="n">
        <v>4680115882881</v>
      </c>
      <c r="E348" s="98"/>
      <c r="F348" s="99" t="n">
        <v>0.28</v>
      </c>
      <c r="G348" s="100" t="n">
        <v>6</v>
      </c>
      <c r="H348" s="99" t="n">
        <v>1.68</v>
      </c>
      <c r="I348" s="99" t="n">
        <v>1.81</v>
      </c>
      <c r="J348" s="100" t="n">
        <v>234</v>
      </c>
      <c r="K348" s="100" t="s">
        <v>67</v>
      </c>
      <c r="L348" s="100"/>
      <c r="M348" s="101" t="s">
        <v>68</v>
      </c>
      <c r="N348" s="101"/>
      <c r="O348" s="100" t="n">
        <v>40</v>
      </c>
      <c r="P348" s="102" t="str">
        <f aca="false"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102"/>
      <c r="R348" s="102"/>
      <c r="S348" s="102"/>
      <c r="T348" s="102"/>
      <c r="U348" s="103"/>
      <c r="V348" s="103"/>
      <c r="W348" s="104" t="s">
        <v>69</v>
      </c>
      <c r="X348" s="105" t="n">
        <v>0</v>
      </c>
      <c r="Y348" s="106" t="n">
        <f aca="false">IFERROR(IF(X348="",0,CEILING((X348/$H348),1)*$H348),"")</f>
        <v>0</v>
      </c>
      <c r="Z348" s="107" t="str">
        <f aca="false">IFERROR(IF(Y348=0,"",ROUNDUP(Y348/H348,0)*0.00502),"")</f>
        <v/>
      </c>
      <c r="AA348" s="108"/>
      <c r="AB348" s="109"/>
      <c r="AC348" s="110" t="s">
        <v>555</v>
      </c>
      <c r="AG348" s="111"/>
      <c r="AJ348" s="112"/>
      <c r="AK348" s="112" t="n">
        <v>0</v>
      </c>
      <c r="BB348" s="113" t="s">
        <v>1</v>
      </c>
      <c r="BM348" s="111" t="n">
        <f aca="false">IFERROR(X348*I348/H348,"0")</f>
        <v>0</v>
      </c>
      <c r="BN348" s="111" t="n">
        <f aca="false">IFERROR(Y348*I348/H348,"0")</f>
        <v>0</v>
      </c>
      <c r="BO348" s="111" t="n">
        <f aca="false">IFERROR(1/J348*(X348/H348),"0")</f>
        <v>0</v>
      </c>
      <c r="BP348" s="111" t="n">
        <f aca="false">IFERROR(1/J348*(Y348/H348),"0")</f>
        <v>0</v>
      </c>
    </row>
    <row r="349" customFormat="false" ht="12.75" hidden="false" customHeight="false" outlineLevel="0" collapsed="false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5" t="s">
        <v>71</v>
      </c>
      <c r="Q349" s="115"/>
      <c r="R349" s="115"/>
      <c r="S349" s="115"/>
      <c r="T349" s="115"/>
      <c r="U349" s="115"/>
      <c r="V349" s="115"/>
      <c r="W349" s="116" t="s">
        <v>72</v>
      </c>
      <c r="X349" s="117" t="n">
        <f aca="false">IFERROR(X347/H347,"0")+IFERROR(X348/H348,"0")</f>
        <v>116.666666666667</v>
      </c>
      <c r="Y349" s="117" t="n">
        <f aca="false">IFERROR(Y347/H347,"0")+IFERROR(Y348/H348,"0")</f>
        <v>117</v>
      </c>
      <c r="Z349" s="117" t="n">
        <f aca="false">IFERROR(IF(Z347="",0,Z347),"0")+IFERROR(IF(Z348="",0,Z348),"0")</f>
        <v>0.58734</v>
      </c>
      <c r="AA349" s="118"/>
      <c r="AB349" s="118"/>
      <c r="AC349" s="118"/>
    </row>
    <row r="350" customFormat="false" ht="12.75" hidden="false" customHeight="false" outlineLevel="0" collapsed="false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5" t="s">
        <v>71</v>
      </c>
      <c r="Q350" s="115"/>
      <c r="R350" s="115"/>
      <c r="S350" s="115"/>
      <c r="T350" s="115"/>
      <c r="U350" s="115"/>
      <c r="V350" s="115"/>
      <c r="W350" s="116" t="s">
        <v>69</v>
      </c>
      <c r="X350" s="117" t="n">
        <f aca="false">IFERROR(SUM(X347:X348),"0")</f>
        <v>245</v>
      </c>
      <c r="Y350" s="117" t="n">
        <f aca="false">IFERROR(SUM(Y347:Y348),"0")</f>
        <v>245.7</v>
      </c>
      <c r="Z350" s="116"/>
      <c r="AA350" s="118"/>
      <c r="AB350" s="118"/>
      <c r="AC350" s="118"/>
    </row>
    <row r="351" customFormat="false" ht="14.25" hidden="false" customHeight="true" outlineLevel="0" collapsed="false">
      <c r="A351" s="94" t="s">
        <v>73</v>
      </c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5"/>
      <c r="AB351" s="95"/>
      <c r="AC351" s="95"/>
    </row>
    <row r="352" customFormat="false" ht="37.5" hidden="false" customHeight="true" outlineLevel="0" collapsed="false">
      <c r="A352" s="96" t="s">
        <v>558</v>
      </c>
      <c r="B352" s="96" t="s">
        <v>559</v>
      </c>
      <c r="C352" s="97" t="n">
        <v>4301051517</v>
      </c>
      <c r="D352" s="98" t="n">
        <v>4680115883390</v>
      </c>
      <c r="E352" s="98"/>
      <c r="F352" s="99" t="n">
        <v>0.3</v>
      </c>
      <c r="G352" s="100" t="n">
        <v>6</v>
      </c>
      <c r="H352" s="99" t="n">
        <v>1.8</v>
      </c>
      <c r="I352" s="99" t="n">
        <v>1.98</v>
      </c>
      <c r="J352" s="100" t="n">
        <v>182</v>
      </c>
      <c r="K352" s="100" t="s">
        <v>76</v>
      </c>
      <c r="L352" s="100"/>
      <c r="M352" s="101" t="s">
        <v>68</v>
      </c>
      <c r="N352" s="101"/>
      <c r="O352" s="100" t="n">
        <v>40</v>
      </c>
      <c r="P352" s="102" t="str">
        <f aca="false"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102"/>
      <c r="R352" s="102"/>
      <c r="S352" s="102"/>
      <c r="T352" s="102"/>
      <c r="U352" s="103"/>
      <c r="V352" s="103"/>
      <c r="W352" s="104" t="s">
        <v>69</v>
      </c>
      <c r="X352" s="105" t="n">
        <v>0</v>
      </c>
      <c r="Y352" s="106" t="n">
        <f aca="false">IFERROR(IF(X352="",0,CEILING((X352/$H352),1)*$H352),"")</f>
        <v>0</v>
      </c>
      <c r="Z352" s="107" t="str">
        <f aca="false">IFERROR(IF(Y352=0,"",ROUNDUP(Y352/H352,0)*0.00651),"")</f>
        <v/>
      </c>
      <c r="AA352" s="108"/>
      <c r="AB352" s="109"/>
      <c r="AC352" s="110" t="s">
        <v>560</v>
      </c>
      <c r="AG352" s="111"/>
      <c r="AJ352" s="112"/>
      <c r="AK352" s="112" t="n">
        <v>0</v>
      </c>
      <c r="BB352" s="113" t="s">
        <v>1</v>
      </c>
      <c r="BM352" s="111" t="n">
        <f aca="false">IFERROR(X352*I352/H352,"0")</f>
        <v>0</v>
      </c>
      <c r="BN352" s="111" t="n">
        <f aca="false">IFERROR(Y352*I352/H352,"0")</f>
        <v>0</v>
      </c>
      <c r="BO352" s="111" t="n">
        <f aca="false">IFERROR(1/J352*(X352/H352),"0")</f>
        <v>0</v>
      </c>
      <c r="BP352" s="111" t="n">
        <f aca="false">IFERROR(1/J352*(Y352/H352),"0")</f>
        <v>0</v>
      </c>
    </row>
    <row r="353" customFormat="false" ht="12.75" hidden="false" customHeight="false" outlineLevel="0" collapsed="false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5" t="s">
        <v>71</v>
      </c>
      <c r="Q353" s="115"/>
      <c r="R353" s="115"/>
      <c r="S353" s="115"/>
      <c r="T353" s="115"/>
      <c r="U353" s="115"/>
      <c r="V353" s="115"/>
      <c r="W353" s="116" t="s">
        <v>72</v>
      </c>
      <c r="X353" s="117" t="n">
        <f aca="false">IFERROR(X352/H352,"0")</f>
        <v>0</v>
      </c>
      <c r="Y353" s="117" t="n">
        <f aca="false">IFERROR(Y352/H352,"0")</f>
        <v>0</v>
      </c>
      <c r="Z353" s="117" t="n">
        <f aca="false">IFERROR(IF(Z352="",0,Z352),"0")</f>
        <v>0</v>
      </c>
      <c r="AA353" s="118"/>
      <c r="AB353" s="118"/>
      <c r="AC353" s="118"/>
    </row>
    <row r="354" customFormat="false" ht="12.75" hidden="false" customHeight="false" outlineLevel="0" collapsed="false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5" t="s">
        <v>71</v>
      </c>
      <c r="Q354" s="115"/>
      <c r="R354" s="115"/>
      <c r="S354" s="115"/>
      <c r="T354" s="115"/>
      <c r="U354" s="115"/>
      <c r="V354" s="115"/>
      <c r="W354" s="116" t="s">
        <v>69</v>
      </c>
      <c r="X354" s="117" t="n">
        <f aca="false">IFERROR(SUM(X352:X352),"0")</f>
        <v>0</v>
      </c>
      <c r="Y354" s="117" t="n">
        <f aca="false">IFERROR(SUM(Y352:Y352),"0")</f>
        <v>0</v>
      </c>
      <c r="Z354" s="116"/>
      <c r="AA354" s="118"/>
      <c r="AB354" s="118"/>
      <c r="AC354" s="118"/>
    </row>
    <row r="355" customFormat="false" ht="16.5" hidden="false" customHeight="true" outlineLevel="0" collapsed="false">
      <c r="A355" s="92" t="s">
        <v>561</v>
      </c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3"/>
      <c r="AB355" s="93"/>
      <c r="AC355" s="93"/>
    </row>
    <row r="356" customFormat="false" ht="14.25" hidden="false" customHeight="true" outlineLevel="0" collapsed="false">
      <c r="A356" s="94" t="s">
        <v>113</v>
      </c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5"/>
      <c r="AB356" s="95"/>
      <c r="AC356" s="95"/>
    </row>
    <row r="357" customFormat="false" ht="27" hidden="false" customHeight="true" outlineLevel="0" collapsed="false">
      <c r="A357" s="96" t="s">
        <v>562</v>
      </c>
      <c r="B357" s="96" t="s">
        <v>563</v>
      </c>
      <c r="C357" s="97" t="n">
        <v>4301012024</v>
      </c>
      <c r="D357" s="98" t="n">
        <v>4680115885615</v>
      </c>
      <c r="E357" s="98"/>
      <c r="F357" s="99" t="n">
        <v>1.35</v>
      </c>
      <c r="G357" s="100" t="n">
        <v>8</v>
      </c>
      <c r="H357" s="99" t="n">
        <v>10.8</v>
      </c>
      <c r="I357" s="99" t="n">
        <v>11.28</v>
      </c>
      <c r="J357" s="100" t="n">
        <v>56</v>
      </c>
      <c r="K357" s="100" t="s">
        <v>116</v>
      </c>
      <c r="L357" s="100"/>
      <c r="M357" s="101" t="s">
        <v>77</v>
      </c>
      <c r="N357" s="101"/>
      <c r="O357" s="100" t="n">
        <v>55</v>
      </c>
      <c r="P357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102"/>
      <c r="R357" s="102"/>
      <c r="S357" s="102"/>
      <c r="T357" s="102"/>
      <c r="U357" s="103"/>
      <c r="V357" s="103"/>
      <c r="W357" s="104" t="s">
        <v>69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IFERROR(IF(Y357=0,"",ROUNDUP(Y357/H357,0)*0.02175),"")</f>
        <v/>
      </c>
      <c r="AA357" s="108"/>
      <c r="AB357" s="109"/>
      <c r="AC357" s="110" t="s">
        <v>564</v>
      </c>
      <c r="AG357" s="111"/>
      <c r="AJ357" s="112"/>
      <c r="AK357" s="112" t="n">
        <v>0</v>
      </c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27" hidden="false" customHeight="true" outlineLevel="0" collapsed="false">
      <c r="A358" s="96" t="s">
        <v>565</v>
      </c>
      <c r="B358" s="96" t="s">
        <v>566</v>
      </c>
      <c r="C358" s="97" t="n">
        <v>4301012016</v>
      </c>
      <c r="D358" s="98" t="n">
        <v>4680115885554</v>
      </c>
      <c r="E358" s="98"/>
      <c r="F358" s="99" t="n">
        <v>1.35</v>
      </c>
      <c r="G358" s="100" t="n">
        <v>8</v>
      </c>
      <c r="H358" s="99" t="n">
        <v>10.8</v>
      </c>
      <c r="I358" s="99" t="n">
        <v>11.28</v>
      </c>
      <c r="J358" s="100" t="n">
        <v>56</v>
      </c>
      <c r="K358" s="100" t="s">
        <v>116</v>
      </c>
      <c r="L358" s="100" t="s">
        <v>567</v>
      </c>
      <c r="M358" s="101" t="s">
        <v>77</v>
      </c>
      <c r="N358" s="101"/>
      <c r="O358" s="100" t="n">
        <v>55</v>
      </c>
      <c r="P358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02"/>
      <c r="R358" s="102"/>
      <c r="S358" s="102"/>
      <c r="T358" s="102"/>
      <c r="U358" s="103"/>
      <c r="V358" s="103"/>
      <c r="W358" s="104" t="s">
        <v>69</v>
      </c>
      <c r="X358" s="105" t="n">
        <v>0</v>
      </c>
      <c r="Y358" s="106" t="n">
        <f aca="false">IFERROR(IF(X358="",0,CEILING((X358/$H358),1)*$H358),"")</f>
        <v>0</v>
      </c>
      <c r="Z358" s="107" t="str">
        <f aca="false">IFERROR(IF(Y358=0,"",ROUNDUP(Y358/H358,0)*0.02175),"")</f>
        <v/>
      </c>
      <c r="AA358" s="108"/>
      <c r="AB358" s="109"/>
      <c r="AC358" s="110" t="s">
        <v>568</v>
      </c>
      <c r="AG358" s="111"/>
      <c r="AJ358" s="112" t="s">
        <v>569</v>
      </c>
      <c r="AK358" s="112" t="n">
        <v>86.4</v>
      </c>
      <c r="BB358" s="113" t="s">
        <v>1</v>
      </c>
      <c r="BM358" s="111" t="n">
        <f aca="false">IFERROR(X358*I358/H358,"0")</f>
        <v>0</v>
      </c>
      <c r="BN358" s="111" t="n">
        <f aca="false">IFERROR(Y358*I358/H358,"0")</f>
        <v>0</v>
      </c>
      <c r="BO358" s="111" t="n">
        <f aca="false">IFERROR(1/J358*(X358/H358),"0")</f>
        <v>0</v>
      </c>
      <c r="BP358" s="111" t="n">
        <f aca="false">IFERROR(1/J358*(Y358/H358),"0")</f>
        <v>0</v>
      </c>
    </row>
    <row r="359" customFormat="false" ht="27" hidden="false" customHeight="true" outlineLevel="0" collapsed="false">
      <c r="A359" s="96" t="s">
        <v>565</v>
      </c>
      <c r="B359" s="96" t="s">
        <v>570</v>
      </c>
      <c r="C359" s="97" t="n">
        <v>4301011911</v>
      </c>
      <c r="D359" s="98" t="n">
        <v>4680115885554</v>
      </c>
      <c r="E359" s="98"/>
      <c r="F359" s="99" t="n">
        <v>1.35</v>
      </c>
      <c r="G359" s="100" t="n">
        <v>8</v>
      </c>
      <c r="H359" s="99" t="n">
        <v>10.8</v>
      </c>
      <c r="I359" s="99" t="n">
        <v>11.28</v>
      </c>
      <c r="J359" s="100" t="n">
        <v>48</v>
      </c>
      <c r="K359" s="100" t="s">
        <v>116</v>
      </c>
      <c r="L359" s="100"/>
      <c r="M359" s="101" t="s">
        <v>147</v>
      </c>
      <c r="N359" s="101"/>
      <c r="O359" s="100" t="n">
        <v>55</v>
      </c>
      <c r="P359" s="102" t="str">
        <f aca="false"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102"/>
      <c r="R359" s="102"/>
      <c r="S359" s="102"/>
      <c r="T359" s="102"/>
      <c r="U359" s="103"/>
      <c r="V359" s="103"/>
      <c r="W359" s="104" t="s">
        <v>69</v>
      </c>
      <c r="X359" s="105" t="n">
        <v>0</v>
      </c>
      <c r="Y359" s="106" t="n">
        <f aca="false">IFERROR(IF(X359="",0,CEILING((X359/$H359),1)*$H359),"")</f>
        <v>0</v>
      </c>
      <c r="Z359" s="107" t="str">
        <f aca="false">IFERROR(IF(Y359=0,"",ROUNDUP(Y359/H359,0)*0.02039),"")</f>
        <v/>
      </c>
      <c r="AA359" s="108"/>
      <c r="AB359" s="109"/>
      <c r="AC359" s="110" t="s">
        <v>571</v>
      </c>
      <c r="AG359" s="111"/>
      <c r="AJ359" s="112"/>
      <c r="AK359" s="112" t="n">
        <v>0</v>
      </c>
      <c r="BB359" s="113" t="s">
        <v>1</v>
      </c>
      <c r="BM359" s="111" t="n">
        <f aca="false">IFERROR(X359*I359/H359,"0")</f>
        <v>0</v>
      </c>
      <c r="BN359" s="111" t="n">
        <f aca="false">IFERROR(Y359*I359/H359,"0")</f>
        <v>0</v>
      </c>
      <c r="BO359" s="111" t="n">
        <f aca="false">IFERROR(1/J359*(X359/H359),"0")</f>
        <v>0</v>
      </c>
      <c r="BP359" s="111" t="n">
        <f aca="false">IFERROR(1/J359*(Y359/H359),"0")</f>
        <v>0</v>
      </c>
    </row>
    <row r="360" customFormat="false" ht="37.5" hidden="false" customHeight="true" outlineLevel="0" collapsed="false">
      <c r="A360" s="96" t="s">
        <v>572</v>
      </c>
      <c r="B360" s="96" t="s">
        <v>573</v>
      </c>
      <c r="C360" s="97" t="n">
        <v>4301011858</v>
      </c>
      <c r="D360" s="98" t="n">
        <v>4680115885646</v>
      </c>
      <c r="E360" s="98"/>
      <c r="F360" s="99" t="n">
        <v>1.35</v>
      </c>
      <c r="G360" s="100" t="n">
        <v>8</v>
      </c>
      <c r="H360" s="99" t="n">
        <v>10.8</v>
      </c>
      <c r="I360" s="99" t="n">
        <v>11.28</v>
      </c>
      <c r="J360" s="100" t="n">
        <v>56</v>
      </c>
      <c r="K360" s="100" t="s">
        <v>116</v>
      </c>
      <c r="L360" s="100"/>
      <c r="M360" s="101" t="s">
        <v>119</v>
      </c>
      <c r="N360" s="101"/>
      <c r="O360" s="100" t="n">
        <v>55</v>
      </c>
      <c r="P360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102"/>
      <c r="R360" s="102"/>
      <c r="S360" s="102"/>
      <c r="T360" s="102"/>
      <c r="U360" s="103"/>
      <c r="V360" s="103"/>
      <c r="W360" s="104" t="s">
        <v>69</v>
      </c>
      <c r="X360" s="105" t="n">
        <v>0</v>
      </c>
      <c r="Y360" s="106" t="n">
        <f aca="false">IFERROR(IF(X360="",0,CEILING((X360/$H360),1)*$H360),"")</f>
        <v>0</v>
      </c>
      <c r="Z360" s="107" t="str">
        <f aca="false">IFERROR(IF(Y360=0,"",ROUNDUP(Y360/H360,0)*0.02175),"")</f>
        <v/>
      </c>
      <c r="AA360" s="108"/>
      <c r="AB360" s="109"/>
      <c r="AC360" s="110" t="s">
        <v>574</v>
      </c>
      <c r="AG360" s="111"/>
      <c r="AJ360" s="112"/>
      <c r="AK360" s="112" t="n">
        <v>0</v>
      </c>
      <c r="BB360" s="113" t="s">
        <v>1</v>
      </c>
      <c r="BM360" s="111" t="n">
        <f aca="false">IFERROR(X360*I360/H360,"0")</f>
        <v>0</v>
      </c>
      <c r="BN360" s="111" t="n">
        <f aca="false">IFERROR(Y360*I360/H360,"0")</f>
        <v>0</v>
      </c>
      <c r="BO360" s="111" t="n">
        <f aca="false">IFERROR(1/J360*(X360/H360),"0")</f>
        <v>0</v>
      </c>
      <c r="BP360" s="111" t="n">
        <f aca="false">IFERROR(1/J360*(Y360/H360),"0")</f>
        <v>0</v>
      </c>
    </row>
    <row r="361" customFormat="false" ht="27" hidden="false" customHeight="true" outlineLevel="0" collapsed="false">
      <c r="A361" s="96" t="s">
        <v>575</v>
      </c>
      <c r="B361" s="96" t="s">
        <v>576</v>
      </c>
      <c r="C361" s="97" t="n">
        <v>4301011857</v>
      </c>
      <c r="D361" s="98" t="n">
        <v>4680115885622</v>
      </c>
      <c r="E361" s="98"/>
      <c r="F361" s="99" t="n">
        <v>0.4</v>
      </c>
      <c r="G361" s="100" t="n">
        <v>10</v>
      </c>
      <c r="H361" s="99" t="n">
        <v>4</v>
      </c>
      <c r="I361" s="99" t="n">
        <v>4.21</v>
      </c>
      <c r="J361" s="100" t="n">
        <v>132</v>
      </c>
      <c r="K361" s="100" t="s">
        <v>126</v>
      </c>
      <c r="L361" s="100"/>
      <c r="M361" s="101" t="s">
        <v>119</v>
      </c>
      <c r="N361" s="101"/>
      <c r="O361" s="100" t="n">
        <v>55</v>
      </c>
      <c r="P361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102"/>
      <c r="R361" s="102"/>
      <c r="S361" s="102"/>
      <c r="T361" s="102"/>
      <c r="U361" s="103"/>
      <c r="V361" s="103"/>
      <c r="W361" s="104" t="s">
        <v>69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IFERROR(IF(Y361=0,"",ROUNDUP(Y361/H361,0)*0.00902),"")</f>
        <v/>
      </c>
      <c r="AA361" s="108"/>
      <c r="AB361" s="109"/>
      <c r="AC361" s="110" t="s">
        <v>577</v>
      </c>
      <c r="AG361" s="111"/>
      <c r="AJ361" s="112"/>
      <c r="AK361" s="112" t="n">
        <v>0</v>
      </c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578</v>
      </c>
      <c r="B362" s="96" t="s">
        <v>579</v>
      </c>
      <c r="C362" s="97" t="n">
        <v>4301011573</v>
      </c>
      <c r="D362" s="98" t="n">
        <v>4680115881938</v>
      </c>
      <c r="E362" s="98"/>
      <c r="F362" s="99" t="n">
        <v>0.4</v>
      </c>
      <c r="G362" s="100" t="n">
        <v>10</v>
      </c>
      <c r="H362" s="99" t="n">
        <v>4</v>
      </c>
      <c r="I362" s="99" t="n">
        <v>4.21</v>
      </c>
      <c r="J362" s="100" t="n">
        <v>132</v>
      </c>
      <c r="K362" s="100" t="s">
        <v>126</v>
      </c>
      <c r="L362" s="100"/>
      <c r="M362" s="101" t="s">
        <v>119</v>
      </c>
      <c r="N362" s="101"/>
      <c r="O362" s="100" t="n">
        <v>90</v>
      </c>
      <c r="P362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102"/>
      <c r="R362" s="102"/>
      <c r="S362" s="102"/>
      <c r="T362" s="102"/>
      <c r="U362" s="103"/>
      <c r="V362" s="103"/>
      <c r="W362" s="104" t="s">
        <v>69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IFERROR(IF(Y362=0,"",ROUNDUP(Y362/H362,0)*0.00902),"")</f>
        <v/>
      </c>
      <c r="AA362" s="108"/>
      <c r="AB362" s="109"/>
      <c r="AC362" s="110" t="s">
        <v>580</v>
      </c>
      <c r="AG362" s="111"/>
      <c r="AJ362" s="112"/>
      <c r="AK362" s="112" t="n">
        <v>0</v>
      </c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581</v>
      </c>
      <c r="B363" s="96" t="s">
        <v>582</v>
      </c>
      <c r="C363" s="97" t="n">
        <v>4301011859</v>
      </c>
      <c r="D363" s="98" t="n">
        <v>4680115885608</v>
      </c>
      <c r="E363" s="98"/>
      <c r="F363" s="99" t="n">
        <v>0.4</v>
      </c>
      <c r="G363" s="100" t="n">
        <v>10</v>
      </c>
      <c r="H363" s="99" t="n">
        <v>4</v>
      </c>
      <c r="I363" s="99" t="n">
        <v>4.21</v>
      </c>
      <c r="J363" s="100" t="n">
        <v>132</v>
      </c>
      <c r="K363" s="100" t="s">
        <v>126</v>
      </c>
      <c r="L363" s="100"/>
      <c r="M363" s="101" t="s">
        <v>119</v>
      </c>
      <c r="N363" s="101"/>
      <c r="O363" s="100" t="n">
        <v>55</v>
      </c>
      <c r="P363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102"/>
      <c r="R363" s="102"/>
      <c r="S363" s="102"/>
      <c r="T363" s="102"/>
      <c r="U363" s="103"/>
      <c r="V363" s="103"/>
      <c r="W363" s="104" t="s">
        <v>69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IFERROR(IF(Y363=0,"",ROUNDUP(Y363/H363,0)*0.00902),"")</f>
        <v/>
      </c>
      <c r="AA363" s="108"/>
      <c r="AB363" s="109"/>
      <c r="AC363" s="110" t="s">
        <v>568</v>
      </c>
      <c r="AG363" s="111"/>
      <c r="AJ363" s="112"/>
      <c r="AK363" s="112" t="n">
        <v>0</v>
      </c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27" hidden="false" customHeight="true" outlineLevel="0" collapsed="false">
      <c r="A364" s="96" t="s">
        <v>583</v>
      </c>
      <c r="B364" s="96" t="s">
        <v>584</v>
      </c>
      <c r="C364" s="97" t="n">
        <v>4301011323</v>
      </c>
      <c r="D364" s="98" t="n">
        <v>4607091386011</v>
      </c>
      <c r="E364" s="98"/>
      <c r="F364" s="99" t="n">
        <v>0.5</v>
      </c>
      <c r="G364" s="100" t="n">
        <v>10</v>
      </c>
      <c r="H364" s="99" t="n">
        <v>5</v>
      </c>
      <c r="I364" s="99" t="n">
        <v>5.21</v>
      </c>
      <c r="J364" s="100" t="n">
        <v>132</v>
      </c>
      <c r="K364" s="100" t="s">
        <v>126</v>
      </c>
      <c r="L364" s="100"/>
      <c r="M364" s="101" t="s">
        <v>77</v>
      </c>
      <c r="N364" s="101"/>
      <c r="O364" s="100" t="n">
        <v>55</v>
      </c>
      <c r="P364" s="102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102"/>
      <c r="R364" s="102"/>
      <c r="S364" s="102"/>
      <c r="T364" s="102"/>
      <c r="U364" s="103"/>
      <c r="V364" s="103"/>
      <c r="W364" s="104" t="s">
        <v>69</v>
      </c>
      <c r="X364" s="105" t="n">
        <v>0</v>
      </c>
      <c r="Y364" s="106" t="n">
        <f aca="false">IFERROR(IF(X364="",0,CEILING((X364/$H364),1)*$H364),"")</f>
        <v>0</v>
      </c>
      <c r="Z364" s="107" t="str">
        <f aca="false">IFERROR(IF(Y364=0,"",ROUNDUP(Y364/H364,0)*0.00902),"")</f>
        <v/>
      </c>
      <c r="AA364" s="108"/>
      <c r="AB364" s="109"/>
      <c r="AC364" s="110" t="s">
        <v>585</v>
      </c>
      <c r="AG364" s="111"/>
      <c r="AJ364" s="112"/>
      <c r="AK364" s="112" t="n">
        <v>0</v>
      </c>
      <c r="BB364" s="113" t="s">
        <v>1</v>
      </c>
      <c r="BM364" s="111" t="n">
        <f aca="false">IFERROR(X364*I364/H364,"0")</f>
        <v>0</v>
      </c>
      <c r="BN364" s="111" t="n">
        <f aca="false">IFERROR(Y364*I364/H364,"0")</f>
        <v>0</v>
      </c>
      <c r="BO364" s="111" t="n">
        <f aca="false">IFERROR(1/J364*(X364/H364),"0")</f>
        <v>0</v>
      </c>
      <c r="BP364" s="111" t="n">
        <f aca="false">IFERROR(1/J364*(Y364/H364),"0")</f>
        <v>0</v>
      </c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71</v>
      </c>
      <c r="Q365" s="115"/>
      <c r="R365" s="115"/>
      <c r="S365" s="115"/>
      <c r="T365" s="115"/>
      <c r="U365" s="115"/>
      <c r="V365" s="115"/>
      <c r="W365" s="116" t="s">
        <v>72</v>
      </c>
      <c r="X365" s="117" t="n">
        <f aca="false">IFERROR(X357/H357,"0")+IFERROR(X358/H358,"0")+IFERROR(X359/H359,"0")+IFERROR(X360/H360,"0")+IFERROR(X361/H361,"0")+IFERROR(X362/H362,"0")+IFERROR(X363/H363,"0")+IFERROR(X364/H364,"0")</f>
        <v>0</v>
      </c>
      <c r="Y365" s="117" t="n">
        <f aca="false">IFERROR(Y357/H357,"0")+IFERROR(Y358/H358,"0")+IFERROR(Y359/H359,"0")+IFERROR(Y360/H360,"0")+IFERROR(Y361/H361,"0")+IFERROR(Y362/H362,"0")+IFERROR(Y363/H363,"0")+IFERROR(Y364/H364,"0")</f>
        <v>0</v>
      </c>
      <c r="Z365" s="117" t="n">
        <f aca="false"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118"/>
      <c r="AB365" s="118"/>
      <c r="AC365" s="118"/>
    </row>
    <row r="366" customFormat="false" ht="12.75" hidden="false" customHeight="false" outlineLevel="0" collapsed="false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5" t="s">
        <v>71</v>
      </c>
      <c r="Q366" s="115"/>
      <c r="R366" s="115"/>
      <c r="S366" s="115"/>
      <c r="T366" s="115"/>
      <c r="U366" s="115"/>
      <c r="V366" s="115"/>
      <c r="W366" s="116" t="s">
        <v>69</v>
      </c>
      <c r="X366" s="117" t="n">
        <f aca="false">IFERROR(SUM(X357:X364),"0")</f>
        <v>0</v>
      </c>
      <c r="Y366" s="117" t="n">
        <f aca="false">IFERROR(SUM(Y357:Y364),"0")</f>
        <v>0</v>
      </c>
      <c r="Z366" s="116"/>
      <c r="AA366" s="118"/>
      <c r="AB366" s="118"/>
      <c r="AC366" s="118"/>
    </row>
    <row r="367" customFormat="false" ht="14.25" hidden="false" customHeight="true" outlineLevel="0" collapsed="false">
      <c r="A367" s="94" t="s">
        <v>64</v>
      </c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5"/>
      <c r="AB367" s="95"/>
      <c r="AC367" s="95"/>
    </row>
    <row r="368" customFormat="false" ht="27" hidden="false" customHeight="true" outlineLevel="0" collapsed="false">
      <c r="A368" s="96" t="s">
        <v>586</v>
      </c>
      <c r="B368" s="96" t="s">
        <v>587</v>
      </c>
      <c r="C368" s="97" t="n">
        <v>4301030878</v>
      </c>
      <c r="D368" s="98" t="n">
        <v>4607091387193</v>
      </c>
      <c r="E368" s="98"/>
      <c r="F368" s="99" t="n">
        <v>0.7</v>
      </c>
      <c r="G368" s="100" t="n">
        <v>6</v>
      </c>
      <c r="H368" s="99" t="n">
        <v>4.2</v>
      </c>
      <c r="I368" s="99" t="n">
        <v>4.47</v>
      </c>
      <c r="J368" s="100" t="n">
        <v>132</v>
      </c>
      <c r="K368" s="100" t="s">
        <v>126</v>
      </c>
      <c r="L368" s="100"/>
      <c r="M368" s="101" t="s">
        <v>68</v>
      </c>
      <c r="N368" s="101"/>
      <c r="O368" s="100" t="n">
        <v>35</v>
      </c>
      <c r="P368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102"/>
      <c r="R368" s="102"/>
      <c r="S368" s="102"/>
      <c r="T368" s="102"/>
      <c r="U368" s="103"/>
      <c r="V368" s="103"/>
      <c r="W368" s="104" t="s">
        <v>69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IFERROR(IF(Y368=0,"",ROUNDUP(Y368/H368,0)*0.00902),"")</f>
        <v/>
      </c>
      <c r="AA368" s="108"/>
      <c r="AB368" s="109"/>
      <c r="AC368" s="110" t="s">
        <v>588</v>
      </c>
      <c r="AG368" s="111"/>
      <c r="AJ368" s="112"/>
      <c r="AK368" s="112" t="n">
        <v>0</v>
      </c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27" hidden="false" customHeight="true" outlineLevel="0" collapsed="false">
      <c r="A369" s="96" t="s">
        <v>589</v>
      </c>
      <c r="B369" s="96" t="s">
        <v>590</v>
      </c>
      <c r="C369" s="97" t="n">
        <v>4301031153</v>
      </c>
      <c r="D369" s="98" t="n">
        <v>4607091387230</v>
      </c>
      <c r="E369" s="98"/>
      <c r="F369" s="99" t="n">
        <v>0.7</v>
      </c>
      <c r="G369" s="100" t="n">
        <v>6</v>
      </c>
      <c r="H369" s="99" t="n">
        <v>4.2</v>
      </c>
      <c r="I369" s="99" t="n">
        <v>4.47</v>
      </c>
      <c r="J369" s="100" t="n">
        <v>132</v>
      </c>
      <c r="K369" s="100" t="s">
        <v>126</v>
      </c>
      <c r="L369" s="100"/>
      <c r="M369" s="101" t="s">
        <v>68</v>
      </c>
      <c r="N369" s="101"/>
      <c r="O369" s="100" t="n">
        <v>40</v>
      </c>
      <c r="P369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102"/>
      <c r="R369" s="102"/>
      <c r="S369" s="102"/>
      <c r="T369" s="102"/>
      <c r="U369" s="103"/>
      <c r="V369" s="103"/>
      <c r="W369" s="104" t="s">
        <v>69</v>
      </c>
      <c r="X369" s="105" t="n">
        <v>0</v>
      </c>
      <c r="Y369" s="106" t="n">
        <f aca="false">IFERROR(IF(X369="",0,CEILING((X369/$H369),1)*$H369),"")</f>
        <v>0</v>
      </c>
      <c r="Z369" s="107" t="str">
        <f aca="false">IFERROR(IF(Y369=0,"",ROUNDUP(Y369/H369,0)*0.00902),"")</f>
        <v/>
      </c>
      <c r="AA369" s="108"/>
      <c r="AB369" s="109"/>
      <c r="AC369" s="110" t="s">
        <v>591</v>
      </c>
      <c r="AG369" s="111"/>
      <c r="AJ369" s="112"/>
      <c r="AK369" s="112" t="n">
        <v>0</v>
      </c>
      <c r="BB369" s="113" t="s">
        <v>1</v>
      </c>
      <c r="BM369" s="111" t="n">
        <f aca="false">IFERROR(X369*I369/H369,"0")</f>
        <v>0</v>
      </c>
      <c r="BN369" s="111" t="n">
        <f aca="false">IFERROR(Y369*I369/H369,"0")</f>
        <v>0</v>
      </c>
      <c r="BO369" s="111" t="n">
        <f aca="false">IFERROR(1/J369*(X369/H369),"0")</f>
        <v>0</v>
      </c>
      <c r="BP369" s="111" t="n">
        <f aca="false">IFERROR(1/J369*(Y369/H369),"0")</f>
        <v>0</v>
      </c>
    </row>
    <row r="370" customFormat="false" ht="27" hidden="false" customHeight="true" outlineLevel="0" collapsed="false">
      <c r="A370" s="96" t="s">
        <v>592</v>
      </c>
      <c r="B370" s="96" t="s">
        <v>593</v>
      </c>
      <c r="C370" s="97" t="n">
        <v>4301031154</v>
      </c>
      <c r="D370" s="98" t="n">
        <v>4607091387292</v>
      </c>
      <c r="E370" s="98"/>
      <c r="F370" s="99" t="n">
        <v>0.73</v>
      </c>
      <c r="G370" s="100" t="n">
        <v>6</v>
      </c>
      <c r="H370" s="99" t="n">
        <v>4.38</v>
      </c>
      <c r="I370" s="99" t="n">
        <v>4.65</v>
      </c>
      <c r="J370" s="100" t="n">
        <v>132</v>
      </c>
      <c r="K370" s="100" t="s">
        <v>126</v>
      </c>
      <c r="L370" s="100"/>
      <c r="M370" s="101" t="s">
        <v>68</v>
      </c>
      <c r="N370" s="101"/>
      <c r="O370" s="100" t="n">
        <v>45</v>
      </c>
      <c r="P370" s="102" t="str">
        <f aca="false"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102"/>
      <c r="R370" s="102"/>
      <c r="S370" s="102"/>
      <c r="T370" s="102"/>
      <c r="U370" s="103"/>
      <c r="V370" s="103"/>
      <c r="W370" s="104" t="s">
        <v>69</v>
      </c>
      <c r="X370" s="105" t="n">
        <v>0</v>
      </c>
      <c r="Y370" s="106" t="n">
        <f aca="false">IFERROR(IF(X370="",0,CEILING((X370/$H370),1)*$H370),"")</f>
        <v>0</v>
      </c>
      <c r="Z370" s="107" t="str">
        <f aca="false">IFERROR(IF(Y370=0,"",ROUNDUP(Y370/H370,0)*0.00902),"")</f>
        <v/>
      </c>
      <c r="AA370" s="108"/>
      <c r="AB370" s="109"/>
      <c r="AC370" s="110" t="s">
        <v>594</v>
      </c>
      <c r="AG370" s="111"/>
      <c r="AJ370" s="112"/>
      <c r="AK370" s="112" t="n">
        <v>0</v>
      </c>
      <c r="BB370" s="113" t="s">
        <v>1</v>
      </c>
      <c r="BM370" s="111" t="n">
        <f aca="false">IFERROR(X370*I370/H370,"0")</f>
        <v>0</v>
      </c>
      <c r="BN370" s="111" t="n">
        <f aca="false">IFERROR(Y370*I370/H370,"0")</f>
        <v>0</v>
      </c>
      <c r="BO370" s="111" t="n">
        <f aca="false">IFERROR(1/J370*(X370/H370),"0")</f>
        <v>0</v>
      </c>
      <c r="BP370" s="111" t="n">
        <f aca="false">IFERROR(1/J370*(Y370/H370),"0")</f>
        <v>0</v>
      </c>
    </row>
    <row r="371" customFormat="false" ht="27" hidden="false" customHeight="true" outlineLevel="0" collapsed="false">
      <c r="A371" s="96" t="s">
        <v>595</v>
      </c>
      <c r="B371" s="96" t="s">
        <v>596</v>
      </c>
      <c r="C371" s="97" t="n">
        <v>4301031152</v>
      </c>
      <c r="D371" s="98" t="n">
        <v>4607091387285</v>
      </c>
      <c r="E371" s="98"/>
      <c r="F371" s="99" t="n">
        <v>0.35</v>
      </c>
      <c r="G371" s="100" t="n">
        <v>6</v>
      </c>
      <c r="H371" s="99" t="n">
        <v>2.1</v>
      </c>
      <c r="I371" s="99" t="n">
        <v>2.23</v>
      </c>
      <c r="J371" s="100" t="n">
        <v>234</v>
      </c>
      <c r="K371" s="100" t="s">
        <v>67</v>
      </c>
      <c r="L371" s="100"/>
      <c r="M371" s="101" t="s">
        <v>68</v>
      </c>
      <c r="N371" s="101"/>
      <c r="O371" s="100" t="n">
        <v>40</v>
      </c>
      <c r="P371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102"/>
      <c r="R371" s="102"/>
      <c r="S371" s="102"/>
      <c r="T371" s="102"/>
      <c r="U371" s="103"/>
      <c r="V371" s="103"/>
      <c r="W371" s="104" t="s">
        <v>69</v>
      </c>
      <c r="X371" s="105" t="n">
        <v>0</v>
      </c>
      <c r="Y371" s="106" t="n">
        <f aca="false">IFERROR(IF(X371="",0,CEILING((X371/$H371),1)*$H371),"")</f>
        <v>0</v>
      </c>
      <c r="Z371" s="107" t="str">
        <f aca="false">IFERROR(IF(Y371=0,"",ROUNDUP(Y371/H371,0)*0.00502),"")</f>
        <v/>
      </c>
      <c r="AA371" s="108"/>
      <c r="AB371" s="109"/>
      <c r="AC371" s="110" t="s">
        <v>591</v>
      </c>
      <c r="AG371" s="111"/>
      <c r="AJ371" s="112"/>
      <c r="AK371" s="112" t="n">
        <v>0</v>
      </c>
      <c r="BB371" s="113" t="s">
        <v>1</v>
      </c>
      <c r="BM371" s="111" t="n">
        <f aca="false">IFERROR(X371*I371/H371,"0")</f>
        <v>0</v>
      </c>
      <c r="BN371" s="111" t="n">
        <f aca="false">IFERROR(Y371*I371/H371,"0")</f>
        <v>0</v>
      </c>
      <c r="BO371" s="111" t="n">
        <f aca="false">IFERROR(1/J371*(X371/H371),"0")</f>
        <v>0</v>
      </c>
      <c r="BP371" s="111" t="n">
        <f aca="false">IFERROR(1/J371*(Y371/H371),"0")</f>
        <v>0</v>
      </c>
    </row>
    <row r="372" customFormat="false" ht="12.75" hidden="false" customHeight="false" outlineLevel="0" collapsed="false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5" t="s">
        <v>71</v>
      </c>
      <c r="Q372" s="115"/>
      <c r="R372" s="115"/>
      <c r="S372" s="115"/>
      <c r="T372" s="115"/>
      <c r="U372" s="115"/>
      <c r="V372" s="115"/>
      <c r="W372" s="116" t="s">
        <v>72</v>
      </c>
      <c r="X372" s="117" t="n">
        <f aca="false">IFERROR(X368/H368,"0")+IFERROR(X369/H369,"0")+IFERROR(X370/H370,"0")+IFERROR(X371/H371,"0")</f>
        <v>0</v>
      </c>
      <c r="Y372" s="117" t="n">
        <f aca="false">IFERROR(Y368/H368,"0")+IFERROR(Y369/H369,"0")+IFERROR(Y370/H370,"0")+IFERROR(Y371/H371,"0")</f>
        <v>0</v>
      </c>
      <c r="Z372" s="117" t="n">
        <f aca="false">IFERROR(IF(Z368="",0,Z368),"0")+IFERROR(IF(Z369="",0,Z369),"0")+IFERROR(IF(Z370="",0,Z370),"0")+IFERROR(IF(Z371="",0,Z371),"0")</f>
        <v>0</v>
      </c>
      <c r="AA372" s="118"/>
      <c r="AB372" s="118"/>
      <c r="AC372" s="118"/>
    </row>
    <row r="373" customFormat="false" ht="12.75" hidden="false" customHeight="false" outlineLevel="0" collapsed="false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5" t="s">
        <v>71</v>
      </c>
      <c r="Q373" s="115"/>
      <c r="R373" s="115"/>
      <c r="S373" s="115"/>
      <c r="T373" s="115"/>
      <c r="U373" s="115"/>
      <c r="V373" s="115"/>
      <c r="W373" s="116" t="s">
        <v>69</v>
      </c>
      <c r="X373" s="117" t="n">
        <f aca="false">IFERROR(SUM(X368:X371),"0")</f>
        <v>0</v>
      </c>
      <c r="Y373" s="117" t="n">
        <f aca="false">IFERROR(SUM(Y368:Y371),"0")</f>
        <v>0</v>
      </c>
      <c r="Z373" s="116"/>
      <c r="AA373" s="118"/>
      <c r="AB373" s="118"/>
      <c r="AC373" s="118"/>
    </row>
    <row r="374" customFormat="false" ht="14.25" hidden="false" customHeight="true" outlineLevel="0" collapsed="false">
      <c r="A374" s="94" t="s">
        <v>73</v>
      </c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5"/>
      <c r="AB374" s="95"/>
      <c r="AC374" s="95"/>
    </row>
    <row r="375" customFormat="false" ht="48" hidden="false" customHeight="true" outlineLevel="0" collapsed="false">
      <c r="A375" s="96" t="s">
        <v>597</v>
      </c>
      <c r="B375" s="96" t="s">
        <v>598</v>
      </c>
      <c r="C375" s="97" t="n">
        <v>4301051100</v>
      </c>
      <c r="D375" s="98" t="n">
        <v>4607091387766</v>
      </c>
      <c r="E375" s="98"/>
      <c r="F375" s="99" t="n">
        <v>1.3</v>
      </c>
      <c r="G375" s="100" t="n">
        <v>6</v>
      </c>
      <c r="H375" s="99" t="n">
        <v>7.8</v>
      </c>
      <c r="I375" s="99" t="n">
        <v>8.358</v>
      </c>
      <c r="J375" s="100" t="n">
        <v>56</v>
      </c>
      <c r="K375" s="100" t="s">
        <v>116</v>
      </c>
      <c r="L375" s="100"/>
      <c r="M375" s="101" t="s">
        <v>77</v>
      </c>
      <c r="N375" s="101"/>
      <c r="O375" s="100" t="n">
        <v>40</v>
      </c>
      <c r="P375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102"/>
      <c r="R375" s="102"/>
      <c r="S375" s="102"/>
      <c r="T375" s="102"/>
      <c r="U375" s="103"/>
      <c r="V375" s="103"/>
      <c r="W375" s="104" t="s">
        <v>69</v>
      </c>
      <c r="X375" s="105" t="n">
        <v>0</v>
      </c>
      <c r="Y375" s="106" t="n">
        <f aca="false">IFERROR(IF(X375="",0,CEILING((X375/$H375),1)*$H375),"")</f>
        <v>0</v>
      </c>
      <c r="Z375" s="107" t="str">
        <f aca="false">IFERROR(IF(Y375=0,"",ROUNDUP(Y375/H375,0)*0.02175),"")</f>
        <v/>
      </c>
      <c r="AA375" s="108"/>
      <c r="AB375" s="109"/>
      <c r="AC375" s="110" t="s">
        <v>599</v>
      </c>
      <c r="AG375" s="111"/>
      <c r="AJ375" s="112"/>
      <c r="AK375" s="112" t="n">
        <v>0</v>
      </c>
      <c r="BB375" s="113" t="s">
        <v>1</v>
      </c>
      <c r="BM375" s="111" t="n">
        <f aca="false">IFERROR(X375*I375/H375,"0")</f>
        <v>0</v>
      </c>
      <c r="BN375" s="111" t="n">
        <f aca="false">IFERROR(Y375*I375/H375,"0")</f>
        <v>0</v>
      </c>
      <c r="BO375" s="111" t="n">
        <f aca="false">IFERROR(1/J375*(X375/H375),"0")</f>
        <v>0</v>
      </c>
      <c r="BP375" s="111" t="n">
        <f aca="false">IFERROR(1/J375*(Y375/H375),"0")</f>
        <v>0</v>
      </c>
    </row>
    <row r="376" customFormat="false" ht="37.5" hidden="false" customHeight="true" outlineLevel="0" collapsed="false">
      <c r="A376" s="96" t="s">
        <v>600</v>
      </c>
      <c r="B376" s="96" t="s">
        <v>601</v>
      </c>
      <c r="C376" s="97" t="n">
        <v>4301051116</v>
      </c>
      <c r="D376" s="98" t="n">
        <v>4607091387957</v>
      </c>
      <c r="E376" s="98"/>
      <c r="F376" s="99" t="n">
        <v>1.3</v>
      </c>
      <c r="G376" s="100" t="n">
        <v>6</v>
      </c>
      <c r="H376" s="99" t="n">
        <v>7.8</v>
      </c>
      <c r="I376" s="99" t="n">
        <v>8.364</v>
      </c>
      <c r="J376" s="100" t="n">
        <v>56</v>
      </c>
      <c r="K376" s="100" t="s">
        <v>116</v>
      </c>
      <c r="L376" s="100"/>
      <c r="M376" s="101" t="s">
        <v>68</v>
      </c>
      <c r="N376" s="101"/>
      <c r="O376" s="100" t="n">
        <v>40</v>
      </c>
      <c r="P376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102"/>
      <c r="R376" s="102"/>
      <c r="S376" s="102"/>
      <c r="T376" s="102"/>
      <c r="U376" s="103"/>
      <c r="V376" s="103"/>
      <c r="W376" s="104" t="s">
        <v>69</v>
      </c>
      <c r="X376" s="105" t="n">
        <v>0</v>
      </c>
      <c r="Y376" s="106" t="n">
        <f aca="false">IFERROR(IF(X376="",0,CEILING((X376/$H376),1)*$H376),"")</f>
        <v>0</v>
      </c>
      <c r="Z376" s="107" t="str">
        <f aca="false">IFERROR(IF(Y376=0,"",ROUNDUP(Y376/H376,0)*0.02175),"")</f>
        <v/>
      </c>
      <c r="AA376" s="108"/>
      <c r="AB376" s="109"/>
      <c r="AC376" s="110" t="s">
        <v>602</v>
      </c>
      <c r="AG376" s="111"/>
      <c r="AJ376" s="112"/>
      <c r="AK376" s="112" t="n">
        <v>0</v>
      </c>
      <c r="BB376" s="113" t="s">
        <v>1</v>
      </c>
      <c r="BM376" s="111" t="n">
        <f aca="false">IFERROR(X376*I376/H376,"0")</f>
        <v>0</v>
      </c>
      <c r="BN376" s="111" t="n">
        <f aca="false">IFERROR(Y376*I376/H376,"0")</f>
        <v>0</v>
      </c>
      <c r="BO376" s="111" t="n">
        <f aca="false">IFERROR(1/J376*(X376/H376),"0")</f>
        <v>0</v>
      </c>
      <c r="BP376" s="111" t="n">
        <f aca="false">IFERROR(1/J376*(Y376/H376),"0")</f>
        <v>0</v>
      </c>
    </row>
    <row r="377" customFormat="false" ht="37.5" hidden="false" customHeight="true" outlineLevel="0" collapsed="false">
      <c r="A377" s="96" t="s">
        <v>603</v>
      </c>
      <c r="B377" s="96" t="s">
        <v>604</v>
      </c>
      <c r="C377" s="97" t="n">
        <v>4301051115</v>
      </c>
      <c r="D377" s="98" t="n">
        <v>4607091387964</v>
      </c>
      <c r="E377" s="98"/>
      <c r="F377" s="99" t="n">
        <v>1.35</v>
      </c>
      <c r="G377" s="100" t="n">
        <v>6</v>
      </c>
      <c r="H377" s="99" t="n">
        <v>8.1</v>
      </c>
      <c r="I377" s="99" t="n">
        <v>8.646</v>
      </c>
      <c r="J377" s="100" t="n">
        <v>56</v>
      </c>
      <c r="K377" s="100" t="s">
        <v>116</v>
      </c>
      <c r="L377" s="100"/>
      <c r="M377" s="101" t="s">
        <v>68</v>
      </c>
      <c r="N377" s="101"/>
      <c r="O377" s="100" t="n">
        <v>40</v>
      </c>
      <c r="P377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102"/>
      <c r="R377" s="102"/>
      <c r="S377" s="102"/>
      <c r="T377" s="102"/>
      <c r="U377" s="103"/>
      <c r="V377" s="103"/>
      <c r="W377" s="104" t="s">
        <v>69</v>
      </c>
      <c r="X377" s="105" t="n">
        <v>0</v>
      </c>
      <c r="Y377" s="106" t="n">
        <f aca="false">IFERROR(IF(X377="",0,CEILING((X377/$H377),1)*$H377),"")</f>
        <v>0</v>
      </c>
      <c r="Z377" s="107" t="str">
        <f aca="false">IFERROR(IF(Y377=0,"",ROUNDUP(Y377/H377,0)*0.02175),"")</f>
        <v/>
      </c>
      <c r="AA377" s="108"/>
      <c r="AB377" s="109"/>
      <c r="AC377" s="110" t="s">
        <v>605</v>
      </c>
      <c r="AG377" s="111"/>
      <c r="AJ377" s="112"/>
      <c r="AK377" s="112" t="n">
        <v>0</v>
      </c>
      <c r="BB377" s="113" t="s">
        <v>1</v>
      </c>
      <c r="BM377" s="111" t="n">
        <f aca="false">IFERROR(X377*I377/H377,"0")</f>
        <v>0</v>
      </c>
      <c r="BN377" s="111" t="n">
        <f aca="false">IFERROR(Y377*I377/H377,"0")</f>
        <v>0</v>
      </c>
      <c r="BO377" s="111" t="n">
        <f aca="false">IFERROR(1/J377*(X377/H377),"0")</f>
        <v>0</v>
      </c>
      <c r="BP377" s="111" t="n">
        <f aca="false">IFERROR(1/J377*(Y377/H377),"0")</f>
        <v>0</v>
      </c>
    </row>
    <row r="378" customFormat="false" ht="37.5" hidden="false" customHeight="true" outlineLevel="0" collapsed="false">
      <c r="A378" s="96" t="s">
        <v>606</v>
      </c>
      <c r="B378" s="96" t="s">
        <v>607</v>
      </c>
      <c r="C378" s="97" t="n">
        <v>4301051705</v>
      </c>
      <c r="D378" s="98" t="n">
        <v>4680115884588</v>
      </c>
      <c r="E378" s="98"/>
      <c r="F378" s="99" t="n">
        <v>0.5</v>
      </c>
      <c r="G378" s="100" t="n">
        <v>6</v>
      </c>
      <c r="H378" s="99" t="n">
        <v>3</v>
      </c>
      <c r="I378" s="99" t="n">
        <v>3.246</v>
      </c>
      <c r="J378" s="100" t="n">
        <v>182</v>
      </c>
      <c r="K378" s="100" t="s">
        <v>76</v>
      </c>
      <c r="L378" s="100"/>
      <c r="M378" s="101" t="s">
        <v>68</v>
      </c>
      <c r="N378" s="101"/>
      <c r="O378" s="100" t="n">
        <v>40</v>
      </c>
      <c r="P378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102"/>
      <c r="R378" s="102"/>
      <c r="S378" s="102"/>
      <c r="T378" s="102"/>
      <c r="U378" s="103"/>
      <c r="V378" s="103"/>
      <c r="W378" s="104" t="s">
        <v>69</v>
      </c>
      <c r="X378" s="105" t="n">
        <v>0</v>
      </c>
      <c r="Y378" s="106" t="n">
        <f aca="false">IFERROR(IF(X378="",0,CEILING((X378/$H378),1)*$H378),"")</f>
        <v>0</v>
      </c>
      <c r="Z378" s="107" t="str">
        <f aca="false">IFERROR(IF(Y378=0,"",ROUNDUP(Y378/H378,0)*0.00651),"")</f>
        <v/>
      </c>
      <c r="AA378" s="108"/>
      <c r="AB378" s="109"/>
      <c r="AC378" s="110" t="s">
        <v>608</v>
      </c>
      <c r="AG378" s="111"/>
      <c r="AJ378" s="112"/>
      <c r="AK378" s="112" t="n">
        <v>0</v>
      </c>
      <c r="BB378" s="113" t="s">
        <v>1</v>
      </c>
      <c r="BM378" s="111" t="n">
        <f aca="false">IFERROR(X378*I378/H378,"0")</f>
        <v>0</v>
      </c>
      <c r="BN378" s="111" t="n">
        <f aca="false">IFERROR(Y378*I378/H378,"0")</f>
        <v>0</v>
      </c>
      <c r="BO378" s="111" t="n">
        <f aca="false">IFERROR(1/J378*(X378/H378),"0")</f>
        <v>0</v>
      </c>
      <c r="BP378" s="111" t="n">
        <f aca="false">IFERROR(1/J378*(Y378/H378),"0")</f>
        <v>0</v>
      </c>
    </row>
    <row r="379" customFormat="false" ht="37.5" hidden="false" customHeight="true" outlineLevel="0" collapsed="false">
      <c r="A379" s="96" t="s">
        <v>609</v>
      </c>
      <c r="B379" s="96" t="s">
        <v>610</v>
      </c>
      <c r="C379" s="97" t="n">
        <v>4301051130</v>
      </c>
      <c r="D379" s="98" t="n">
        <v>4607091387537</v>
      </c>
      <c r="E379" s="98"/>
      <c r="F379" s="99" t="n">
        <v>0.45</v>
      </c>
      <c r="G379" s="100" t="n">
        <v>6</v>
      </c>
      <c r="H379" s="99" t="n">
        <v>2.7</v>
      </c>
      <c r="I379" s="99" t="n">
        <v>2.97</v>
      </c>
      <c r="J379" s="100" t="n">
        <v>182</v>
      </c>
      <c r="K379" s="100" t="s">
        <v>76</v>
      </c>
      <c r="L379" s="100"/>
      <c r="M379" s="101" t="s">
        <v>68</v>
      </c>
      <c r="N379" s="101"/>
      <c r="O379" s="100" t="n">
        <v>40</v>
      </c>
      <c r="P379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102"/>
      <c r="R379" s="102"/>
      <c r="S379" s="102"/>
      <c r="T379" s="102"/>
      <c r="U379" s="103"/>
      <c r="V379" s="103"/>
      <c r="W379" s="104" t="s">
        <v>69</v>
      </c>
      <c r="X379" s="105" t="n">
        <v>0</v>
      </c>
      <c r="Y379" s="106" t="n">
        <f aca="false">IFERROR(IF(X379="",0,CEILING((X379/$H379),1)*$H379),"")</f>
        <v>0</v>
      </c>
      <c r="Z379" s="107" t="str">
        <f aca="false">IFERROR(IF(Y379=0,"",ROUNDUP(Y379/H379,0)*0.00651),"")</f>
        <v/>
      </c>
      <c r="AA379" s="108"/>
      <c r="AB379" s="109"/>
      <c r="AC379" s="110" t="s">
        <v>611</v>
      </c>
      <c r="AG379" s="111"/>
      <c r="AJ379" s="112"/>
      <c r="AK379" s="112" t="n">
        <v>0</v>
      </c>
      <c r="BB379" s="113" t="s">
        <v>1</v>
      </c>
      <c r="BM379" s="111" t="n">
        <f aca="false">IFERROR(X379*I379/H379,"0")</f>
        <v>0</v>
      </c>
      <c r="BN379" s="111" t="n">
        <f aca="false">IFERROR(Y379*I379/H379,"0")</f>
        <v>0</v>
      </c>
      <c r="BO379" s="111" t="n">
        <f aca="false">IFERROR(1/J379*(X379/H379),"0")</f>
        <v>0</v>
      </c>
      <c r="BP379" s="111" t="n">
        <f aca="false">IFERROR(1/J379*(Y379/H379),"0")</f>
        <v>0</v>
      </c>
    </row>
    <row r="380" customFormat="false" ht="48" hidden="false" customHeight="true" outlineLevel="0" collapsed="false">
      <c r="A380" s="96" t="s">
        <v>612</v>
      </c>
      <c r="B380" s="96" t="s">
        <v>613</v>
      </c>
      <c r="C380" s="97" t="n">
        <v>4301051132</v>
      </c>
      <c r="D380" s="98" t="n">
        <v>4607091387513</v>
      </c>
      <c r="E380" s="98"/>
      <c r="F380" s="99" t="n">
        <v>0.45</v>
      </c>
      <c r="G380" s="100" t="n">
        <v>6</v>
      </c>
      <c r="H380" s="99" t="n">
        <v>2.7</v>
      </c>
      <c r="I380" s="99" t="n">
        <v>2.958</v>
      </c>
      <c r="J380" s="100" t="n">
        <v>182</v>
      </c>
      <c r="K380" s="100" t="s">
        <v>76</v>
      </c>
      <c r="L380" s="100"/>
      <c r="M380" s="101" t="s">
        <v>68</v>
      </c>
      <c r="N380" s="101"/>
      <c r="O380" s="100" t="n">
        <v>40</v>
      </c>
      <c r="P380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102"/>
      <c r="R380" s="102"/>
      <c r="S380" s="102"/>
      <c r="T380" s="102"/>
      <c r="U380" s="103"/>
      <c r="V380" s="103"/>
      <c r="W380" s="104" t="s">
        <v>69</v>
      </c>
      <c r="X380" s="105" t="n">
        <v>0</v>
      </c>
      <c r="Y380" s="106" t="n">
        <f aca="false">IFERROR(IF(X380="",0,CEILING((X380/$H380),1)*$H380),"")</f>
        <v>0</v>
      </c>
      <c r="Z380" s="107" t="str">
        <f aca="false">IFERROR(IF(Y380=0,"",ROUNDUP(Y380/H380,0)*0.00651),"")</f>
        <v/>
      </c>
      <c r="AA380" s="108"/>
      <c r="AB380" s="109"/>
      <c r="AC380" s="110" t="s">
        <v>614</v>
      </c>
      <c r="AG380" s="111"/>
      <c r="AJ380" s="112"/>
      <c r="AK380" s="112" t="n">
        <v>0</v>
      </c>
      <c r="BB380" s="113" t="s">
        <v>1</v>
      </c>
      <c r="BM380" s="111" t="n">
        <f aca="false">IFERROR(X380*I380/H380,"0")</f>
        <v>0</v>
      </c>
      <c r="BN380" s="111" t="n">
        <f aca="false">IFERROR(Y380*I380/H380,"0")</f>
        <v>0</v>
      </c>
      <c r="BO380" s="111" t="n">
        <f aca="false">IFERROR(1/J380*(X380/H380),"0")</f>
        <v>0</v>
      </c>
      <c r="BP380" s="111" t="n">
        <f aca="false">IFERROR(1/J380*(Y380/H380),"0")</f>
        <v>0</v>
      </c>
    </row>
    <row r="381" customFormat="false" ht="12.75" hidden="false" customHeight="false" outlineLevel="0" collapsed="false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5" t="s">
        <v>71</v>
      </c>
      <c r="Q381" s="115"/>
      <c r="R381" s="115"/>
      <c r="S381" s="115"/>
      <c r="T381" s="115"/>
      <c r="U381" s="115"/>
      <c r="V381" s="115"/>
      <c r="W381" s="116" t="s">
        <v>72</v>
      </c>
      <c r="X381" s="117" t="n">
        <f aca="false">IFERROR(X375/H375,"0")+IFERROR(X376/H376,"0")+IFERROR(X377/H377,"0")+IFERROR(X378/H378,"0")+IFERROR(X379/H379,"0")+IFERROR(X380/H380,"0")</f>
        <v>0</v>
      </c>
      <c r="Y381" s="117" t="n">
        <f aca="false">IFERROR(Y375/H375,"0")+IFERROR(Y376/H376,"0")+IFERROR(Y377/H377,"0")+IFERROR(Y378/H378,"0")+IFERROR(Y379/H379,"0")+IFERROR(Y380/H380,"0")</f>
        <v>0</v>
      </c>
      <c r="Z381" s="117" t="n">
        <f aca="false">IFERROR(IF(Z375="",0,Z375),"0")+IFERROR(IF(Z376="",0,Z376),"0")+IFERROR(IF(Z377="",0,Z377),"0")+IFERROR(IF(Z378="",0,Z378),"0")+IFERROR(IF(Z379="",0,Z379),"0")+IFERROR(IF(Z380="",0,Z380),"0")</f>
        <v>0</v>
      </c>
      <c r="AA381" s="118"/>
      <c r="AB381" s="118"/>
      <c r="AC381" s="118"/>
    </row>
    <row r="382" customFormat="false" ht="12.75" hidden="false" customHeight="false" outlineLevel="0" collapsed="false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5" t="s">
        <v>71</v>
      </c>
      <c r="Q382" s="115"/>
      <c r="R382" s="115"/>
      <c r="S382" s="115"/>
      <c r="T382" s="115"/>
      <c r="U382" s="115"/>
      <c r="V382" s="115"/>
      <c r="W382" s="116" t="s">
        <v>69</v>
      </c>
      <c r="X382" s="117" t="n">
        <f aca="false">IFERROR(SUM(X375:X380),"0")</f>
        <v>0</v>
      </c>
      <c r="Y382" s="117" t="n">
        <f aca="false">IFERROR(SUM(Y375:Y380),"0")</f>
        <v>0</v>
      </c>
      <c r="Z382" s="116"/>
      <c r="AA382" s="118"/>
      <c r="AB382" s="118"/>
      <c r="AC382" s="118"/>
    </row>
    <row r="383" customFormat="false" ht="14.25" hidden="false" customHeight="true" outlineLevel="0" collapsed="false">
      <c r="A383" s="94" t="s">
        <v>208</v>
      </c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5"/>
      <c r="AB383" s="95"/>
      <c r="AC383" s="95"/>
    </row>
    <row r="384" customFormat="false" ht="37.5" hidden="false" customHeight="true" outlineLevel="0" collapsed="false">
      <c r="A384" s="96" t="s">
        <v>615</v>
      </c>
      <c r="B384" s="96" t="s">
        <v>616</v>
      </c>
      <c r="C384" s="97" t="n">
        <v>4301060379</v>
      </c>
      <c r="D384" s="98" t="n">
        <v>4607091380880</v>
      </c>
      <c r="E384" s="98"/>
      <c r="F384" s="99" t="n">
        <v>1.4</v>
      </c>
      <c r="G384" s="100" t="n">
        <v>6</v>
      </c>
      <c r="H384" s="99" t="n">
        <v>8.4</v>
      </c>
      <c r="I384" s="99" t="n">
        <v>8.964</v>
      </c>
      <c r="J384" s="100" t="n">
        <v>56</v>
      </c>
      <c r="K384" s="100" t="s">
        <v>116</v>
      </c>
      <c r="L384" s="100"/>
      <c r="M384" s="101" t="s">
        <v>68</v>
      </c>
      <c r="N384" s="101"/>
      <c r="O384" s="100" t="n">
        <v>30</v>
      </c>
      <c r="P384" s="102" t="str">
        <f aca="false"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102"/>
      <c r="R384" s="102"/>
      <c r="S384" s="102"/>
      <c r="T384" s="102"/>
      <c r="U384" s="103"/>
      <c r="V384" s="103"/>
      <c r="W384" s="104" t="s">
        <v>69</v>
      </c>
      <c r="X384" s="105" t="n">
        <v>0</v>
      </c>
      <c r="Y384" s="106" t="n">
        <f aca="false">IFERROR(IF(X384="",0,CEILING((X384/$H384),1)*$H384),"")</f>
        <v>0</v>
      </c>
      <c r="Z384" s="107" t="str">
        <f aca="false">IFERROR(IF(Y384=0,"",ROUNDUP(Y384/H384,0)*0.02175),"")</f>
        <v/>
      </c>
      <c r="AA384" s="108"/>
      <c r="AB384" s="109"/>
      <c r="AC384" s="110" t="s">
        <v>617</v>
      </c>
      <c r="AG384" s="111"/>
      <c r="AJ384" s="112"/>
      <c r="AK384" s="112" t="n">
        <v>0</v>
      </c>
      <c r="BB384" s="113" t="s">
        <v>1</v>
      </c>
      <c r="BM384" s="111" t="n">
        <f aca="false">IFERROR(X384*I384/H384,"0")</f>
        <v>0</v>
      </c>
      <c r="BN384" s="111" t="n">
        <f aca="false">IFERROR(Y384*I384/H384,"0")</f>
        <v>0</v>
      </c>
      <c r="BO384" s="111" t="n">
        <f aca="false">IFERROR(1/J384*(X384/H384),"0")</f>
        <v>0</v>
      </c>
      <c r="BP384" s="111" t="n">
        <f aca="false">IFERROR(1/J384*(Y384/H384),"0")</f>
        <v>0</v>
      </c>
    </row>
    <row r="385" customFormat="false" ht="37.5" hidden="false" customHeight="true" outlineLevel="0" collapsed="false">
      <c r="A385" s="96" t="s">
        <v>618</v>
      </c>
      <c r="B385" s="96" t="s">
        <v>619</v>
      </c>
      <c r="C385" s="97" t="n">
        <v>4301060308</v>
      </c>
      <c r="D385" s="98" t="n">
        <v>4607091384482</v>
      </c>
      <c r="E385" s="98"/>
      <c r="F385" s="99" t="n">
        <v>1.3</v>
      </c>
      <c r="G385" s="100" t="n">
        <v>6</v>
      </c>
      <c r="H385" s="99" t="n">
        <v>7.8</v>
      </c>
      <c r="I385" s="99" t="n">
        <v>8.364</v>
      </c>
      <c r="J385" s="100" t="n">
        <v>56</v>
      </c>
      <c r="K385" s="100" t="s">
        <v>116</v>
      </c>
      <c r="L385" s="100"/>
      <c r="M385" s="101" t="s">
        <v>68</v>
      </c>
      <c r="N385" s="101"/>
      <c r="O385" s="100" t="n">
        <v>30</v>
      </c>
      <c r="P385" s="102" t="str">
        <f aca="false"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102"/>
      <c r="R385" s="102"/>
      <c r="S385" s="102"/>
      <c r="T385" s="102"/>
      <c r="U385" s="103"/>
      <c r="V385" s="103"/>
      <c r="W385" s="104" t="s">
        <v>69</v>
      </c>
      <c r="X385" s="105" t="n">
        <v>150</v>
      </c>
      <c r="Y385" s="106" t="n">
        <f aca="false">IFERROR(IF(X385="",0,CEILING((X385/$H385),1)*$H385),"")</f>
        <v>156</v>
      </c>
      <c r="Z385" s="107" t="n">
        <f aca="false">IFERROR(IF(Y385=0,"",ROUNDUP(Y385/H385,0)*0.02175),"")</f>
        <v>0.435</v>
      </c>
      <c r="AA385" s="108"/>
      <c r="AB385" s="109"/>
      <c r="AC385" s="110" t="s">
        <v>620</v>
      </c>
      <c r="AG385" s="111"/>
      <c r="AJ385" s="112"/>
      <c r="AK385" s="112" t="n">
        <v>0</v>
      </c>
      <c r="BB385" s="113" t="s">
        <v>1</v>
      </c>
      <c r="BM385" s="111" t="n">
        <f aca="false">IFERROR(X385*I385/H385,"0")</f>
        <v>160.846153846154</v>
      </c>
      <c r="BN385" s="111" t="n">
        <f aca="false">IFERROR(Y385*I385/H385,"0")</f>
        <v>167.28</v>
      </c>
      <c r="BO385" s="111" t="n">
        <f aca="false">IFERROR(1/J385*(X385/H385),"0")</f>
        <v>0.343406593406593</v>
      </c>
      <c r="BP385" s="111" t="n">
        <f aca="false">IFERROR(1/J385*(Y385/H385),"0")</f>
        <v>0.357142857142857</v>
      </c>
    </row>
    <row r="386" customFormat="false" ht="16.5" hidden="false" customHeight="true" outlineLevel="0" collapsed="false">
      <c r="A386" s="96" t="s">
        <v>621</v>
      </c>
      <c r="B386" s="96" t="s">
        <v>622</v>
      </c>
      <c r="C386" s="97" t="n">
        <v>4301060484</v>
      </c>
      <c r="D386" s="98" t="n">
        <v>4607091380897</v>
      </c>
      <c r="E386" s="98"/>
      <c r="F386" s="99" t="n">
        <v>1.4</v>
      </c>
      <c r="G386" s="100" t="n">
        <v>6</v>
      </c>
      <c r="H386" s="99" t="n">
        <v>8.4</v>
      </c>
      <c r="I386" s="99" t="n">
        <v>8.964</v>
      </c>
      <c r="J386" s="100" t="n">
        <v>56</v>
      </c>
      <c r="K386" s="100" t="s">
        <v>116</v>
      </c>
      <c r="L386" s="100"/>
      <c r="M386" s="101" t="s">
        <v>159</v>
      </c>
      <c r="N386" s="101"/>
      <c r="O386" s="100" t="n">
        <v>30</v>
      </c>
      <c r="P386" s="119" t="s">
        <v>623</v>
      </c>
      <c r="Q386" s="119"/>
      <c r="R386" s="119"/>
      <c r="S386" s="119"/>
      <c r="T386" s="119"/>
      <c r="U386" s="103"/>
      <c r="V386" s="103"/>
      <c r="W386" s="104" t="s">
        <v>69</v>
      </c>
      <c r="X386" s="105" t="n">
        <v>0</v>
      </c>
      <c r="Y386" s="106" t="n">
        <f aca="false">IFERROR(IF(X386="",0,CEILING((X386/$H386),1)*$H386),"")</f>
        <v>0</v>
      </c>
      <c r="Z386" s="107" t="str">
        <f aca="false">IFERROR(IF(Y386=0,"",ROUNDUP(Y386/H386,0)*0.02175),"")</f>
        <v/>
      </c>
      <c r="AA386" s="108"/>
      <c r="AB386" s="109"/>
      <c r="AC386" s="110" t="s">
        <v>624</v>
      </c>
      <c r="AG386" s="111"/>
      <c r="AJ386" s="112"/>
      <c r="AK386" s="112" t="n">
        <v>0</v>
      </c>
      <c r="BB386" s="113" t="s">
        <v>1</v>
      </c>
      <c r="BM386" s="111" t="n">
        <f aca="false">IFERROR(X386*I386/H386,"0")</f>
        <v>0</v>
      </c>
      <c r="BN386" s="111" t="n">
        <f aca="false">IFERROR(Y386*I386/H386,"0")</f>
        <v>0</v>
      </c>
      <c r="BO386" s="111" t="n">
        <f aca="false">IFERROR(1/J386*(X386/H386),"0")</f>
        <v>0</v>
      </c>
      <c r="BP386" s="111" t="n">
        <f aca="false">IFERROR(1/J386*(Y386/H386),"0")</f>
        <v>0</v>
      </c>
    </row>
    <row r="387" customFormat="false" ht="16.5" hidden="false" customHeight="true" outlineLevel="0" collapsed="false">
      <c r="A387" s="96" t="s">
        <v>621</v>
      </c>
      <c r="B387" s="96" t="s">
        <v>625</v>
      </c>
      <c r="C387" s="97" t="n">
        <v>4301060325</v>
      </c>
      <c r="D387" s="98" t="n">
        <v>4607091380897</v>
      </c>
      <c r="E387" s="98"/>
      <c r="F387" s="99" t="n">
        <v>1.4</v>
      </c>
      <c r="G387" s="100" t="n">
        <v>6</v>
      </c>
      <c r="H387" s="99" t="n">
        <v>8.4</v>
      </c>
      <c r="I387" s="99" t="n">
        <v>8.964</v>
      </c>
      <c r="J387" s="100" t="n">
        <v>56</v>
      </c>
      <c r="K387" s="100" t="s">
        <v>116</v>
      </c>
      <c r="L387" s="100"/>
      <c r="M387" s="101" t="s">
        <v>68</v>
      </c>
      <c r="N387" s="101"/>
      <c r="O387" s="100" t="n">
        <v>30</v>
      </c>
      <c r="P387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102"/>
      <c r="R387" s="102"/>
      <c r="S387" s="102"/>
      <c r="T387" s="102"/>
      <c r="U387" s="103"/>
      <c r="V387" s="103"/>
      <c r="W387" s="104" t="s">
        <v>69</v>
      </c>
      <c r="X387" s="105" t="n">
        <v>0</v>
      </c>
      <c r="Y387" s="106" t="n">
        <f aca="false">IFERROR(IF(X387="",0,CEILING((X387/$H387),1)*$H387),"")</f>
        <v>0</v>
      </c>
      <c r="Z387" s="107" t="str">
        <f aca="false">IFERROR(IF(Y387=0,"",ROUNDUP(Y387/H387,0)*0.02175),"")</f>
        <v/>
      </c>
      <c r="AA387" s="108"/>
      <c r="AB387" s="109"/>
      <c r="AC387" s="110" t="s">
        <v>626</v>
      </c>
      <c r="AG387" s="111"/>
      <c r="AJ387" s="112"/>
      <c r="AK387" s="112" t="n">
        <v>0</v>
      </c>
      <c r="BB387" s="113" t="s">
        <v>1</v>
      </c>
      <c r="BM387" s="111" t="n">
        <f aca="false">IFERROR(X387*I387/H387,"0")</f>
        <v>0</v>
      </c>
      <c r="BN387" s="111" t="n">
        <f aca="false">IFERROR(Y387*I387/H387,"0")</f>
        <v>0</v>
      </c>
      <c r="BO387" s="111" t="n">
        <f aca="false">IFERROR(1/J387*(X387/H387),"0")</f>
        <v>0</v>
      </c>
      <c r="BP387" s="111" t="n">
        <f aca="false">IFERROR(1/J387*(Y387/H387),"0")</f>
        <v>0</v>
      </c>
    </row>
    <row r="388" customFormat="false" ht="12.75" hidden="false" customHeight="false" outlineLevel="0" collapsed="false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5" t="s">
        <v>71</v>
      </c>
      <c r="Q388" s="115"/>
      <c r="R388" s="115"/>
      <c r="S388" s="115"/>
      <c r="T388" s="115"/>
      <c r="U388" s="115"/>
      <c r="V388" s="115"/>
      <c r="W388" s="116" t="s">
        <v>72</v>
      </c>
      <c r="X388" s="117" t="n">
        <f aca="false">IFERROR(X384/H384,"0")+IFERROR(X385/H385,"0")+IFERROR(X386/H386,"0")+IFERROR(X387/H387,"0")</f>
        <v>19.2307692307692</v>
      </c>
      <c r="Y388" s="117" t="n">
        <f aca="false">IFERROR(Y384/H384,"0")+IFERROR(Y385/H385,"0")+IFERROR(Y386/H386,"0")+IFERROR(Y387/H387,"0")</f>
        <v>20</v>
      </c>
      <c r="Z388" s="117" t="n">
        <f aca="false">IFERROR(IF(Z384="",0,Z384),"0")+IFERROR(IF(Z385="",0,Z385),"0")+IFERROR(IF(Z386="",0,Z386),"0")+IFERROR(IF(Z387="",0,Z387),"0")</f>
        <v>0.435</v>
      </c>
      <c r="AA388" s="118"/>
      <c r="AB388" s="118"/>
      <c r="AC388" s="118"/>
    </row>
    <row r="389" customFormat="false" ht="12.75" hidden="false" customHeight="false" outlineLevel="0" collapsed="false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5" t="s">
        <v>71</v>
      </c>
      <c r="Q389" s="115"/>
      <c r="R389" s="115"/>
      <c r="S389" s="115"/>
      <c r="T389" s="115"/>
      <c r="U389" s="115"/>
      <c r="V389" s="115"/>
      <c r="W389" s="116" t="s">
        <v>69</v>
      </c>
      <c r="X389" s="117" t="n">
        <f aca="false">IFERROR(SUM(X384:X387),"0")</f>
        <v>150</v>
      </c>
      <c r="Y389" s="117" t="n">
        <f aca="false">IFERROR(SUM(Y384:Y387),"0")</f>
        <v>156</v>
      </c>
      <c r="Z389" s="116"/>
      <c r="AA389" s="118"/>
      <c r="AB389" s="118"/>
      <c r="AC389" s="118"/>
    </row>
    <row r="390" customFormat="false" ht="14.25" hidden="false" customHeight="true" outlineLevel="0" collapsed="false">
      <c r="A390" s="94" t="s">
        <v>102</v>
      </c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5"/>
      <c r="AB390" s="95"/>
      <c r="AC390" s="95"/>
    </row>
    <row r="391" customFormat="false" ht="16.5" hidden="false" customHeight="true" outlineLevel="0" collapsed="false">
      <c r="A391" s="96" t="s">
        <v>627</v>
      </c>
      <c r="B391" s="96" t="s">
        <v>628</v>
      </c>
      <c r="C391" s="97" t="n">
        <v>4301030232</v>
      </c>
      <c r="D391" s="98" t="n">
        <v>4607091388374</v>
      </c>
      <c r="E391" s="98"/>
      <c r="F391" s="99" t="n">
        <v>0.38</v>
      </c>
      <c r="G391" s="100" t="n">
        <v>8</v>
      </c>
      <c r="H391" s="99" t="n">
        <v>3.04</v>
      </c>
      <c r="I391" s="99" t="n">
        <v>3.29</v>
      </c>
      <c r="J391" s="100" t="n">
        <v>132</v>
      </c>
      <c r="K391" s="100" t="s">
        <v>126</v>
      </c>
      <c r="L391" s="100"/>
      <c r="M391" s="101" t="s">
        <v>105</v>
      </c>
      <c r="N391" s="101"/>
      <c r="O391" s="100" t="n">
        <v>180</v>
      </c>
      <c r="P391" s="119" t="s">
        <v>629</v>
      </c>
      <c r="Q391" s="119"/>
      <c r="R391" s="119"/>
      <c r="S391" s="119"/>
      <c r="T391" s="119"/>
      <c r="U391" s="103"/>
      <c r="V391" s="103"/>
      <c r="W391" s="104" t="s">
        <v>69</v>
      </c>
      <c r="X391" s="105" t="n">
        <v>0</v>
      </c>
      <c r="Y391" s="106" t="n">
        <f aca="false">IFERROR(IF(X391="",0,CEILING((X391/$H391),1)*$H391),"")</f>
        <v>0</v>
      </c>
      <c r="Z391" s="107" t="str">
        <f aca="false">IFERROR(IF(Y391=0,"",ROUNDUP(Y391/H391,0)*0.00902),"")</f>
        <v/>
      </c>
      <c r="AA391" s="108"/>
      <c r="AB391" s="109"/>
      <c r="AC391" s="110" t="s">
        <v>630</v>
      </c>
      <c r="AG391" s="111"/>
      <c r="AJ391" s="112"/>
      <c r="AK391" s="112" t="n">
        <v>0</v>
      </c>
      <c r="BB391" s="113" t="s">
        <v>1</v>
      </c>
      <c r="BM391" s="111" t="n">
        <f aca="false">IFERROR(X391*I391/H391,"0")</f>
        <v>0</v>
      </c>
      <c r="BN391" s="111" t="n">
        <f aca="false">IFERROR(Y391*I391/H391,"0")</f>
        <v>0</v>
      </c>
      <c r="BO391" s="111" t="n">
        <f aca="false">IFERROR(1/J391*(X391/H391),"0")</f>
        <v>0</v>
      </c>
      <c r="BP391" s="111" t="n">
        <f aca="false">IFERROR(1/J391*(Y391/H391),"0")</f>
        <v>0</v>
      </c>
    </row>
    <row r="392" customFormat="false" ht="27" hidden="false" customHeight="true" outlineLevel="0" collapsed="false">
      <c r="A392" s="96" t="s">
        <v>631</v>
      </c>
      <c r="B392" s="96" t="s">
        <v>632</v>
      </c>
      <c r="C392" s="97" t="n">
        <v>4301030235</v>
      </c>
      <c r="D392" s="98" t="n">
        <v>4607091388381</v>
      </c>
      <c r="E392" s="98"/>
      <c r="F392" s="99" t="n">
        <v>0.38</v>
      </c>
      <c r="G392" s="100" t="n">
        <v>8</v>
      </c>
      <c r="H392" s="99" t="n">
        <v>3.04</v>
      </c>
      <c r="I392" s="99" t="n">
        <v>3.33</v>
      </c>
      <c r="J392" s="100" t="n">
        <v>132</v>
      </c>
      <c r="K392" s="100" t="s">
        <v>126</v>
      </c>
      <c r="L392" s="100"/>
      <c r="M392" s="101" t="s">
        <v>105</v>
      </c>
      <c r="N392" s="101"/>
      <c r="O392" s="100" t="n">
        <v>180</v>
      </c>
      <c r="P392" s="119" t="s">
        <v>633</v>
      </c>
      <c r="Q392" s="119"/>
      <c r="R392" s="119"/>
      <c r="S392" s="119"/>
      <c r="T392" s="119"/>
      <c r="U392" s="103"/>
      <c r="V392" s="103"/>
      <c r="W392" s="104" t="s">
        <v>69</v>
      </c>
      <c r="X392" s="105" t="n">
        <v>0</v>
      </c>
      <c r="Y392" s="106" t="n">
        <f aca="false">IFERROR(IF(X392="",0,CEILING((X392/$H392),1)*$H392),"")</f>
        <v>0</v>
      </c>
      <c r="Z392" s="107" t="str">
        <f aca="false">IFERROR(IF(Y392=0,"",ROUNDUP(Y392/H392,0)*0.00902),"")</f>
        <v/>
      </c>
      <c r="AA392" s="108"/>
      <c r="AB392" s="109"/>
      <c r="AC392" s="110" t="s">
        <v>630</v>
      </c>
      <c r="AG392" s="111"/>
      <c r="AJ392" s="112"/>
      <c r="AK392" s="112" t="n">
        <v>0</v>
      </c>
      <c r="BB392" s="113" t="s">
        <v>1</v>
      </c>
      <c r="BM392" s="111" t="n">
        <f aca="false">IFERROR(X392*I392/H392,"0")</f>
        <v>0</v>
      </c>
      <c r="BN392" s="111" t="n">
        <f aca="false">IFERROR(Y392*I392/H392,"0")</f>
        <v>0</v>
      </c>
      <c r="BO392" s="111" t="n">
        <f aca="false">IFERROR(1/J392*(X392/H392),"0")</f>
        <v>0</v>
      </c>
      <c r="BP392" s="111" t="n">
        <f aca="false">IFERROR(1/J392*(Y392/H392),"0")</f>
        <v>0</v>
      </c>
    </row>
    <row r="393" customFormat="false" ht="27" hidden="false" customHeight="true" outlineLevel="0" collapsed="false">
      <c r="A393" s="96" t="s">
        <v>634</v>
      </c>
      <c r="B393" s="96" t="s">
        <v>635</v>
      </c>
      <c r="C393" s="97" t="n">
        <v>4301032015</v>
      </c>
      <c r="D393" s="98" t="n">
        <v>4607091383102</v>
      </c>
      <c r="E393" s="98"/>
      <c r="F393" s="99" t="n">
        <v>0.17</v>
      </c>
      <c r="G393" s="100" t="n">
        <v>15</v>
      </c>
      <c r="H393" s="99" t="n">
        <v>2.55</v>
      </c>
      <c r="I393" s="99" t="n">
        <v>2.955</v>
      </c>
      <c r="J393" s="100" t="n">
        <v>182</v>
      </c>
      <c r="K393" s="100" t="s">
        <v>76</v>
      </c>
      <c r="L393" s="100"/>
      <c r="M393" s="101" t="s">
        <v>105</v>
      </c>
      <c r="N393" s="101"/>
      <c r="O393" s="100" t="n">
        <v>180</v>
      </c>
      <c r="P393" s="102" t="str">
        <f aca="false"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102"/>
      <c r="R393" s="102"/>
      <c r="S393" s="102"/>
      <c r="T393" s="102"/>
      <c r="U393" s="103"/>
      <c r="V393" s="103"/>
      <c r="W393" s="104" t="s">
        <v>69</v>
      </c>
      <c r="X393" s="105" t="n">
        <v>25.5</v>
      </c>
      <c r="Y393" s="106" t="n">
        <f aca="false">IFERROR(IF(X393="",0,CEILING((X393/$H393),1)*$H393),"")</f>
        <v>25.5</v>
      </c>
      <c r="Z393" s="107" t="n">
        <f aca="false">IFERROR(IF(Y393=0,"",ROUNDUP(Y393/H393,0)*0.00651),"")</f>
        <v>0.0651</v>
      </c>
      <c r="AA393" s="108"/>
      <c r="AB393" s="109"/>
      <c r="AC393" s="110" t="s">
        <v>636</v>
      </c>
      <c r="AG393" s="111"/>
      <c r="AJ393" s="112"/>
      <c r="AK393" s="112" t="n">
        <v>0</v>
      </c>
      <c r="BB393" s="113" t="s">
        <v>1</v>
      </c>
      <c r="BM393" s="111" t="n">
        <f aca="false">IFERROR(X393*I393/H393,"0")</f>
        <v>29.55</v>
      </c>
      <c r="BN393" s="111" t="n">
        <f aca="false">IFERROR(Y393*I393/H393,"0")</f>
        <v>29.55</v>
      </c>
      <c r="BO393" s="111" t="n">
        <f aca="false">IFERROR(1/J393*(X393/H393),"0")</f>
        <v>0.054945054945055</v>
      </c>
      <c r="BP393" s="111" t="n">
        <f aca="false">IFERROR(1/J393*(Y393/H393),"0")</f>
        <v>0.054945054945055</v>
      </c>
    </row>
    <row r="394" customFormat="false" ht="27" hidden="false" customHeight="true" outlineLevel="0" collapsed="false">
      <c r="A394" s="96" t="s">
        <v>637</v>
      </c>
      <c r="B394" s="96" t="s">
        <v>638</v>
      </c>
      <c r="C394" s="97" t="n">
        <v>4301030233</v>
      </c>
      <c r="D394" s="98" t="n">
        <v>4607091388404</v>
      </c>
      <c r="E394" s="98"/>
      <c r="F394" s="99" t="n">
        <v>0.17</v>
      </c>
      <c r="G394" s="100" t="n">
        <v>15</v>
      </c>
      <c r="H394" s="99" t="n">
        <v>2.55</v>
      </c>
      <c r="I394" s="99" t="n">
        <v>2.88</v>
      </c>
      <c r="J394" s="100" t="n">
        <v>182</v>
      </c>
      <c r="K394" s="100" t="s">
        <v>76</v>
      </c>
      <c r="L394" s="100"/>
      <c r="M394" s="101" t="s">
        <v>105</v>
      </c>
      <c r="N394" s="101"/>
      <c r="O394" s="100" t="n">
        <v>180</v>
      </c>
      <c r="P394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102"/>
      <c r="R394" s="102"/>
      <c r="S394" s="102"/>
      <c r="T394" s="102"/>
      <c r="U394" s="103"/>
      <c r="V394" s="103"/>
      <c r="W394" s="104" t="s">
        <v>69</v>
      </c>
      <c r="X394" s="105" t="n">
        <v>85</v>
      </c>
      <c r="Y394" s="106" t="n">
        <f aca="false">IFERROR(IF(X394="",0,CEILING((X394/$H394),1)*$H394),"")</f>
        <v>86.7</v>
      </c>
      <c r="Z394" s="107" t="n">
        <f aca="false">IFERROR(IF(Y394=0,"",ROUNDUP(Y394/H394,0)*0.00651),"")</f>
        <v>0.22134</v>
      </c>
      <c r="AA394" s="108"/>
      <c r="AB394" s="109"/>
      <c r="AC394" s="110" t="s">
        <v>630</v>
      </c>
      <c r="AG394" s="111"/>
      <c r="AJ394" s="112"/>
      <c r="AK394" s="112" t="n">
        <v>0</v>
      </c>
      <c r="BB394" s="113" t="s">
        <v>1</v>
      </c>
      <c r="BM394" s="111" t="n">
        <f aca="false">IFERROR(X394*I394/H394,"0")</f>
        <v>96</v>
      </c>
      <c r="BN394" s="111" t="n">
        <f aca="false">IFERROR(Y394*I394/H394,"0")</f>
        <v>97.92</v>
      </c>
      <c r="BO394" s="111" t="n">
        <f aca="false">IFERROR(1/J394*(X394/H394),"0")</f>
        <v>0.183150183150183</v>
      </c>
      <c r="BP394" s="111" t="n">
        <f aca="false">IFERROR(1/J394*(Y394/H394),"0")</f>
        <v>0.186813186813187</v>
      </c>
    </row>
    <row r="395" customFormat="false" ht="12.75" hidden="false" customHeight="false" outlineLevel="0" collapsed="false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5" t="s">
        <v>71</v>
      </c>
      <c r="Q395" s="115"/>
      <c r="R395" s="115"/>
      <c r="S395" s="115"/>
      <c r="T395" s="115"/>
      <c r="U395" s="115"/>
      <c r="V395" s="115"/>
      <c r="W395" s="116" t="s">
        <v>72</v>
      </c>
      <c r="X395" s="117" t="n">
        <f aca="false">IFERROR(X391/H391,"0")+IFERROR(X392/H392,"0")+IFERROR(X393/H393,"0")+IFERROR(X394/H394,"0")</f>
        <v>43.3333333333333</v>
      </c>
      <c r="Y395" s="117" t="n">
        <f aca="false">IFERROR(Y391/H391,"0")+IFERROR(Y392/H392,"0")+IFERROR(Y393/H393,"0")+IFERROR(Y394/H394,"0")</f>
        <v>44</v>
      </c>
      <c r="Z395" s="117" t="n">
        <f aca="false">IFERROR(IF(Z391="",0,Z391),"0")+IFERROR(IF(Z392="",0,Z392),"0")+IFERROR(IF(Z393="",0,Z393),"0")+IFERROR(IF(Z394="",0,Z394),"0")</f>
        <v>0.28644</v>
      </c>
      <c r="AA395" s="118"/>
      <c r="AB395" s="118"/>
      <c r="AC395" s="118"/>
    </row>
    <row r="396" customFormat="false" ht="12.75" hidden="false" customHeight="false" outlineLevel="0" collapsed="false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5" t="s">
        <v>71</v>
      </c>
      <c r="Q396" s="115"/>
      <c r="R396" s="115"/>
      <c r="S396" s="115"/>
      <c r="T396" s="115"/>
      <c r="U396" s="115"/>
      <c r="V396" s="115"/>
      <c r="W396" s="116" t="s">
        <v>69</v>
      </c>
      <c r="X396" s="117" t="n">
        <f aca="false">IFERROR(SUM(X391:X394),"0")</f>
        <v>110.5</v>
      </c>
      <c r="Y396" s="117" t="n">
        <f aca="false">IFERROR(SUM(Y391:Y394),"0")</f>
        <v>112.2</v>
      </c>
      <c r="Z396" s="116"/>
      <c r="AA396" s="118"/>
      <c r="AB396" s="118"/>
      <c r="AC396" s="118"/>
    </row>
    <row r="397" customFormat="false" ht="14.25" hidden="false" customHeight="true" outlineLevel="0" collapsed="false">
      <c r="A397" s="94" t="s">
        <v>639</v>
      </c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5"/>
      <c r="AB397" s="95"/>
      <c r="AC397" s="95"/>
    </row>
    <row r="398" customFormat="false" ht="16.5" hidden="false" customHeight="true" outlineLevel="0" collapsed="false">
      <c r="A398" s="96" t="s">
        <v>640</v>
      </c>
      <c r="B398" s="96" t="s">
        <v>641</v>
      </c>
      <c r="C398" s="97" t="n">
        <v>4301180007</v>
      </c>
      <c r="D398" s="98" t="n">
        <v>4680115881808</v>
      </c>
      <c r="E398" s="98"/>
      <c r="F398" s="99" t="n">
        <v>0.1</v>
      </c>
      <c r="G398" s="100" t="n">
        <v>20</v>
      </c>
      <c r="H398" s="99" t="n">
        <v>2</v>
      </c>
      <c r="I398" s="99" t="n">
        <v>2.24</v>
      </c>
      <c r="J398" s="100" t="n">
        <v>238</v>
      </c>
      <c r="K398" s="100" t="s">
        <v>76</v>
      </c>
      <c r="L398" s="100"/>
      <c r="M398" s="101" t="s">
        <v>642</v>
      </c>
      <c r="N398" s="101"/>
      <c r="O398" s="100" t="n">
        <v>730</v>
      </c>
      <c r="P398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102"/>
      <c r="R398" s="102"/>
      <c r="S398" s="102"/>
      <c r="T398" s="102"/>
      <c r="U398" s="103"/>
      <c r="V398" s="103"/>
      <c r="W398" s="104" t="s">
        <v>69</v>
      </c>
      <c r="X398" s="105" t="n">
        <v>0</v>
      </c>
      <c r="Y398" s="106" t="n">
        <f aca="false">IFERROR(IF(X398="",0,CEILING((X398/$H398),1)*$H398),"")</f>
        <v>0</v>
      </c>
      <c r="Z398" s="107" t="str">
        <f aca="false">IFERROR(IF(Y398=0,"",ROUNDUP(Y398/H398,0)*0.00474),"")</f>
        <v/>
      </c>
      <c r="AA398" s="108"/>
      <c r="AB398" s="109"/>
      <c r="AC398" s="110" t="s">
        <v>643</v>
      </c>
      <c r="AG398" s="111"/>
      <c r="AJ398" s="112"/>
      <c r="AK398" s="112" t="n">
        <v>0</v>
      </c>
      <c r="BB398" s="113" t="s">
        <v>1</v>
      </c>
      <c r="BM398" s="111" t="n">
        <f aca="false">IFERROR(X398*I398/H398,"0")</f>
        <v>0</v>
      </c>
      <c r="BN398" s="111" t="n">
        <f aca="false">IFERROR(Y398*I398/H398,"0")</f>
        <v>0</v>
      </c>
      <c r="BO398" s="111" t="n">
        <f aca="false">IFERROR(1/J398*(X398/H398),"0")</f>
        <v>0</v>
      </c>
      <c r="BP398" s="111" t="n">
        <f aca="false">IFERROR(1/J398*(Y398/H398),"0")</f>
        <v>0</v>
      </c>
    </row>
    <row r="399" customFormat="false" ht="27" hidden="false" customHeight="true" outlineLevel="0" collapsed="false">
      <c r="A399" s="96" t="s">
        <v>644</v>
      </c>
      <c r="B399" s="96" t="s">
        <v>645</v>
      </c>
      <c r="C399" s="97" t="n">
        <v>4301180006</v>
      </c>
      <c r="D399" s="98" t="n">
        <v>4680115881822</v>
      </c>
      <c r="E399" s="98"/>
      <c r="F399" s="99" t="n">
        <v>0.1</v>
      </c>
      <c r="G399" s="100" t="n">
        <v>20</v>
      </c>
      <c r="H399" s="99" t="n">
        <v>2</v>
      </c>
      <c r="I399" s="99" t="n">
        <v>2.24</v>
      </c>
      <c r="J399" s="100" t="n">
        <v>238</v>
      </c>
      <c r="K399" s="100" t="s">
        <v>76</v>
      </c>
      <c r="L399" s="100"/>
      <c r="M399" s="101" t="s">
        <v>642</v>
      </c>
      <c r="N399" s="101"/>
      <c r="O399" s="100" t="n">
        <v>730</v>
      </c>
      <c r="P399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102"/>
      <c r="R399" s="102"/>
      <c r="S399" s="102"/>
      <c r="T399" s="102"/>
      <c r="U399" s="103"/>
      <c r="V399" s="103"/>
      <c r="W399" s="104" t="s">
        <v>69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IFERROR(IF(Y399=0,"",ROUNDUP(Y399/H399,0)*0.00474),"")</f>
        <v/>
      </c>
      <c r="AA399" s="108"/>
      <c r="AB399" s="109"/>
      <c r="AC399" s="110" t="s">
        <v>643</v>
      </c>
      <c r="AG399" s="111"/>
      <c r="AJ399" s="112"/>
      <c r="AK399" s="112" t="n">
        <v>0</v>
      </c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27" hidden="false" customHeight="true" outlineLevel="0" collapsed="false">
      <c r="A400" s="96" t="s">
        <v>646</v>
      </c>
      <c r="B400" s="96" t="s">
        <v>647</v>
      </c>
      <c r="C400" s="97" t="n">
        <v>4301180001</v>
      </c>
      <c r="D400" s="98" t="n">
        <v>4680115880016</v>
      </c>
      <c r="E400" s="98"/>
      <c r="F400" s="99" t="n">
        <v>0.1</v>
      </c>
      <c r="G400" s="100" t="n">
        <v>20</v>
      </c>
      <c r="H400" s="99" t="n">
        <v>2</v>
      </c>
      <c r="I400" s="99" t="n">
        <v>2.24</v>
      </c>
      <c r="J400" s="100" t="n">
        <v>238</v>
      </c>
      <c r="K400" s="100" t="s">
        <v>76</v>
      </c>
      <c r="L400" s="100"/>
      <c r="M400" s="101" t="s">
        <v>642</v>
      </c>
      <c r="N400" s="101"/>
      <c r="O400" s="100" t="n">
        <v>730</v>
      </c>
      <c r="P400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102"/>
      <c r="R400" s="102"/>
      <c r="S400" s="102"/>
      <c r="T400" s="102"/>
      <c r="U400" s="103"/>
      <c r="V400" s="103"/>
      <c r="W400" s="104" t="s">
        <v>69</v>
      </c>
      <c r="X400" s="105" t="n">
        <v>0</v>
      </c>
      <c r="Y400" s="106" t="n">
        <f aca="false">IFERROR(IF(X400="",0,CEILING((X400/$H400),1)*$H400),"")</f>
        <v>0</v>
      </c>
      <c r="Z400" s="107" t="str">
        <f aca="false">IFERROR(IF(Y400=0,"",ROUNDUP(Y400/H400,0)*0.00474),"")</f>
        <v/>
      </c>
      <c r="AA400" s="108"/>
      <c r="AB400" s="109"/>
      <c r="AC400" s="110" t="s">
        <v>643</v>
      </c>
      <c r="AG400" s="111"/>
      <c r="AJ400" s="112"/>
      <c r="AK400" s="112" t="n">
        <v>0</v>
      </c>
      <c r="BB400" s="113" t="s">
        <v>1</v>
      </c>
      <c r="BM400" s="111" t="n">
        <f aca="false">IFERROR(X400*I400/H400,"0")</f>
        <v>0</v>
      </c>
      <c r="BN400" s="111" t="n">
        <f aca="false">IFERROR(Y400*I400/H400,"0")</f>
        <v>0</v>
      </c>
      <c r="BO400" s="111" t="n">
        <f aca="false">IFERROR(1/J400*(X400/H400),"0")</f>
        <v>0</v>
      </c>
      <c r="BP400" s="111" t="n">
        <f aca="false">IFERROR(1/J400*(Y400/H400),"0")</f>
        <v>0</v>
      </c>
    </row>
    <row r="401" customFormat="false" ht="12.75" hidden="false" customHeight="false" outlineLevel="0" collapsed="false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5" t="s">
        <v>71</v>
      </c>
      <c r="Q401" s="115"/>
      <c r="R401" s="115"/>
      <c r="S401" s="115"/>
      <c r="T401" s="115"/>
      <c r="U401" s="115"/>
      <c r="V401" s="115"/>
      <c r="W401" s="116" t="s">
        <v>72</v>
      </c>
      <c r="X401" s="117" t="n">
        <f aca="false">IFERROR(X398/H398,"0")+IFERROR(X399/H399,"0")+IFERROR(X400/H400,"0")</f>
        <v>0</v>
      </c>
      <c r="Y401" s="117" t="n">
        <f aca="false">IFERROR(Y398/H398,"0")+IFERROR(Y399/H399,"0")+IFERROR(Y400/H400,"0")</f>
        <v>0</v>
      </c>
      <c r="Z401" s="117" t="n">
        <f aca="false">IFERROR(IF(Z398="",0,Z398),"0")+IFERROR(IF(Z399="",0,Z399),"0")+IFERROR(IF(Z400="",0,Z400),"0")</f>
        <v>0</v>
      </c>
      <c r="AA401" s="118"/>
      <c r="AB401" s="118"/>
      <c r="AC401" s="118"/>
    </row>
    <row r="402" customFormat="false" ht="12.75" hidden="false" customHeight="false" outlineLevel="0" collapsed="false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5" t="s">
        <v>71</v>
      </c>
      <c r="Q402" s="115"/>
      <c r="R402" s="115"/>
      <c r="S402" s="115"/>
      <c r="T402" s="115"/>
      <c r="U402" s="115"/>
      <c r="V402" s="115"/>
      <c r="W402" s="116" t="s">
        <v>69</v>
      </c>
      <c r="X402" s="117" t="n">
        <f aca="false">IFERROR(SUM(X398:X400),"0")</f>
        <v>0</v>
      </c>
      <c r="Y402" s="117" t="n">
        <f aca="false">IFERROR(SUM(Y398:Y400),"0")</f>
        <v>0</v>
      </c>
      <c r="Z402" s="116"/>
      <c r="AA402" s="118"/>
      <c r="AB402" s="118"/>
      <c r="AC402" s="118"/>
    </row>
    <row r="403" customFormat="false" ht="16.5" hidden="false" customHeight="true" outlineLevel="0" collapsed="false">
      <c r="A403" s="92" t="s">
        <v>648</v>
      </c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3"/>
      <c r="AB403" s="93"/>
      <c r="AC403" s="93"/>
    </row>
    <row r="404" customFormat="false" ht="14.25" hidden="false" customHeight="true" outlineLevel="0" collapsed="false">
      <c r="A404" s="94" t="s">
        <v>64</v>
      </c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5"/>
      <c r="AB404" s="95"/>
      <c r="AC404" s="95"/>
    </row>
    <row r="405" customFormat="false" ht="27" hidden="false" customHeight="true" outlineLevel="0" collapsed="false">
      <c r="A405" s="96" t="s">
        <v>649</v>
      </c>
      <c r="B405" s="96" t="s">
        <v>650</v>
      </c>
      <c r="C405" s="97" t="n">
        <v>4301031066</v>
      </c>
      <c r="D405" s="98" t="n">
        <v>4607091383836</v>
      </c>
      <c r="E405" s="98"/>
      <c r="F405" s="99" t="n">
        <v>0.3</v>
      </c>
      <c r="G405" s="100" t="n">
        <v>6</v>
      </c>
      <c r="H405" s="99" t="n">
        <v>1.8</v>
      </c>
      <c r="I405" s="99" t="n">
        <v>2.028</v>
      </c>
      <c r="J405" s="100" t="n">
        <v>182</v>
      </c>
      <c r="K405" s="100" t="s">
        <v>76</v>
      </c>
      <c r="L405" s="100"/>
      <c r="M405" s="101" t="s">
        <v>68</v>
      </c>
      <c r="N405" s="101"/>
      <c r="O405" s="100" t="n">
        <v>40</v>
      </c>
      <c r="P405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102"/>
      <c r="R405" s="102"/>
      <c r="S405" s="102"/>
      <c r="T405" s="102"/>
      <c r="U405" s="103"/>
      <c r="V405" s="103"/>
      <c r="W405" s="104" t="s">
        <v>69</v>
      </c>
      <c r="X405" s="105" t="n">
        <v>15</v>
      </c>
      <c r="Y405" s="106" t="n">
        <f aca="false">IFERROR(IF(X405="",0,CEILING((X405/$H405),1)*$H405),"")</f>
        <v>16.2</v>
      </c>
      <c r="Z405" s="107" t="n">
        <f aca="false">IFERROR(IF(Y405=0,"",ROUNDUP(Y405/H405,0)*0.00651),"")</f>
        <v>0.05859</v>
      </c>
      <c r="AA405" s="108"/>
      <c r="AB405" s="109"/>
      <c r="AC405" s="110" t="s">
        <v>651</v>
      </c>
      <c r="AG405" s="111"/>
      <c r="AJ405" s="112"/>
      <c r="AK405" s="112" t="n">
        <v>0</v>
      </c>
      <c r="BB405" s="113" t="s">
        <v>1</v>
      </c>
      <c r="BM405" s="111" t="n">
        <f aca="false">IFERROR(X405*I405/H405,"0")</f>
        <v>16.9</v>
      </c>
      <c r="BN405" s="111" t="n">
        <f aca="false">IFERROR(Y405*I405/H405,"0")</f>
        <v>18.252</v>
      </c>
      <c r="BO405" s="111" t="n">
        <f aca="false">IFERROR(1/J405*(X405/H405),"0")</f>
        <v>0.0457875457875458</v>
      </c>
      <c r="BP405" s="111" t="n">
        <f aca="false">IFERROR(1/J405*(Y405/H405),"0")</f>
        <v>0.0494505494505495</v>
      </c>
    </row>
    <row r="406" customFormat="false" ht="12.75" hidden="false" customHeight="false" outlineLevel="0" collapsed="false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5" t="s">
        <v>71</v>
      </c>
      <c r="Q406" s="115"/>
      <c r="R406" s="115"/>
      <c r="S406" s="115"/>
      <c r="T406" s="115"/>
      <c r="U406" s="115"/>
      <c r="V406" s="115"/>
      <c r="W406" s="116" t="s">
        <v>72</v>
      </c>
      <c r="X406" s="117" t="n">
        <f aca="false">IFERROR(X405/H405,"0")</f>
        <v>8.33333333333333</v>
      </c>
      <c r="Y406" s="117" t="n">
        <f aca="false">IFERROR(Y405/H405,"0")</f>
        <v>9</v>
      </c>
      <c r="Z406" s="117" t="n">
        <f aca="false">IFERROR(IF(Z405="",0,Z405),"0")</f>
        <v>0.05859</v>
      </c>
      <c r="AA406" s="118"/>
      <c r="AB406" s="118"/>
      <c r="AC406" s="118"/>
    </row>
    <row r="407" customFormat="false" ht="12.75" hidden="false" customHeight="false" outlineLevel="0" collapsed="false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5" t="s">
        <v>71</v>
      </c>
      <c r="Q407" s="115"/>
      <c r="R407" s="115"/>
      <c r="S407" s="115"/>
      <c r="T407" s="115"/>
      <c r="U407" s="115"/>
      <c r="V407" s="115"/>
      <c r="W407" s="116" t="s">
        <v>69</v>
      </c>
      <c r="X407" s="117" t="n">
        <f aca="false">IFERROR(SUM(X405:X405),"0")</f>
        <v>15</v>
      </c>
      <c r="Y407" s="117" t="n">
        <f aca="false">IFERROR(SUM(Y405:Y405),"0")</f>
        <v>16.2</v>
      </c>
      <c r="Z407" s="116"/>
      <c r="AA407" s="118"/>
      <c r="AB407" s="118"/>
      <c r="AC407" s="118"/>
    </row>
    <row r="408" customFormat="false" ht="14.25" hidden="false" customHeight="true" outlineLevel="0" collapsed="false">
      <c r="A408" s="94" t="s">
        <v>73</v>
      </c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5"/>
      <c r="AB408" s="95"/>
      <c r="AC408" s="95"/>
    </row>
    <row r="409" customFormat="false" ht="37.5" hidden="false" customHeight="true" outlineLevel="0" collapsed="false">
      <c r="A409" s="96" t="s">
        <v>652</v>
      </c>
      <c r="B409" s="96" t="s">
        <v>653</v>
      </c>
      <c r="C409" s="97" t="n">
        <v>4301051142</v>
      </c>
      <c r="D409" s="98" t="n">
        <v>4607091387919</v>
      </c>
      <c r="E409" s="98"/>
      <c r="F409" s="99" t="n">
        <v>1.35</v>
      </c>
      <c r="G409" s="100" t="n">
        <v>6</v>
      </c>
      <c r="H409" s="99" t="n">
        <v>8.1</v>
      </c>
      <c r="I409" s="99" t="n">
        <v>8.664</v>
      </c>
      <c r="J409" s="100" t="n">
        <v>56</v>
      </c>
      <c r="K409" s="100" t="s">
        <v>116</v>
      </c>
      <c r="L409" s="100"/>
      <c r="M409" s="101" t="s">
        <v>68</v>
      </c>
      <c r="N409" s="101"/>
      <c r="O409" s="100" t="n">
        <v>45</v>
      </c>
      <c r="P409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102"/>
      <c r="R409" s="102"/>
      <c r="S409" s="102"/>
      <c r="T409" s="102"/>
      <c r="U409" s="103"/>
      <c r="V409" s="103"/>
      <c r="W409" s="104" t="s">
        <v>69</v>
      </c>
      <c r="X409" s="105" t="n">
        <v>0</v>
      </c>
      <c r="Y409" s="106" t="n">
        <f aca="false">IFERROR(IF(X409="",0,CEILING((X409/$H409),1)*$H409),"")</f>
        <v>0</v>
      </c>
      <c r="Z409" s="107" t="str">
        <f aca="false">IFERROR(IF(Y409=0,"",ROUNDUP(Y409/H409,0)*0.02175),"")</f>
        <v/>
      </c>
      <c r="AA409" s="108"/>
      <c r="AB409" s="109"/>
      <c r="AC409" s="110" t="s">
        <v>654</v>
      </c>
      <c r="AG409" s="111"/>
      <c r="AJ409" s="112"/>
      <c r="AK409" s="112" t="n">
        <v>0</v>
      </c>
      <c r="BB409" s="113" t="s">
        <v>1</v>
      </c>
      <c r="BM409" s="111" t="n">
        <f aca="false">IFERROR(X409*I409/H409,"0")</f>
        <v>0</v>
      </c>
      <c r="BN409" s="111" t="n">
        <f aca="false">IFERROR(Y409*I409/H409,"0")</f>
        <v>0</v>
      </c>
      <c r="BO409" s="111" t="n">
        <f aca="false">IFERROR(1/J409*(X409/H409),"0")</f>
        <v>0</v>
      </c>
      <c r="BP409" s="111" t="n">
        <f aca="false">IFERROR(1/J409*(Y409/H409),"0")</f>
        <v>0</v>
      </c>
    </row>
    <row r="410" customFormat="false" ht="37.5" hidden="false" customHeight="true" outlineLevel="0" collapsed="false">
      <c r="A410" s="96" t="s">
        <v>655</v>
      </c>
      <c r="B410" s="96" t="s">
        <v>656</v>
      </c>
      <c r="C410" s="97" t="n">
        <v>4301051461</v>
      </c>
      <c r="D410" s="98" t="n">
        <v>4680115883604</v>
      </c>
      <c r="E410" s="98"/>
      <c r="F410" s="99" t="n">
        <v>0.35</v>
      </c>
      <c r="G410" s="100" t="n">
        <v>6</v>
      </c>
      <c r="H410" s="99" t="n">
        <v>2.1</v>
      </c>
      <c r="I410" s="99" t="n">
        <v>2.352</v>
      </c>
      <c r="J410" s="100" t="n">
        <v>182</v>
      </c>
      <c r="K410" s="100" t="s">
        <v>76</v>
      </c>
      <c r="L410" s="100"/>
      <c r="M410" s="101" t="s">
        <v>77</v>
      </c>
      <c r="N410" s="101"/>
      <c r="O410" s="100" t="n">
        <v>45</v>
      </c>
      <c r="P410" s="102" t="str">
        <f aca="false"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102"/>
      <c r="R410" s="102"/>
      <c r="S410" s="102"/>
      <c r="T410" s="102"/>
      <c r="U410" s="103"/>
      <c r="V410" s="103"/>
      <c r="W410" s="104" t="s">
        <v>69</v>
      </c>
      <c r="X410" s="105" t="n">
        <v>630</v>
      </c>
      <c r="Y410" s="106" t="n">
        <f aca="false">IFERROR(IF(X410="",0,CEILING((X410/$H410),1)*$H410),"")</f>
        <v>630</v>
      </c>
      <c r="Z410" s="107" t="n">
        <f aca="false">IFERROR(IF(Y410=0,"",ROUNDUP(Y410/H410,0)*0.00651),"")</f>
        <v>1.953</v>
      </c>
      <c r="AA410" s="108"/>
      <c r="AB410" s="109"/>
      <c r="AC410" s="110" t="s">
        <v>657</v>
      </c>
      <c r="AG410" s="111"/>
      <c r="AJ410" s="112"/>
      <c r="AK410" s="112" t="n">
        <v>0</v>
      </c>
      <c r="BB410" s="113" t="s">
        <v>1</v>
      </c>
      <c r="BM410" s="111" t="n">
        <f aca="false">IFERROR(X410*I410/H410,"0")</f>
        <v>705.6</v>
      </c>
      <c r="BN410" s="111" t="n">
        <f aca="false">IFERROR(Y410*I410/H410,"0")</f>
        <v>705.6</v>
      </c>
      <c r="BO410" s="111" t="n">
        <f aca="false">IFERROR(1/J410*(X410/H410),"0")</f>
        <v>1.64835164835165</v>
      </c>
      <c r="BP410" s="111" t="n">
        <f aca="false">IFERROR(1/J410*(Y410/H410),"0")</f>
        <v>1.64835164835165</v>
      </c>
    </row>
    <row r="411" customFormat="false" ht="27" hidden="false" customHeight="true" outlineLevel="0" collapsed="false">
      <c r="A411" s="96" t="s">
        <v>658</v>
      </c>
      <c r="B411" s="96" t="s">
        <v>659</v>
      </c>
      <c r="C411" s="97" t="n">
        <v>4301051485</v>
      </c>
      <c r="D411" s="98" t="n">
        <v>4680115883567</v>
      </c>
      <c r="E411" s="98"/>
      <c r="F411" s="99" t="n">
        <v>0.35</v>
      </c>
      <c r="G411" s="100" t="n">
        <v>6</v>
      </c>
      <c r="H411" s="99" t="n">
        <v>2.1</v>
      </c>
      <c r="I411" s="99" t="n">
        <v>2.34</v>
      </c>
      <c r="J411" s="100" t="n">
        <v>182</v>
      </c>
      <c r="K411" s="100" t="s">
        <v>76</v>
      </c>
      <c r="L411" s="100"/>
      <c r="M411" s="101" t="s">
        <v>68</v>
      </c>
      <c r="N411" s="101"/>
      <c r="O411" s="100" t="n">
        <v>40</v>
      </c>
      <c r="P411" s="102" t="str">
        <f aca="false"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102"/>
      <c r="R411" s="102"/>
      <c r="S411" s="102"/>
      <c r="T411" s="102"/>
      <c r="U411" s="103"/>
      <c r="V411" s="103"/>
      <c r="W411" s="104" t="s">
        <v>69</v>
      </c>
      <c r="X411" s="105" t="n">
        <v>210</v>
      </c>
      <c r="Y411" s="106" t="n">
        <f aca="false">IFERROR(IF(X411="",0,CEILING((X411/$H411),1)*$H411),"")</f>
        <v>210</v>
      </c>
      <c r="Z411" s="107" t="n">
        <f aca="false">IFERROR(IF(Y411=0,"",ROUNDUP(Y411/H411,0)*0.00651),"")</f>
        <v>0.651</v>
      </c>
      <c r="AA411" s="108"/>
      <c r="AB411" s="109"/>
      <c r="AC411" s="110" t="s">
        <v>660</v>
      </c>
      <c r="AG411" s="111"/>
      <c r="AJ411" s="112"/>
      <c r="AK411" s="112" t="n">
        <v>0</v>
      </c>
      <c r="BB411" s="113" t="s">
        <v>1</v>
      </c>
      <c r="BM411" s="111" t="n">
        <f aca="false">IFERROR(X411*I411/H411,"0")</f>
        <v>234</v>
      </c>
      <c r="BN411" s="111" t="n">
        <f aca="false">IFERROR(Y411*I411/H411,"0")</f>
        <v>234</v>
      </c>
      <c r="BO411" s="111" t="n">
        <f aca="false">IFERROR(1/J411*(X411/H411),"0")</f>
        <v>0.549450549450549</v>
      </c>
      <c r="BP411" s="111" t="n">
        <f aca="false">IFERROR(1/J411*(Y411/H411),"0")</f>
        <v>0.549450549450549</v>
      </c>
    </row>
    <row r="412" customFormat="false" ht="12.75" hidden="false" customHeight="false" outlineLevel="0" collapsed="false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5" t="s">
        <v>71</v>
      </c>
      <c r="Q412" s="115"/>
      <c r="R412" s="115"/>
      <c r="S412" s="115"/>
      <c r="T412" s="115"/>
      <c r="U412" s="115"/>
      <c r="V412" s="115"/>
      <c r="W412" s="116" t="s">
        <v>72</v>
      </c>
      <c r="X412" s="117" t="n">
        <f aca="false">IFERROR(X409/H409,"0")+IFERROR(X410/H410,"0")+IFERROR(X411/H411,"0")</f>
        <v>400</v>
      </c>
      <c r="Y412" s="117" t="n">
        <f aca="false">IFERROR(Y409/H409,"0")+IFERROR(Y410/H410,"0")+IFERROR(Y411/H411,"0")</f>
        <v>400</v>
      </c>
      <c r="Z412" s="117" t="n">
        <f aca="false">IFERROR(IF(Z409="",0,Z409),"0")+IFERROR(IF(Z410="",0,Z410),"0")+IFERROR(IF(Z411="",0,Z411),"0")</f>
        <v>2.604</v>
      </c>
      <c r="AA412" s="118"/>
      <c r="AB412" s="118"/>
      <c r="AC412" s="118"/>
    </row>
    <row r="413" customFormat="false" ht="12.75" hidden="false" customHeight="false" outlineLevel="0" collapsed="false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5" t="s">
        <v>71</v>
      </c>
      <c r="Q413" s="115"/>
      <c r="R413" s="115"/>
      <c r="S413" s="115"/>
      <c r="T413" s="115"/>
      <c r="U413" s="115"/>
      <c r="V413" s="115"/>
      <c r="W413" s="116" t="s">
        <v>69</v>
      </c>
      <c r="X413" s="117" t="n">
        <f aca="false">IFERROR(SUM(X409:X411),"0")</f>
        <v>840</v>
      </c>
      <c r="Y413" s="117" t="n">
        <f aca="false">IFERROR(SUM(Y409:Y411),"0")</f>
        <v>840</v>
      </c>
      <c r="Z413" s="116"/>
      <c r="AA413" s="118"/>
      <c r="AB413" s="118"/>
      <c r="AC413" s="118"/>
    </row>
    <row r="414" customFormat="false" ht="27.75" hidden="false" customHeight="true" outlineLevel="0" collapsed="false">
      <c r="A414" s="90" t="s">
        <v>661</v>
      </c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1"/>
      <c r="AB414" s="91"/>
      <c r="AC414" s="91"/>
    </row>
    <row r="415" customFormat="false" ht="16.5" hidden="false" customHeight="true" outlineLevel="0" collapsed="false">
      <c r="A415" s="92" t="s">
        <v>662</v>
      </c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3"/>
      <c r="AB415" s="93"/>
      <c r="AC415" s="93"/>
    </row>
    <row r="416" customFormat="false" ht="14.25" hidden="false" customHeight="true" outlineLevel="0" collapsed="false">
      <c r="A416" s="94" t="s">
        <v>113</v>
      </c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5"/>
      <c r="AB416" s="95"/>
      <c r="AC416" s="95"/>
    </row>
    <row r="417" customFormat="false" ht="27" hidden="false" customHeight="true" outlineLevel="0" collapsed="false">
      <c r="A417" s="96" t="s">
        <v>663</v>
      </c>
      <c r="B417" s="96" t="s">
        <v>664</v>
      </c>
      <c r="C417" s="97" t="n">
        <v>4301011946</v>
      </c>
      <c r="D417" s="98" t="n">
        <v>4680115884847</v>
      </c>
      <c r="E417" s="98"/>
      <c r="F417" s="99" t="n">
        <v>2.5</v>
      </c>
      <c r="G417" s="100" t="n">
        <v>6</v>
      </c>
      <c r="H417" s="99" t="n">
        <v>15</v>
      </c>
      <c r="I417" s="99" t="n">
        <v>15.48</v>
      </c>
      <c r="J417" s="100" t="n">
        <v>48</v>
      </c>
      <c r="K417" s="100" t="s">
        <v>116</v>
      </c>
      <c r="L417" s="100"/>
      <c r="M417" s="101" t="s">
        <v>147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102"/>
      <c r="R417" s="102"/>
      <c r="S417" s="102"/>
      <c r="T417" s="102"/>
      <c r="U417" s="103"/>
      <c r="V417" s="103"/>
      <c r="W417" s="104" t="s">
        <v>69</v>
      </c>
      <c r="X417" s="105" t="n">
        <v>0</v>
      </c>
      <c r="Y417" s="106" t="n">
        <f aca="false">IFERROR(IF(X417="",0,CEILING((X417/$H417),1)*$H417),"")</f>
        <v>0</v>
      </c>
      <c r="Z417" s="107" t="str">
        <f aca="false">IFERROR(IF(Y417=0,"",ROUNDUP(Y417/H417,0)*0.02039),"")</f>
        <v/>
      </c>
      <c r="AA417" s="108"/>
      <c r="AB417" s="109"/>
      <c r="AC417" s="110" t="s">
        <v>665</v>
      </c>
      <c r="AG417" s="111"/>
      <c r="AJ417" s="112"/>
      <c r="AK417" s="112" t="n">
        <v>0</v>
      </c>
      <c r="BB417" s="113" t="s">
        <v>1</v>
      </c>
      <c r="BM417" s="111" t="n">
        <f aca="false">IFERROR(X417*I417/H417,"0")</f>
        <v>0</v>
      </c>
      <c r="BN417" s="111" t="n">
        <f aca="false">IFERROR(Y417*I417/H417,"0")</f>
        <v>0</v>
      </c>
      <c r="BO417" s="111" t="n">
        <f aca="false">IFERROR(1/J417*(X417/H417),"0")</f>
        <v>0</v>
      </c>
      <c r="BP417" s="111" t="n">
        <f aca="false">IFERROR(1/J417*(Y417/H417),"0")</f>
        <v>0</v>
      </c>
    </row>
    <row r="418" customFormat="false" ht="27" hidden="false" customHeight="true" outlineLevel="0" collapsed="false">
      <c r="A418" s="96" t="s">
        <v>663</v>
      </c>
      <c r="B418" s="96" t="s">
        <v>666</v>
      </c>
      <c r="C418" s="97" t="n">
        <v>4301011869</v>
      </c>
      <c r="D418" s="98" t="n">
        <v>4680115884847</v>
      </c>
      <c r="E418" s="98"/>
      <c r="F418" s="99" t="n">
        <v>2.5</v>
      </c>
      <c r="G418" s="100" t="n">
        <v>6</v>
      </c>
      <c r="H418" s="99" t="n">
        <v>15</v>
      </c>
      <c r="I418" s="99" t="n">
        <v>15.48</v>
      </c>
      <c r="J418" s="100" t="n">
        <v>48</v>
      </c>
      <c r="K418" s="100" t="s">
        <v>116</v>
      </c>
      <c r="L418" s="100" t="s">
        <v>129</v>
      </c>
      <c r="M418" s="101" t="s">
        <v>68</v>
      </c>
      <c r="N418" s="101"/>
      <c r="O418" s="100" t="n">
        <v>60</v>
      </c>
      <c r="P418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102"/>
      <c r="R418" s="102"/>
      <c r="S418" s="102"/>
      <c r="T418" s="102"/>
      <c r="U418" s="103"/>
      <c r="V418" s="103"/>
      <c r="W418" s="104" t="s">
        <v>69</v>
      </c>
      <c r="X418" s="105" t="n">
        <v>1300</v>
      </c>
      <c r="Y418" s="106" t="n">
        <f aca="false">IFERROR(IF(X418="",0,CEILING((X418/$H418),1)*$H418),"")</f>
        <v>1305</v>
      </c>
      <c r="Z418" s="107" t="n">
        <f aca="false">IFERROR(IF(Y418=0,"",ROUNDUP(Y418/H418,0)*0.02175),"")</f>
        <v>1.89225</v>
      </c>
      <c r="AA418" s="108"/>
      <c r="AB418" s="109"/>
      <c r="AC418" s="110" t="s">
        <v>667</v>
      </c>
      <c r="AG418" s="111"/>
      <c r="AJ418" s="112" t="s">
        <v>130</v>
      </c>
      <c r="AK418" s="112" t="n">
        <v>720</v>
      </c>
      <c r="BB418" s="113" t="s">
        <v>1</v>
      </c>
      <c r="BM418" s="111" t="n">
        <f aca="false">IFERROR(X418*I418/H418,"0")</f>
        <v>1341.6</v>
      </c>
      <c r="BN418" s="111" t="n">
        <f aca="false">IFERROR(Y418*I418/H418,"0")</f>
        <v>1346.76</v>
      </c>
      <c r="BO418" s="111" t="n">
        <f aca="false">IFERROR(1/J418*(X418/H418),"0")</f>
        <v>1.80555555555556</v>
      </c>
      <c r="BP418" s="111" t="n">
        <f aca="false">IFERROR(1/J418*(Y418/H418),"0")</f>
        <v>1.8125</v>
      </c>
    </row>
    <row r="419" customFormat="false" ht="27" hidden="false" customHeight="true" outlineLevel="0" collapsed="false">
      <c r="A419" s="96" t="s">
        <v>668</v>
      </c>
      <c r="B419" s="96" t="s">
        <v>669</v>
      </c>
      <c r="C419" s="97" t="n">
        <v>4301011947</v>
      </c>
      <c r="D419" s="98" t="n">
        <v>4680115884854</v>
      </c>
      <c r="E419" s="98"/>
      <c r="F419" s="99" t="n">
        <v>2.5</v>
      </c>
      <c r="G419" s="100" t="n">
        <v>6</v>
      </c>
      <c r="H419" s="99" t="n">
        <v>15</v>
      </c>
      <c r="I419" s="99" t="n">
        <v>15.48</v>
      </c>
      <c r="J419" s="100" t="n">
        <v>48</v>
      </c>
      <c r="K419" s="100" t="s">
        <v>116</v>
      </c>
      <c r="L419" s="100"/>
      <c r="M419" s="101" t="s">
        <v>147</v>
      </c>
      <c r="N419" s="101"/>
      <c r="O419" s="100" t="n">
        <v>60</v>
      </c>
      <c r="P419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02"/>
      <c r="R419" s="102"/>
      <c r="S419" s="102"/>
      <c r="T419" s="102"/>
      <c r="U419" s="103"/>
      <c r="V419" s="103"/>
      <c r="W419" s="104" t="s">
        <v>69</v>
      </c>
      <c r="X419" s="105" t="n">
        <v>0</v>
      </c>
      <c r="Y419" s="106" t="n">
        <f aca="false">IFERROR(IF(X419="",0,CEILING((X419/$H419),1)*$H419),"")</f>
        <v>0</v>
      </c>
      <c r="Z419" s="107" t="str">
        <f aca="false">IFERROR(IF(Y419=0,"",ROUNDUP(Y419/H419,0)*0.02039),"")</f>
        <v/>
      </c>
      <c r="AA419" s="108"/>
      <c r="AB419" s="109"/>
      <c r="AC419" s="110" t="s">
        <v>665</v>
      </c>
      <c r="AG419" s="111"/>
      <c r="AJ419" s="112"/>
      <c r="AK419" s="112" t="n">
        <v>0</v>
      </c>
      <c r="BB419" s="113" t="s">
        <v>1</v>
      </c>
      <c r="BM419" s="111" t="n">
        <f aca="false">IFERROR(X419*I419/H419,"0")</f>
        <v>0</v>
      </c>
      <c r="BN419" s="111" t="n">
        <f aca="false">IFERROR(Y419*I419/H419,"0")</f>
        <v>0</v>
      </c>
      <c r="BO419" s="111" t="n">
        <f aca="false">IFERROR(1/J419*(X419/H419),"0")</f>
        <v>0</v>
      </c>
      <c r="BP419" s="111" t="n">
        <f aca="false">IFERROR(1/J419*(Y419/H419),"0")</f>
        <v>0</v>
      </c>
    </row>
    <row r="420" customFormat="false" ht="27" hidden="false" customHeight="true" outlineLevel="0" collapsed="false">
      <c r="A420" s="96" t="s">
        <v>668</v>
      </c>
      <c r="B420" s="96" t="s">
        <v>670</v>
      </c>
      <c r="C420" s="97" t="n">
        <v>4301011870</v>
      </c>
      <c r="D420" s="98" t="n">
        <v>4680115884854</v>
      </c>
      <c r="E420" s="98"/>
      <c r="F420" s="99" t="n">
        <v>2.5</v>
      </c>
      <c r="G420" s="100" t="n">
        <v>6</v>
      </c>
      <c r="H420" s="99" t="n">
        <v>15</v>
      </c>
      <c r="I420" s="99" t="n">
        <v>15.48</v>
      </c>
      <c r="J420" s="100" t="n">
        <v>48</v>
      </c>
      <c r="K420" s="100" t="s">
        <v>116</v>
      </c>
      <c r="L420" s="100" t="s">
        <v>129</v>
      </c>
      <c r="M420" s="101" t="s">
        <v>68</v>
      </c>
      <c r="N420" s="101"/>
      <c r="O420" s="100" t="n">
        <v>60</v>
      </c>
      <c r="P420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102"/>
      <c r="R420" s="102"/>
      <c r="S420" s="102"/>
      <c r="T420" s="102"/>
      <c r="U420" s="103"/>
      <c r="V420" s="103"/>
      <c r="W420" s="104" t="s">
        <v>69</v>
      </c>
      <c r="X420" s="105" t="n">
        <v>500</v>
      </c>
      <c r="Y420" s="106" t="n">
        <f aca="false">IFERROR(IF(X420="",0,CEILING((X420/$H420),1)*$H420),"")</f>
        <v>510</v>
      </c>
      <c r="Z420" s="107" t="n">
        <f aca="false">IFERROR(IF(Y420=0,"",ROUNDUP(Y420/H420,0)*0.02175),"")</f>
        <v>0.7395</v>
      </c>
      <c r="AA420" s="108"/>
      <c r="AB420" s="109"/>
      <c r="AC420" s="110" t="s">
        <v>671</v>
      </c>
      <c r="AG420" s="111"/>
      <c r="AJ420" s="112" t="s">
        <v>130</v>
      </c>
      <c r="AK420" s="112" t="n">
        <v>720</v>
      </c>
      <c r="BB420" s="113" t="s">
        <v>1</v>
      </c>
      <c r="BM420" s="111" t="n">
        <f aca="false">IFERROR(X420*I420/H420,"0")</f>
        <v>516</v>
      </c>
      <c r="BN420" s="111" t="n">
        <f aca="false">IFERROR(Y420*I420/H420,"0")</f>
        <v>526.32</v>
      </c>
      <c r="BO420" s="111" t="n">
        <f aca="false">IFERROR(1/J420*(X420/H420),"0")</f>
        <v>0.694444444444444</v>
      </c>
      <c r="BP420" s="111" t="n">
        <f aca="false">IFERROR(1/J420*(Y420/H420),"0")</f>
        <v>0.708333333333333</v>
      </c>
    </row>
    <row r="421" customFormat="false" ht="27" hidden="false" customHeight="true" outlineLevel="0" collapsed="false">
      <c r="A421" s="96" t="s">
        <v>672</v>
      </c>
      <c r="B421" s="96" t="s">
        <v>673</v>
      </c>
      <c r="C421" s="97" t="n">
        <v>4301011867</v>
      </c>
      <c r="D421" s="98" t="n">
        <v>4680115884830</v>
      </c>
      <c r="E421" s="98"/>
      <c r="F421" s="99" t="n">
        <v>2.5</v>
      </c>
      <c r="G421" s="100" t="n">
        <v>6</v>
      </c>
      <c r="H421" s="99" t="n">
        <v>15</v>
      </c>
      <c r="I421" s="99" t="n">
        <v>15.48</v>
      </c>
      <c r="J421" s="100" t="n">
        <v>48</v>
      </c>
      <c r="K421" s="100" t="s">
        <v>116</v>
      </c>
      <c r="L421" s="100" t="s">
        <v>129</v>
      </c>
      <c r="M421" s="101" t="s">
        <v>68</v>
      </c>
      <c r="N421" s="101"/>
      <c r="O421" s="100" t="n">
        <v>60</v>
      </c>
      <c r="P421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02"/>
      <c r="R421" s="102"/>
      <c r="S421" s="102"/>
      <c r="T421" s="102"/>
      <c r="U421" s="103"/>
      <c r="V421" s="103"/>
      <c r="W421" s="104" t="s">
        <v>69</v>
      </c>
      <c r="X421" s="105" t="n">
        <v>2800</v>
      </c>
      <c r="Y421" s="106" t="n">
        <f aca="false">IFERROR(IF(X421="",0,CEILING((X421/$H421),1)*$H421),"")</f>
        <v>2805</v>
      </c>
      <c r="Z421" s="107" t="n">
        <f aca="false">IFERROR(IF(Y421=0,"",ROUNDUP(Y421/H421,0)*0.02175),"")</f>
        <v>4.06725</v>
      </c>
      <c r="AA421" s="108"/>
      <c r="AB421" s="109"/>
      <c r="AC421" s="110" t="s">
        <v>674</v>
      </c>
      <c r="AG421" s="111"/>
      <c r="AJ421" s="112" t="s">
        <v>130</v>
      </c>
      <c r="AK421" s="112" t="n">
        <v>720</v>
      </c>
      <c r="BB421" s="113" t="s">
        <v>1</v>
      </c>
      <c r="BM421" s="111" t="n">
        <f aca="false">IFERROR(X421*I421/H421,"0")</f>
        <v>2889.6</v>
      </c>
      <c r="BN421" s="111" t="n">
        <f aca="false">IFERROR(Y421*I421/H421,"0")</f>
        <v>2894.76</v>
      </c>
      <c r="BO421" s="111" t="n">
        <f aca="false">IFERROR(1/J421*(X421/H421),"0")</f>
        <v>3.88888888888889</v>
      </c>
      <c r="BP421" s="111" t="n">
        <f aca="false">IFERROR(1/J421*(Y421/H421),"0")</f>
        <v>3.89583333333333</v>
      </c>
    </row>
    <row r="422" customFormat="false" ht="27" hidden="false" customHeight="true" outlineLevel="0" collapsed="false">
      <c r="A422" s="96" t="s">
        <v>675</v>
      </c>
      <c r="B422" s="96" t="s">
        <v>676</v>
      </c>
      <c r="C422" s="97" t="n">
        <v>4301011339</v>
      </c>
      <c r="D422" s="98" t="n">
        <v>4607091383997</v>
      </c>
      <c r="E422" s="98"/>
      <c r="F422" s="99" t="n">
        <v>2.5</v>
      </c>
      <c r="G422" s="100" t="n">
        <v>6</v>
      </c>
      <c r="H422" s="99" t="n">
        <v>15</v>
      </c>
      <c r="I422" s="99" t="n">
        <v>15.48</v>
      </c>
      <c r="J422" s="100" t="n">
        <v>48</v>
      </c>
      <c r="K422" s="100" t="s">
        <v>116</v>
      </c>
      <c r="L422" s="100"/>
      <c r="M422" s="101" t="s">
        <v>68</v>
      </c>
      <c r="N422" s="101"/>
      <c r="O422" s="100" t="n">
        <v>60</v>
      </c>
      <c r="P422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02"/>
      <c r="R422" s="102"/>
      <c r="S422" s="102"/>
      <c r="T422" s="102"/>
      <c r="U422" s="103"/>
      <c r="V422" s="103"/>
      <c r="W422" s="104" t="s">
        <v>69</v>
      </c>
      <c r="X422" s="105" t="n">
        <v>300</v>
      </c>
      <c r="Y422" s="106" t="n">
        <f aca="false">IFERROR(IF(X422="",0,CEILING((X422/$H422),1)*$H422),"")</f>
        <v>300</v>
      </c>
      <c r="Z422" s="107" t="n">
        <f aca="false">IFERROR(IF(Y422=0,"",ROUNDUP(Y422/H422,0)*0.02175),"")</f>
        <v>0.435</v>
      </c>
      <c r="AA422" s="108"/>
      <c r="AB422" s="109"/>
      <c r="AC422" s="110" t="s">
        <v>677</v>
      </c>
      <c r="AG422" s="111"/>
      <c r="AJ422" s="112"/>
      <c r="AK422" s="112" t="n">
        <v>0</v>
      </c>
      <c r="BB422" s="113" t="s">
        <v>1</v>
      </c>
      <c r="BM422" s="111" t="n">
        <f aca="false">IFERROR(X422*I422/H422,"0")</f>
        <v>309.6</v>
      </c>
      <c r="BN422" s="111" t="n">
        <f aca="false">IFERROR(Y422*I422/H422,"0")</f>
        <v>309.6</v>
      </c>
      <c r="BO422" s="111" t="n">
        <f aca="false">IFERROR(1/J422*(X422/H422),"0")</f>
        <v>0.416666666666667</v>
      </c>
      <c r="BP422" s="111" t="n">
        <f aca="false">IFERROR(1/J422*(Y422/H422),"0")</f>
        <v>0.416666666666667</v>
      </c>
    </row>
    <row r="423" customFormat="false" ht="27" hidden="false" customHeight="true" outlineLevel="0" collapsed="false">
      <c r="A423" s="96" t="s">
        <v>672</v>
      </c>
      <c r="B423" s="96" t="s">
        <v>678</v>
      </c>
      <c r="C423" s="97" t="n">
        <v>4301011943</v>
      </c>
      <c r="D423" s="98" t="n">
        <v>4680115884830</v>
      </c>
      <c r="E423" s="98"/>
      <c r="F423" s="99" t="n">
        <v>2.5</v>
      </c>
      <c r="G423" s="100" t="n">
        <v>6</v>
      </c>
      <c r="H423" s="99" t="n">
        <v>15</v>
      </c>
      <c r="I423" s="99" t="n">
        <v>15.48</v>
      </c>
      <c r="J423" s="100" t="n">
        <v>48</v>
      </c>
      <c r="K423" s="100" t="s">
        <v>116</v>
      </c>
      <c r="L423" s="100"/>
      <c r="M423" s="101" t="s">
        <v>147</v>
      </c>
      <c r="N423" s="101"/>
      <c r="O423" s="100" t="n">
        <v>60</v>
      </c>
      <c r="P423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102"/>
      <c r="R423" s="102"/>
      <c r="S423" s="102"/>
      <c r="T423" s="102"/>
      <c r="U423" s="103"/>
      <c r="V423" s="103"/>
      <c r="W423" s="104" t="s">
        <v>69</v>
      </c>
      <c r="X423" s="105" t="n">
        <v>0</v>
      </c>
      <c r="Y423" s="106" t="n">
        <f aca="false">IFERROR(IF(X423="",0,CEILING((X423/$H423),1)*$H423),"")</f>
        <v>0</v>
      </c>
      <c r="Z423" s="107" t="str">
        <f aca="false">IFERROR(IF(Y423=0,"",ROUNDUP(Y423/H423,0)*0.02039),"")</f>
        <v/>
      </c>
      <c r="AA423" s="108"/>
      <c r="AB423" s="109"/>
      <c r="AC423" s="110" t="s">
        <v>665</v>
      </c>
      <c r="AG423" s="111"/>
      <c r="AJ423" s="112"/>
      <c r="AK423" s="112" t="n">
        <v>0</v>
      </c>
      <c r="BB423" s="113" t="s">
        <v>1</v>
      </c>
      <c r="BM423" s="111" t="n">
        <f aca="false">IFERROR(X423*I423/H423,"0")</f>
        <v>0</v>
      </c>
      <c r="BN423" s="111" t="n">
        <f aca="false">IFERROR(Y423*I423/H423,"0")</f>
        <v>0</v>
      </c>
      <c r="BO423" s="111" t="n">
        <f aca="false">IFERROR(1/J423*(X423/H423),"0")</f>
        <v>0</v>
      </c>
      <c r="BP423" s="111" t="n">
        <f aca="false">IFERROR(1/J423*(Y423/H423),"0")</f>
        <v>0</v>
      </c>
    </row>
    <row r="424" customFormat="false" ht="27" hidden="false" customHeight="true" outlineLevel="0" collapsed="false">
      <c r="A424" s="96" t="s">
        <v>679</v>
      </c>
      <c r="B424" s="96" t="s">
        <v>680</v>
      </c>
      <c r="C424" s="97" t="n">
        <v>4301011433</v>
      </c>
      <c r="D424" s="98" t="n">
        <v>4680115882638</v>
      </c>
      <c r="E424" s="98"/>
      <c r="F424" s="99" t="n">
        <v>0.4</v>
      </c>
      <c r="G424" s="100" t="n">
        <v>10</v>
      </c>
      <c r="H424" s="99" t="n">
        <v>4</v>
      </c>
      <c r="I424" s="99" t="n">
        <v>4.21</v>
      </c>
      <c r="J424" s="100" t="n">
        <v>132</v>
      </c>
      <c r="K424" s="100" t="s">
        <v>126</v>
      </c>
      <c r="L424" s="100"/>
      <c r="M424" s="101" t="s">
        <v>119</v>
      </c>
      <c r="N424" s="101"/>
      <c r="O424" s="100" t="n">
        <v>90</v>
      </c>
      <c r="P424" s="102" t="str">
        <f aca="false"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102"/>
      <c r="R424" s="102"/>
      <c r="S424" s="102"/>
      <c r="T424" s="102"/>
      <c r="U424" s="103"/>
      <c r="V424" s="103"/>
      <c r="W424" s="104" t="s">
        <v>69</v>
      </c>
      <c r="X424" s="105" t="n">
        <v>0</v>
      </c>
      <c r="Y424" s="106" t="n">
        <f aca="false">IFERROR(IF(X424="",0,CEILING((X424/$H424),1)*$H424),"")</f>
        <v>0</v>
      </c>
      <c r="Z424" s="107" t="str">
        <f aca="false">IFERROR(IF(Y424=0,"",ROUNDUP(Y424/H424,0)*0.00902),"")</f>
        <v/>
      </c>
      <c r="AA424" s="108"/>
      <c r="AB424" s="109"/>
      <c r="AC424" s="110" t="s">
        <v>681</v>
      </c>
      <c r="AG424" s="111"/>
      <c r="AJ424" s="112"/>
      <c r="AK424" s="112" t="n">
        <v>0</v>
      </c>
      <c r="BB424" s="113" t="s">
        <v>1</v>
      </c>
      <c r="BM424" s="111" t="n">
        <f aca="false">IFERROR(X424*I424/H424,"0")</f>
        <v>0</v>
      </c>
      <c r="BN424" s="111" t="n">
        <f aca="false">IFERROR(Y424*I424/H424,"0")</f>
        <v>0</v>
      </c>
      <c r="BO424" s="111" t="n">
        <f aca="false">IFERROR(1/J424*(X424/H424),"0")</f>
        <v>0</v>
      </c>
      <c r="BP424" s="111" t="n">
        <f aca="false">IFERROR(1/J424*(Y424/H424),"0")</f>
        <v>0</v>
      </c>
    </row>
    <row r="425" customFormat="false" ht="27" hidden="false" customHeight="true" outlineLevel="0" collapsed="false">
      <c r="A425" s="96" t="s">
        <v>682</v>
      </c>
      <c r="B425" s="96" t="s">
        <v>683</v>
      </c>
      <c r="C425" s="97" t="n">
        <v>4301011952</v>
      </c>
      <c r="D425" s="98" t="n">
        <v>4680115884922</v>
      </c>
      <c r="E425" s="98"/>
      <c r="F425" s="99" t="n">
        <v>0.5</v>
      </c>
      <c r="G425" s="100" t="n">
        <v>10</v>
      </c>
      <c r="H425" s="99" t="n">
        <v>5</v>
      </c>
      <c r="I425" s="99" t="n">
        <v>5.21</v>
      </c>
      <c r="J425" s="100" t="n">
        <v>132</v>
      </c>
      <c r="K425" s="100" t="s">
        <v>126</v>
      </c>
      <c r="L425" s="100"/>
      <c r="M425" s="101" t="s">
        <v>68</v>
      </c>
      <c r="N425" s="101"/>
      <c r="O425" s="100" t="n">
        <v>60</v>
      </c>
      <c r="P425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102"/>
      <c r="R425" s="102"/>
      <c r="S425" s="102"/>
      <c r="T425" s="102"/>
      <c r="U425" s="103"/>
      <c r="V425" s="103"/>
      <c r="W425" s="104" t="s">
        <v>69</v>
      </c>
      <c r="X425" s="105" t="n">
        <v>0</v>
      </c>
      <c r="Y425" s="106" t="n">
        <f aca="false">IFERROR(IF(X425="",0,CEILING((X425/$H425),1)*$H425),"")</f>
        <v>0</v>
      </c>
      <c r="Z425" s="107" t="str">
        <f aca="false">IFERROR(IF(Y425=0,"",ROUNDUP(Y425/H425,0)*0.00902),"")</f>
        <v/>
      </c>
      <c r="AA425" s="108"/>
      <c r="AB425" s="109"/>
      <c r="AC425" s="110" t="s">
        <v>671</v>
      </c>
      <c r="AG425" s="111"/>
      <c r="AJ425" s="112"/>
      <c r="AK425" s="112" t="n">
        <v>0</v>
      </c>
      <c r="BB425" s="113" t="s">
        <v>1</v>
      </c>
      <c r="BM425" s="111" t="n">
        <f aca="false">IFERROR(X425*I425/H425,"0")</f>
        <v>0</v>
      </c>
      <c r="BN425" s="111" t="n">
        <f aca="false">IFERROR(Y425*I425/H425,"0")</f>
        <v>0</v>
      </c>
      <c r="BO425" s="111" t="n">
        <f aca="false">IFERROR(1/J425*(X425/H425),"0")</f>
        <v>0</v>
      </c>
      <c r="BP425" s="111" t="n">
        <f aca="false">IFERROR(1/J425*(Y425/H425),"0")</f>
        <v>0</v>
      </c>
    </row>
    <row r="426" customFormat="false" ht="27" hidden="false" customHeight="true" outlineLevel="0" collapsed="false">
      <c r="A426" s="96" t="s">
        <v>684</v>
      </c>
      <c r="B426" s="96" t="s">
        <v>685</v>
      </c>
      <c r="C426" s="97" t="n">
        <v>4301011866</v>
      </c>
      <c r="D426" s="98" t="n">
        <v>4680115884878</v>
      </c>
      <c r="E426" s="98"/>
      <c r="F426" s="99" t="n">
        <v>0.5</v>
      </c>
      <c r="G426" s="100" t="n">
        <v>10</v>
      </c>
      <c r="H426" s="99" t="n">
        <v>5</v>
      </c>
      <c r="I426" s="99" t="n">
        <v>5.21</v>
      </c>
      <c r="J426" s="100" t="n">
        <v>132</v>
      </c>
      <c r="K426" s="100" t="s">
        <v>126</v>
      </c>
      <c r="L426" s="100"/>
      <c r="M426" s="101" t="s">
        <v>68</v>
      </c>
      <c r="N426" s="101"/>
      <c r="O426" s="100" t="n">
        <v>60</v>
      </c>
      <c r="P426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02"/>
      <c r="R426" s="102"/>
      <c r="S426" s="102"/>
      <c r="T426" s="102"/>
      <c r="U426" s="103"/>
      <c r="V426" s="103"/>
      <c r="W426" s="104" t="s">
        <v>69</v>
      </c>
      <c r="X426" s="105" t="n">
        <v>0</v>
      </c>
      <c r="Y426" s="106" t="n">
        <f aca="false">IFERROR(IF(X426="",0,CEILING((X426/$H426),1)*$H426),"")</f>
        <v>0</v>
      </c>
      <c r="Z426" s="107" t="str">
        <f aca="false">IFERROR(IF(Y426=0,"",ROUNDUP(Y426/H426,0)*0.00902),"")</f>
        <v/>
      </c>
      <c r="AA426" s="108"/>
      <c r="AB426" s="109"/>
      <c r="AC426" s="110" t="s">
        <v>686</v>
      </c>
      <c r="AG426" s="111"/>
      <c r="AJ426" s="112"/>
      <c r="AK426" s="112" t="n">
        <v>0</v>
      </c>
      <c r="BB426" s="113" t="s">
        <v>1</v>
      </c>
      <c r="BM426" s="111" t="n">
        <f aca="false">IFERROR(X426*I426/H426,"0")</f>
        <v>0</v>
      </c>
      <c r="BN426" s="111" t="n">
        <f aca="false">IFERROR(Y426*I426/H426,"0")</f>
        <v>0</v>
      </c>
      <c r="BO426" s="111" t="n">
        <f aca="false">IFERROR(1/J426*(X426/H426),"0")</f>
        <v>0</v>
      </c>
      <c r="BP426" s="111" t="n">
        <f aca="false">IFERROR(1/J426*(Y426/H426),"0")</f>
        <v>0</v>
      </c>
    </row>
    <row r="427" customFormat="false" ht="27" hidden="false" customHeight="true" outlineLevel="0" collapsed="false">
      <c r="A427" s="96" t="s">
        <v>687</v>
      </c>
      <c r="B427" s="96" t="s">
        <v>688</v>
      </c>
      <c r="C427" s="97" t="n">
        <v>4301011868</v>
      </c>
      <c r="D427" s="98" t="n">
        <v>4680115884861</v>
      </c>
      <c r="E427" s="98"/>
      <c r="F427" s="99" t="n">
        <v>0.5</v>
      </c>
      <c r="G427" s="100" t="n">
        <v>10</v>
      </c>
      <c r="H427" s="99" t="n">
        <v>5</v>
      </c>
      <c r="I427" s="99" t="n">
        <v>5.21</v>
      </c>
      <c r="J427" s="100" t="n">
        <v>132</v>
      </c>
      <c r="K427" s="100" t="s">
        <v>126</v>
      </c>
      <c r="L427" s="100"/>
      <c r="M427" s="101" t="s">
        <v>68</v>
      </c>
      <c r="N427" s="101"/>
      <c r="O427" s="100" t="n">
        <v>60</v>
      </c>
      <c r="P427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102"/>
      <c r="R427" s="102"/>
      <c r="S427" s="102"/>
      <c r="T427" s="102"/>
      <c r="U427" s="103"/>
      <c r="V427" s="103"/>
      <c r="W427" s="104" t="s">
        <v>69</v>
      </c>
      <c r="X427" s="105" t="n">
        <v>25</v>
      </c>
      <c r="Y427" s="106" t="n">
        <f aca="false">IFERROR(IF(X427="",0,CEILING((X427/$H427),1)*$H427),"")</f>
        <v>25</v>
      </c>
      <c r="Z427" s="107" t="n">
        <f aca="false">IFERROR(IF(Y427=0,"",ROUNDUP(Y427/H427,0)*0.00902),"")</f>
        <v>0.0451</v>
      </c>
      <c r="AA427" s="108"/>
      <c r="AB427" s="109"/>
      <c r="AC427" s="110" t="s">
        <v>674</v>
      </c>
      <c r="AG427" s="111"/>
      <c r="AJ427" s="112"/>
      <c r="AK427" s="112" t="n">
        <v>0</v>
      </c>
      <c r="BB427" s="113" t="s">
        <v>1</v>
      </c>
      <c r="BM427" s="111" t="n">
        <f aca="false">IFERROR(X427*I427/H427,"0")</f>
        <v>26.05</v>
      </c>
      <c r="BN427" s="111" t="n">
        <f aca="false">IFERROR(Y427*I427/H427,"0")</f>
        <v>26.05</v>
      </c>
      <c r="BO427" s="111" t="n">
        <f aca="false">IFERROR(1/J427*(X427/H427),"0")</f>
        <v>0.0378787878787879</v>
      </c>
      <c r="BP427" s="111" t="n">
        <f aca="false">IFERROR(1/J427*(Y427/H427),"0")</f>
        <v>0.0378787878787879</v>
      </c>
    </row>
    <row r="428" customFormat="false" ht="12.75" hidden="false" customHeight="false" outlineLevel="0" collapsed="false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5" t="s">
        <v>71</v>
      </c>
      <c r="Q428" s="115"/>
      <c r="R428" s="115"/>
      <c r="S428" s="115"/>
      <c r="T428" s="115"/>
      <c r="U428" s="115"/>
      <c r="V428" s="115"/>
      <c r="W428" s="116" t="s">
        <v>72</v>
      </c>
      <c r="X428" s="117" t="n">
        <f aca="false">IFERROR(X417/H417,"0")+IFERROR(X418/H418,"0")+IFERROR(X419/H419,"0")+IFERROR(X420/H420,"0")+IFERROR(X421/H421,"0")+IFERROR(X422/H422,"0")+IFERROR(X423/H423,"0")+IFERROR(X424/H424,"0")+IFERROR(X425/H425,"0")+IFERROR(X426/H426,"0")+IFERROR(X427/H427,"0")</f>
        <v>331.666666666667</v>
      </c>
      <c r="Y428" s="117" t="n">
        <f aca="false">IFERROR(Y417/H417,"0")+IFERROR(Y418/H418,"0")+IFERROR(Y419/H419,"0")+IFERROR(Y420/H420,"0")+IFERROR(Y421/H421,"0")+IFERROR(Y422/H422,"0")+IFERROR(Y423/H423,"0")+IFERROR(Y424/H424,"0")+IFERROR(Y425/H425,"0")+IFERROR(Y426/H426,"0")+IFERROR(Y427/H427,"0")</f>
        <v>333</v>
      </c>
      <c r="Z428" s="117" t="n">
        <f aca="false"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7.1791</v>
      </c>
      <c r="AA428" s="118"/>
      <c r="AB428" s="118"/>
      <c r="AC428" s="118"/>
    </row>
    <row r="429" customFormat="false" ht="12.75" hidden="false" customHeight="false" outlineLevel="0" collapsed="false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5" t="s">
        <v>71</v>
      </c>
      <c r="Q429" s="115"/>
      <c r="R429" s="115"/>
      <c r="S429" s="115"/>
      <c r="T429" s="115"/>
      <c r="U429" s="115"/>
      <c r="V429" s="115"/>
      <c r="W429" s="116" t="s">
        <v>69</v>
      </c>
      <c r="X429" s="117" t="n">
        <f aca="false">IFERROR(SUM(X417:X427),"0")</f>
        <v>4925</v>
      </c>
      <c r="Y429" s="117" t="n">
        <f aca="false">IFERROR(SUM(Y417:Y427),"0")</f>
        <v>4945</v>
      </c>
      <c r="Z429" s="116"/>
      <c r="AA429" s="118"/>
      <c r="AB429" s="118"/>
      <c r="AC429" s="118"/>
    </row>
    <row r="430" customFormat="false" ht="14.25" hidden="false" customHeight="true" outlineLevel="0" collapsed="false">
      <c r="A430" s="94" t="s">
        <v>166</v>
      </c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5"/>
      <c r="AB430" s="95"/>
      <c r="AC430" s="95"/>
    </row>
    <row r="431" customFormat="false" ht="27" hidden="false" customHeight="true" outlineLevel="0" collapsed="false">
      <c r="A431" s="96" t="s">
        <v>689</v>
      </c>
      <c r="B431" s="96" t="s">
        <v>690</v>
      </c>
      <c r="C431" s="97" t="n">
        <v>4301020178</v>
      </c>
      <c r="D431" s="98" t="n">
        <v>4607091383980</v>
      </c>
      <c r="E431" s="98"/>
      <c r="F431" s="99" t="n">
        <v>2.5</v>
      </c>
      <c r="G431" s="100" t="n">
        <v>6</v>
      </c>
      <c r="H431" s="99" t="n">
        <v>15</v>
      </c>
      <c r="I431" s="99" t="n">
        <v>15.48</v>
      </c>
      <c r="J431" s="100" t="n">
        <v>48</v>
      </c>
      <c r="K431" s="100" t="s">
        <v>116</v>
      </c>
      <c r="L431" s="100" t="s">
        <v>129</v>
      </c>
      <c r="M431" s="101" t="s">
        <v>119</v>
      </c>
      <c r="N431" s="101"/>
      <c r="O431" s="100" t="n">
        <v>50</v>
      </c>
      <c r="P431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102"/>
      <c r="R431" s="102"/>
      <c r="S431" s="102"/>
      <c r="T431" s="102"/>
      <c r="U431" s="103"/>
      <c r="V431" s="103"/>
      <c r="W431" s="104" t="s">
        <v>69</v>
      </c>
      <c r="X431" s="105" t="n">
        <v>2100</v>
      </c>
      <c r="Y431" s="106" t="n">
        <f aca="false">IFERROR(IF(X431="",0,CEILING((X431/$H431),1)*$H431),"")</f>
        <v>2100</v>
      </c>
      <c r="Z431" s="107" t="n">
        <f aca="false">IFERROR(IF(Y431=0,"",ROUNDUP(Y431/H431,0)*0.02175),"")</f>
        <v>3.045</v>
      </c>
      <c r="AA431" s="108"/>
      <c r="AB431" s="109"/>
      <c r="AC431" s="110" t="s">
        <v>691</v>
      </c>
      <c r="AG431" s="111"/>
      <c r="AJ431" s="112" t="s">
        <v>130</v>
      </c>
      <c r="AK431" s="112" t="n">
        <v>720</v>
      </c>
      <c r="BB431" s="113" t="s">
        <v>1</v>
      </c>
      <c r="BM431" s="111" t="n">
        <f aca="false">IFERROR(X431*I431/H431,"0")</f>
        <v>2167.2</v>
      </c>
      <c r="BN431" s="111" t="n">
        <f aca="false">IFERROR(Y431*I431/H431,"0")</f>
        <v>2167.2</v>
      </c>
      <c r="BO431" s="111" t="n">
        <f aca="false">IFERROR(1/J431*(X431/H431),"0")</f>
        <v>2.91666666666667</v>
      </c>
      <c r="BP431" s="111" t="n">
        <f aca="false">IFERROR(1/J431*(Y431/H431),"0")</f>
        <v>2.91666666666667</v>
      </c>
    </row>
    <row r="432" customFormat="false" ht="27" hidden="false" customHeight="true" outlineLevel="0" collapsed="false">
      <c r="A432" s="96" t="s">
        <v>692</v>
      </c>
      <c r="B432" s="96" t="s">
        <v>693</v>
      </c>
      <c r="C432" s="97" t="n">
        <v>4301020179</v>
      </c>
      <c r="D432" s="98" t="n">
        <v>4607091384178</v>
      </c>
      <c r="E432" s="98"/>
      <c r="F432" s="99" t="n">
        <v>0.4</v>
      </c>
      <c r="G432" s="100" t="n">
        <v>10</v>
      </c>
      <c r="H432" s="99" t="n">
        <v>4</v>
      </c>
      <c r="I432" s="99" t="n">
        <v>4.21</v>
      </c>
      <c r="J432" s="100" t="n">
        <v>132</v>
      </c>
      <c r="K432" s="100" t="s">
        <v>126</v>
      </c>
      <c r="L432" s="100"/>
      <c r="M432" s="101" t="s">
        <v>119</v>
      </c>
      <c r="N432" s="101"/>
      <c r="O432" s="100" t="n">
        <v>50</v>
      </c>
      <c r="P432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102"/>
      <c r="R432" s="102"/>
      <c r="S432" s="102"/>
      <c r="T432" s="102"/>
      <c r="U432" s="103"/>
      <c r="V432" s="103"/>
      <c r="W432" s="104" t="s">
        <v>69</v>
      </c>
      <c r="X432" s="105" t="n">
        <v>8</v>
      </c>
      <c r="Y432" s="106" t="n">
        <f aca="false">IFERROR(IF(X432="",0,CEILING((X432/$H432),1)*$H432),"")</f>
        <v>8</v>
      </c>
      <c r="Z432" s="107" t="n">
        <f aca="false">IFERROR(IF(Y432=0,"",ROUNDUP(Y432/H432,0)*0.00902),"")</f>
        <v>0.01804</v>
      </c>
      <c r="AA432" s="108"/>
      <c r="AB432" s="109"/>
      <c r="AC432" s="110" t="s">
        <v>691</v>
      </c>
      <c r="AG432" s="111"/>
      <c r="AJ432" s="112"/>
      <c r="AK432" s="112" t="n">
        <v>0</v>
      </c>
      <c r="BB432" s="113" t="s">
        <v>1</v>
      </c>
      <c r="BM432" s="111" t="n">
        <f aca="false">IFERROR(X432*I432/H432,"0")</f>
        <v>8.42</v>
      </c>
      <c r="BN432" s="111" t="n">
        <f aca="false">IFERROR(Y432*I432/H432,"0")</f>
        <v>8.42</v>
      </c>
      <c r="BO432" s="111" t="n">
        <f aca="false">IFERROR(1/J432*(X432/H432),"0")</f>
        <v>0.0151515151515152</v>
      </c>
      <c r="BP432" s="111" t="n">
        <f aca="false">IFERROR(1/J432*(Y432/H432),"0")</f>
        <v>0.0151515151515152</v>
      </c>
    </row>
    <row r="433" customFormat="false" ht="12.75" hidden="false" customHeight="false" outlineLevel="0" collapsed="false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5" t="s">
        <v>71</v>
      </c>
      <c r="Q433" s="115"/>
      <c r="R433" s="115"/>
      <c r="S433" s="115"/>
      <c r="T433" s="115"/>
      <c r="U433" s="115"/>
      <c r="V433" s="115"/>
      <c r="W433" s="116" t="s">
        <v>72</v>
      </c>
      <c r="X433" s="117" t="n">
        <f aca="false">IFERROR(X431/H431,"0")+IFERROR(X432/H432,"0")</f>
        <v>142</v>
      </c>
      <c r="Y433" s="117" t="n">
        <f aca="false">IFERROR(Y431/H431,"0")+IFERROR(Y432/H432,"0")</f>
        <v>142</v>
      </c>
      <c r="Z433" s="117" t="n">
        <f aca="false">IFERROR(IF(Z431="",0,Z431),"0")+IFERROR(IF(Z432="",0,Z432),"0")</f>
        <v>3.06304</v>
      </c>
      <c r="AA433" s="118"/>
      <c r="AB433" s="118"/>
      <c r="AC433" s="118"/>
    </row>
    <row r="434" customFormat="false" ht="12.75" hidden="false" customHeight="false" outlineLevel="0" collapsed="false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5" t="s">
        <v>71</v>
      </c>
      <c r="Q434" s="115"/>
      <c r="R434" s="115"/>
      <c r="S434" s="115"/>
      <c r="T434" s="115"/>
      <c r="U434" s="115"/>
      <c r="V434" s="115"/>
      <c r="W434" s="116" t="s">
        <v>69</v>
      </c>
      <c r="X434" s="117" t="n">
        <f aca="false">IFERROR(SUM(X431:X432),"0")</f>
        <v>2108</v>
      </c>
      <c r="Y434" s="117" t="n">
        <f aca="false">IFERROR(SUM(Y431:Y432),"0")</f>
        <v>2108</v>
      </c>
      <c r="Z434" s="116"/>
      <c r="AA434" s="118"/>
      <c r="AB434" s="118"/>
      <c r="AC434" s="118"/>
    </row>
    <row r="435" customFormat="false" ht="14.25" hidden="false" customHeight="true" outlineLevel="0" collapsed="false">
      <c r="A435" s="94" t="s">
        <v>73</v>
      </c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5"/>
      <c r="AB435" s="95"/>
      <c r="AC435" s="95"/>
    </row>
    <row r="436" customFormat="false" ht="27" hidden="false" customHeight="true" outlineLevel="0" collapsed="false">
      <c r="A436" s="96" t="s">
        <v>694</v>
      </c>
      <c r="B436" s="96" t="s">
        <v>695</v>
      </c>
      <c r="C436" s="97" t="n">
        <v>4301051903</v>
      </c>
      <c r="D436" s="98" t="n">
        <v>4607091383928</v>
      </c>
      <c r="E436" s="98"/>
      <c r="F436" s="99" t="n">
        <v>1.5</v>
      </c>
      <c r="G436" s="100" t="n">
        <v>6</v>
      </c>
      <c r="H436" s="99" t="n">
        <v>9</v>
      </c>
      <c r="I436" s="99" t="n">
        <v>9.57</v>
      </c>
      <c r="J436" s="100" t="n">
        <v>56</v>
      </c>
      <c r="K436" s="100" t="s">
        <v>116</v>
      </c>
      <c r="L436" s="100"/>
      <c r="M436" s="101" t="s">
        <v>77</v>
      </c>
      <c r="N436" s="101"/>
      <c r="O436" s="100" t="n">
        <v>40</v>
      </c>
      <c r="P436" s="119" t="s">
        <v>696</v>
      </c>
      <c r="Q436" s="119"/>
      <c r="R436" s="119"/>
      <c r="S436" s="119"/>
      <c r="T436" s="119"/>
      <c r="U436" s="103"/>
      <c r="V436" s="103"/>
      <c r="W436" s="104" t="s">
        <v>69</v>
      </c>
      <c r="X436" s="105" t="n">
        <v>0</v>
      </c>
      <c r="Y436" s="106" t="n">
        <f aca="false">IFERROR(IF(X436="",0,CEILING((X436/$H436),1)*$H436),"")</f>
        <v>0</v>
      </c>
      <c r="Z436" s="107" t="str">
        <f aca="false">IFERROR(IF(Y436=0,"",ROUNDUP(Y436/H436,0)*0.02175),"")</f>
        <v/>
      </c>
      <c r="AA436" s="108"/>
      <c r="AB436" s="109"/>
      <c r="AC436" s="110" t="s">
        <v>697</v>
      </c>
      <c r="AG436" s="111"/>
      <c r="AJ436" s="112"/>
      <c r="AK436" s="112" t="n">
        <v>0</v>
      </c>
      <c r="BB436" s="113" t="s">
        <v>1</v>
      </c>
      <c r="BM436" s="111" t="n">
        <f aca="false">IFERROR(X436*I436/H436,"0")</f>
        <v>0</v>
      </c>
      <c r="BN436" s="111" t="n">
        <f aca="false">IFERROR(Y436*I436/H436,"0")</f>
        <v>0</v>
      </c>
      <c r="BO436" s="111" t="n">
        <f aca="false">IFERROR(1/J436*(X436/H436),"0")</f>
        <v>0</v>
      </c>
      <c r="BP436" s="111" t="n">
        <f aca="false">IFERROR(1/J436*(Y436/H436),"0")</f>
        <v>0</v>
      </c>
    </row>
    <row r="437" customFormat="false" ht="27" hidden="false" customHeight="true" outlineLevel="0" collapsed="false">
      <c r="A437" s="96" t="s">
        <v>698</v>
      </c>
      <c r="B437" s="96" t="s">
        <v>699</v>
      </c>
      <c r="C437" s="97" t="n">
        <v>4301051897</v>
      </c>
      <c r="D437" s="98" t="n">
        <v>4607091384260</v>
      </c>
      <c r="E437" s="98"/>
      <c r="F437" s="99" t="n">
        <v>1.5</v>
      </c>
      <c r="G437" s="100" t="n">
        <v>6</v>
      </c>
      <c r="H437" s="99" t="n">
        <v>9</v>
      </c>
      <c r="I437" s="99" t="n">
        <v>9.564</v>
      </c>
      <c r="J437" s="100" t="n">
        <v>56</v>
      </c>
      <c r="K437" s="100" t="s">
        <v>116</v>
      </c>
      <c r="L437" s="100"/>
      <c r="M437" s="101" t="s">
        <v>77</v>
      </c>
      <c r="N437" s="101"/>
      <c r="O437" s="100" t="n">
        <v>40</v>
      </c>
      <c r="P437" s="119" t="s">
        <v>700</v>
      </c>
      <c r="Q437" s="119"/>
      <c r="R437" s="119"/>
      <c r="S437" s="119"/>
      <c r="T437" s="119"/>
      <c r="U437" s="103"/>
      <c r="V437" s="103"/>
      <c r="W437" s="104" t="s">
        <v>69</v>
      </c>
      <c r="X437" s="105" t="n">
        <v>0</v>
      </c>
      <c r="Y437" s="106" t="n">
        <f aca="false">IFERROR(IF(X437="",0,CEILING((X437/$H437),1)*$H437),"")</f>
        <v>0</v>
      </c>
      <c r="Z437" s="107" t="str">
        <f aca="false">IFERROR(IF(Y437=0,"",ROUNDUP(Y437/H437,0)*0.02175),"")</f>
        <v/>
      </c>
      <c r="AA437" s="108"/>
      <c r="AB437" s="109"/>
      <c r="AC437" s="110" t="s">
        <v>701</v>
      </c>
      <c r="AG437" s="111"/>
      <c r="AJ437" s="112"/>
      <c r="AK437" s="112" t="n">
        <v>0</v>
      </c>
      <c r="BB437" s="113" t="s">
        <v>1</v>
      </c>
      <c r="BM437" s="111" t="n">
        <f aca="false">IFERROR(X437*I437/H437,"0")</f>
        <v>0</v>
      </c>
      <c r="BN437" s="111" t="n">
        <f aca="false">IFERROR(Y437*I437/H437,"0")</f>
        <v>0</v>
      </c>
      <c r="BO437" s="111" t="n">
        <f aca="false">IFERROR(1/J437*(X437/H437),"0")</f>
        <v>0</v>
      </c>
      <c r="BP437" s="111" t="n">
        <f aca="false">IFERROR(1/J437*(Y437/H437),"0")</f>
        <v>0</v>
      </c>
    </row>
    <row r="438" customFormat="false" ht="12.75" hidden="false" customHeight="false" outlineLevel="0" collapsed="false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5" t="s">
        <v>71</v>
      </c>
      <c r="Q438" s="115"/>
      <c r="R438" s="115"/>
      <c r="S438" s="115"/>
      <c r="T438" s="115"/>
      <c r="U438" s="115"/>
      <c r="V438" s="115"/>
      <c r="W438" s="116" t="s">
        <v>72</v>
      </c>
      <c r="X438" s="117" t="n">
        <f aca="false">IFERROR(X436/H436,"0")+IFERROR(X437/H437,"0")</f>
        <v>0</v>
      </c>
      <c r="Y438" s="117" t="n">
        <f aca="false">IFERROR(Y436/H436,"0")+IFERROR(Y437/H437,"0")</f>
        <v>0</v>
      </c>
      <c r="Z438" s="117" t="n">
        <f aca="false">IFERROR(IF(Z436="",0,Z436),"0")+IFERROR(IF(Z437="",0,Z437),"0")</f>
        <v>0</v>
      </c>
      <c r="AA438" s="118"/>
      <c r="AB438" s="118"/>
      <c r="AC438" s="118"/>
    </row>
    <row r="439" customFormat="false" ht="12.75" hidden="false" customHeight="false" outlineLevel="0" collapsed="false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5" t="s">
        <v>71</v>
      </c>
      <c r="Q439" s="115"/>
      <c r="R439" s="115"/>
      <c r="S439" s="115"/>
      <c r="T439" s="115"/>
      <c r="U439" s="115"/>
      <c r="V439" s="115"/>
      <c r="W439" s="116" t="s">
        <v>69</v>
      </c>
      <c r="X439" s="117" t="n">
        <f aca="false">IFERROR(SUM(X436:X437),"0")</f>
        <v>0</v>
      </c>
      <c r="Y439" s="117" t="n">
        <f aca="false">IFERROR(SUM(Y436:Y437),"0")</f>
        <v>0</v>
      </c>
      <c r="Z439" s="116"/>
      <c r="AA439" s="118"/>
      <c r="AB439" s="118"/>
      <c r="AC439" s="118"/>
    </row>
    <row r="440" customFormat="false" ht="14.25" hidden="false" customHeight="true" outlineLevel="0" collapsed="false">
      <c r="A440" s="94" t="s">
        <v>208</v>
      </c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5"/>
      <c r="AB440" s="95"/>
      <c r="AC440" s="95"/>
    </row>
    <row r="441" customFormat="false" ht="27" hidden="false" customHeight="true" outlineLevel="0" collapsed="false">
      <c r="A441" s="96" t="s">
        <v>702</v>
      </c>
      <c r="B441" s="96" t="s">
        <v>703</v>
      </c>
      <c r="C441" s="97" t="n">
        <v>4301060439</v>
      </c>
      <c r="D441" s="98" t="n">
        <v>4607091384673</v>
      </c>
      <c r="E441" s="98"/>
      <c r="F441" s="99" t="n">
        <v>1.5</v>
      </c>
      <c r="G441" s="100" t="n">
        <v>6</v>
      </c>
      <c r="H441" s="99" t="n">
        <v>9</v>
      </c>
      <c r="I441" s="99" t="n">
        <v>9.564</v>
      </c>
      <c r="J441" s="100" t="n">
        <v>56</v>
      </c>
      <c r="K441" s="100" t="s">
        <v>116</v>
      </c>
      <c r="L441" s="100"/>
      <c r="M441" s="101" t="s">
        <v>77</v>
      </c>
      <c r="N441" s="101"/>
      <c r="O441" s="100" t="n">
        <v>30</v>
      </c>
      <c r="P441" s="119" t="s">
        <v>704</v>
      </c>
      <c r="Q441" s="119"/>
      <c r="R441" s="119"/>
      <c r="S441" s="119"/>
      <c r="T441" s="119"/>
      <c r="U441" s="103"/>
      <c r="V441" s="103"/>
      <c r="W441" s="104" t="s">
        <v>69</v>
      </c>
      <c r="X441" s="105" t="n">
        <v>30</v>
      </c>
      <c r="Y441" s="106" t="n">
        <f aca="false">IFERROR(IF(X441="",0,CEILING((X441/$H441),1)*$H441),"")</f>
        <v>36</v>
      </c>
      <c r="Z441" s="107" t="n">
        <f aca="false">IFERROR(IF(Y441=0,"",ROUNDUP(Y441/H441,0)*0.02175),"")</f>
        <v>0.087</v>
      </c>
      <c r="AA441" s="108"/>
      <c r="AB441" s="109"/>
      <c r="AC441" s="110" t="s">
        <v>705</v>
      </c>
      <c r="AG441" s="111"/>
      <c r="AJ441" s="112"/>
      <c r="AK441" s="112" t="n">
        <v>0</v>
      </c>
      <c r="BB441" s="113" t="s">
        <v>1</v>
      </c>
      <c r="BM441" s="111" t="n">
        <f aca="false">IFERROR(X441*I441/H441,"0")</f>
        <v>31.88</v>
      </c>
      <c r="BN441" s="111" t="n">
        <f aca="false">IFERROR(Y441*I441/H441,"0")</f>
        <v>38.256</v>
      </c>
      <c r="BO441" s="111" t="n">
        <f aca="false">IFERROR(1/J441*(X441/H441),"0")</f>
        <v>0.0595238095238095</v>
      </c>
      <c r="BP441" s="111" t="n">
        <f aca="false">IFERROR(1/J441*(Y441/H441),"0")</f>
        <v>0.0714285714285714</v>
      </c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71</v>
      </c>
      <c r="Q442" s="115"/>
      <c r="R442" s="115"/>
      <c r="S442" s="115"/>
      <c r="T442" s="115"/>
      <c r="U442" s="115"/>
      <c r="V442" s="115"/>
      <c r="W442" s="116" t="s">
        <v>72</v>
      </c>
      <c r="X442" s="117" t="n">
        <f aca="false">IFERROR(X441/H441,"0")</f>
        <v>3.33333333333333</v>
      </c>
      <c r="Y442" s="117" t="n">
        <f aca="false">IFERROR(Y441/H441,"0")</f>
        <v>4</v>
      </c>
      <c r="Z442" s="117" t="n">
        <f aca="false">IFERROR(IF(Z441="",0,Z441),"0")</f>
        <v>0.087</v>
      </c>
      <c r="AA442" s="118"/>
      <c r="AB442" s="118"/>
      <c r="AC442" s="118"/>
    </row>
    <row r="443" customFormat="false" ht="12.75" hidden="false" customHeight="false" outlineLevel="0" collapsed="false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5" t="s">
        <v>71</v>
      </c>
      <c r="Q443" s="115"/>
      <c r="R443" s="115"/>
      <c r="S443" s="115"/>
      <c r="T443" s="115"/>
      <c r="U443" s="115"/>
      <c r="V443" s="115"/>
      <c r="W443" s="116" t="s">
        <v>69</v>
      </c>
      <c r="X443" s="117" t="n">
        <f aca="false">IFERROR(SUM(X441:X441),"0")</f>
        <v>30</v>
      </c>
      <c r="Y443" s="117" t="n">
        <f aca="false">IFERROR(SUM(Y441:Y441),"0")</f>
        <v>36</v>
      </c>
      <c r="Z443" s="116"/>
      <c r="AA443" s="118"/>
      <c r="AB443" s="118"/>
      <c r="AC443" s="118"/>
    </row>
    <row r="444" customFormat="false" ht="16.5" hidden="false" customHeight="true" outlineLevel="0" collapsed="false">
      <c r="A444" s="92" t="s">
        <v>706</v>
      </c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3"/>
      <c r="AB444" s="93"/>
      <c r="AC444" s="93"/>
    </row>
    <row r="445" customFormat="false" ht="14.25" hidden="false" customHeight="true" outlineLevel="0" collapsed="false">
      <c r="A445" s="94" t="s">
        <v>113</v>
      </c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5"/>
      <c r="AB445" s="95"/>
      <c r="AC445" s="95"/>
    </row>
    <row r="446" customFormat="false" ht="27" hidden="false" customHeight="true" outlineLevel="0" collapsed="false">
      <c r="A446" s="96" t="s">
        <v>707</v>
      </c>
      <c r="B446" s="96" t="s">
        <v>708</v>
      </c>
      <c r="C446" s="97" t="n">
        <v>4301011483</v>
      </c>
      <c r="D446" s="98" t="n">
        <v>4680115881907</v>
      </c>
      <c r="E446" s="98"/>
      <c r="F446" s="99" t="n">
        <v>1.8</v>
      </c>
      <c r="G446" s="100" t="n">
        <v>6</v>
      </c>
      <c r="H446" s="99" t="n">
        <v>10.8</v>
      </c>
      <c r="I446" s="99" t="n">
        <v>11.28</v>
      </c>
      <c r="J446" s="100" t="n">
        <v>56</v>
      </c>
      <c r="K446" s="100" t="s">
        <v>116</v>
      </c>
      <c r="L446" s="100"/>
      <c r="M446" s="101" t="s">
        <v>68</v>
      </c>
      <c r="N446" s="101"/>
      <c r="O446" s="100" t="n">
        <v>60</v>
      </c>
      <c r="P446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02"/>
      <c r="R446" s="102"/>
      <c r="S446" s="102"/>
      <c r="T446" s="102"/>
      <c r="U446" s="103"/>
      <c r="V446" s="103"/>
      <c r="W446" s="104" t="s">
        <v>69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IFERROR(IF(Y446=0,"",ROUNDUP(Y446/H446,0)*0.02175),"")</f>
        <v/>
      </c>
      <c r="AA446" s="108"/>
      <c r="AB446" s="109"/>
      <c r="AC446" s="110" t="s">
        <v>709</v>
      </c>
      <c r="AG446" s="111"/>
      <c r="AJ446" s="112"/>
      <c r="AK446" s="112" t="n">
        <v>0</v>
      </c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707</v>
      </c>
      <c r="B447" s="96" t="s">
        <v>710</v>
      </c>
      <c r="C447" s="97" t="n">
        <v>4301011873</v>
      </c>
      <c r="D447" s="98" t="n">
        <v>4680115881907</v>
      </c>
      <c r="E447" s="98"/>
      <c r="F447" s="99" t="n">
        <v>1.8</v>
      </c>
      <c r="G447" s="100" t="n">
        <v>6</v>
      </c>
      <c r="H447" s="99" t="n">
        <v>10.8</v>
      </c>
      <c r="I447" s="99" t="n">
        <v>11.28</v>
      </c>
      <c r="J447" s="100" t="n">
        <v>56</v>
      </c>
      <c r="K447" s="100" t="s">
        <v>116</v>
      </c>
      <c r="L447" s="100"/>
      <c r="M447" s="101" t="s">
        <v>68</v>
      </c>
      <c r="N447" s="101"/>
      <c r="O447" s="100" t="n">
        <v>60</v>
      </c>
      <c r="P447" s="102" t="str">
        <f aca="false"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102"/>
      <c r="R447" s="102"/>
      <c r="S447" s="102"/>
      <c r="T447" s="102"/>
      <c r="U447" s="103"/>
      <c r="V447" s="103"/>
      <c r="W447" s="104" t="s">
        <v>69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IFERROR(IF(Y447=0,"",ROUNDUP(Y447/H447,0)*0.02175),"")</f>
        <v/>
      </c>
      <c r="AA447" s="108"/>
      <c r="AB447" s="109"/>
      <c r="AC447" s="110" t="s">
        <v>711</v>
      </c>
      <c r="AG447" s="111"/>
      <c r="AJ447" s="112"/>
      <c r="AK447" s="112" t="n">
        <v>0</v>
      </c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712</v>
      </c>
      <c r="B448" s="96" t="s">
        <v>713</v>
      </c>
      <c r="C448" s="97" t="n">
        <v>4301011655</v>
      </c>
      <c r="D448" s="98" t="n">
        <v>4680115883925</v>
      </c>
      <c r="E448" s="98"/>
      <c r="F448" s="99" t="n">
        <v>2.5</v>
      </c>
      <c r="G448" s="100" t="n">
        <v>6</v>
      </c>
      <c r="H448" s="99" t="n">
        <v>15</v>
      </c>
      <c r="I448" s="99" t="n">
        <v>15.48</v>
      </c>
      <c r="J448" s="100" t="n">
        <v>48</v>
      </c>
      <c r="K448" s="100" t="s">
        <v>116</v>
      </c>
      <c r="L448" s="100"/>
      <c r="M448" s="101" t="s">
        <v>68</v>
      </c>
      <c r="N448" s="101"/>
      <c r="O448" s="100" t="n">
        <v>60</v>
      </c>
      <c r="P448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02"/>
      <c r="R448" s="102"/>
      <c r="S448" s="102"/>
      <c r="T448" s="102"/>
      <c r="U448" s="103"/>
      <c r="V448" s="103"/>
      <c r="W448" s="104" t="s">
        <v>69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IFERROR(IF(Y448=0,"",ROUNDUP(Y448/H448,0)*0.02175),"")</f>
        <v/>
      </c>
      <c r="AA448" s="108"/>
      <c r="AB448" s="109"/>
      <c r="AC448" s="110" t="s">
        <v>709</v>
      </c>
      <c r="AG448" s="111"/>
      <c r="AJ448" s="112"/>
      <c r="AK448" s="112" t="n">
        <v>0</v>
      </c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27" hidden="false" customHeight="true" outlineLevel="0" collapsed="false">
      <c r="A449" s="96" t="s">
        <v>712</v>
      </c>
      <c r="B449" s="96" t="s">
        <v>714</v>
      </c>
      <c r="C449" s="97" t="n">
        <v>4301011872</v>
      </c>
      <c r="D449" s="98" t="n">
        <v>4680115883925</v>
      </c>
      <c r="E449" s="98"/>
      <c r="F449" s="99" t="n">
        <v>2.5</v>
      </c>
      <c r="G449" s="100" t="n">
        <v>6</v>
      </c>
      <c r="H449" s="99" t="n">
        <v>15</v>
      </c>
      <c r="I449" s="99" t="n">
        <v>15.48</v>
      </c>
      <c r="J449" s="100" t="n">
        <v>48</v>
      </c>
      <c r="K449" s="100" t="s">
        <v>116</v>
      </c>
      <c r="L449" s="100"/>
      <c r="M449" s="101" t="s">
        <v>68</v>
      </c>
      <c r="N449" s="101"/>
      <c r="O449" s="100" t="n">
        <v>60</v>
      </c>
      <c r="P449" s="102" t="str">
        <f aca="false"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102"/>
      <c r="R449" s="102"/>
      <c r="S449" s="102"/>
      <c r="T449" s="102"/>
      <c r="U449" s="103"/>
      <c r="V449" s="103"/>
      <c r="W449" s="104" t="s">
        <v>69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IFERROR(IF(Y449=0,"",ROUNDUP(Y449/H449,0)*0.02175),"")</f>
        <v/>
      </c>
      <c r="AA449" s="108"/>
      <c r="AB449" s="109"/>
      <c r="AC449" s="110" t="s">
        <v>711</v>
      </c>
      <c r="AG449" s="111"/>
      <c r="AJ449" s="112"/>
      <c r="AK449" s="112" t="n">
        <v>0</v>
      </c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37.5" hidden="false" customHeight="true" outlineLevel="0" collapsed="false">
      <c r="A450" s="96" t="s">
        <v>715</v>
      </c>
      <c r="B450" s="96" t="s">
        <v>716</v>
      </c>
      <c r="C450" s="97" t="n">
        <v>4301011312</v>
      </c>
      <c r="D450" s="98" t="n">
        <v>4607091384192</v>
      </c>
      <c r="E450" s="98"/>
      <c r="F450" s="99" t="n">
        <v>1.8</v>
      </c>
      <c r="G450" s="100" t="n">
        <v>6</v>
      </c>
      <c r="H450" s="99" t="n">
        <v>10.8</v>
      </c>
      <c r="I450" s="99" t="n">
        <v>11.28</v>
      </c>
      <c r="J450" s="100" t="n">
        <v>56</v>
      </c>
      <c r="K450" s="100" t="s">
        <v>116</v>
      </c>
      <c r="L450" s="100"/>
      <c r="M450" s="101" t="s">
        <v>119</v>
      </c>
      <c r="N450" s="101"/>
      <c r="O450" s="100" t="n">
        <v>60</v>
      </c>
      <c r="P450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02"/>
      <c r="R450" s="102"/>
      <c r="S450" s="102"/>
      <c r="T450" s="102"/>
      <c r="U450" s="103"/>
      <c r="V450" s="103"/>
      <c r="W450" s="104" t="s">
        <v>69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IFERROR(IF(Y450=0,"",ROUNDUP(Y450/H450,0)*0.02175),"")</f>
        <v/>
      </c>
      <c r="AA450" s="108"/>
      <c r="AB450" s="109"/>
      <c r="AC450" s="110" t="s">
        <v>717</v>
      </c>
      <c r="AG450" s="111"/>
      <c r="AJ450" s="112"/>
      <c r="AK450" s="112" t="n">
        <v>0</v>
      </c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37.5" hidden="false" customHeight="true" outlineLevel="0" collapsed="false">
      <c r="A451" s="96" t="s">
        <v>718</v>
      </c>
      <c r="B451" s="96" t="s">
        <v>719</v>
      </c>
      <c r="C451" s="97" t="n">
        <v>4301011874</v>
      </c>
      <c r="D451" s="98" t="n">
        <v>4680115884892</v>
      </c>
      <c r="E451" s="98"/>
      <c r="F451" s="99" t="n">
        <v>1.8</v>
      </c>
      <c r="G451" s="100" t="n">
        <v>6</v>
      </c>
      <c r="H451" s="99" t="n">
        <v>10.8</v>
      </c>
      <c r="I451" s="99" t="n">
        <v>11.28</v>
      </c>
      <c r="J451" s="100" t="n">
        <v>56</v>
      </c>
      <c r="K451" s="100" t="s">
        <v>116</v>
      </c>
      <c r="L451" s="100"/>
      <c r="M451" s="101" t="s">
        <v>68</v>
      </c>
      <c r="N451" s="101"/>
      <c r="O451" s="100" t="n">
        <v>60</v>
      </c>
      <c r="P451" s="102" t="str">
        <f aca="false"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102"/>
      <c r="R451" s="102"/>
      <c r="S451" s="102"/>
      <c r="T451" s="102"/>
      <c r="U451" s="103"/>
      <c r="V451" s="103"/>
      <c r="W451" s="104" t="s">
        <v>69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IFERROR(IF(Y451=0,"",ROUNDUP(Y451/H451,0)*0.02175),"")</f>
        <v/>
      </c>
      <c r="AA451" s="108"/>
      <c r="AB451" s="109"/>
      <c r="AC451" s="110" t="s">
        <v>720</v>
      </c>
      <c r="AG451" s="111"/>
      <c r="AJ451" s="112"/>
      <c r="AK451" s="112" t="n">
        <v>0</v>
      </c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27" hidden="false" customHeight="true" outlineLevel="0" collapsed="false">
      <c r="A452" s="96" t="s">
        <v>721</v>
      </c>
      <c r="B452" s="96" t="s">
        <v>722</v>
      </c>
      <c r="C452" s="97" t="n">
        <v>4301011875</v>
      </c>
      <c r="D452" s="98" t="n">
        <v>4680115884885</v>
      </c>
      <c r="E452" s="98"/>
      <c r="F452" s="99" t="n">
        <v>0.8</v>
      </c>
      <c r="G452" s="100" t="n">
        <v>15</v>
      </c>
      <c r="H452" s="99" t="n">
        <v>12</v>
      </c>
      <c r="I452" s="99" t="n">
        <v>12.48</v>
      </c>
      <c r="J452" s="100" t="n">
        <v>56</v>
      </c>
      <c r="K452" s="100" t="s">
        <v>116</v>
      </c>
      <c r="L452" s="100"/>
      <c r="M452" s="101" t="s">
        <v>68</v>
      </c>
      <c r="N452" s="101"/>
      <c r="O452" s="100" t="n">
        <v>60</v>
      </c>
      <c r="P452" s="102" t="str">
        <f aca="false"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102"/>
      <c r="R452" s="102"/>
      <c r="S452" s="102"/>
      <c r="T452" s="102"/>
      <c r="U452" s="103"/>
      <c r="V452" s="103"/>
      <c r="W452" s="104" t="s">
        <v>69</v>
      </c>
      <c r="X452" s="105" t="n">
        <v>40</v>
      </c>
      <c r="Y452" s="106" t="n">
        <f aca="false">IFERROR(IF(X452="",0,CEILING((X452/$H452),1)*$H452),"")</f>
        <v>48</v>
      </c>
      <c r="Z452" s="107" t="n">
        <f aca="false">IFERROR(IF(Y452=0,"",ROUNDUP(Y452/H452,0)*0.02175),"")</f>
        <v>0.087</v>
      </c>
      <c r="AA452" s="108"/>
      <c r="AB452" s="109"/>
      <c r="AC452" s="110" t="s">
        <v>720</v>
      </c>
      <c r="AG452" s="111"/>
      <c r="AJ452" s="112"/>
      <c r="AK452" s="112" t="n">
        <v>0</v>
      </c>
      <c r="BB452" s="113" t="s">
        <v>1</v>
      </c>
      <c r="BM452" s="111" t="n">
        <f aca="false">IFERROR(X452*I452/H452,"0")</f>
        <v>41.6</v>
      </c>
      <c r="BN452" s="111" t="n">
        <f aca="false">IFERROR(Y452*I452/H452,"0")</f>
        <v>49.92</v>
      </c>
      <c r="BO452" s="111" t="n">
        <f aca="false">IFERROR(1/J452*(X452/H452),"0")</f>
        <v>0.0595238095238095</v>
      </c>
      <c r="BP452" s="111" t="n">
        <f aca="false">IFERROR(1/J452*(Y452/H452),"0")</f>
        <v>0.0714285714285714</v>
      </c>
    </row>
    <row r="453" customFormat="false" ht="37.5" hidden="false" customHeight="true" outlineLevel="0" collapsed="false">
      <c r="A453" s="96" t="s">
        <v>723</v>
      </c>
      <c r="B453" s="96" t="s">
        <v>724</v>
      </c>
      <c r="C453" s="97" t="n">
        <v>4301011871</v>
      </c>
      <c r="D453" s="98" t="n">
        <v>4680115884908</v>
      </c>
      <c r="E453" s="98"/>
      <c r="F453" s="99" t="n">
        <v>0.4</v>
      </c>
      <c r="G453" s="100" t="n">
        <v>10</v>
      </c>
      <c r="H453" s="99" t="n">
        <v>4</v>
      </c>
      <c r="I453" s="99" t="n">
        <v>4.21</v>
      </c>
      <c r="J453" s="100" t="n">
        <v>132</v>
      </c>
      <c r="K453" s="100" t="s">
        <v>126</v>
      </c>
      <c r="L453" s="100"/>
      <c r="M453" s="101" t="s">
        <v>68</v>
      </c>
      <c r="N453" s="101"/>
      <c r="O453" s="100" t="n">
        <v>60</v>
      </c>
      <c r="P453" s="102" t="str">
        <f aca="false"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102"/>
      <c r="R453" s="102"/>
      <c r="S453" s="102"/>
      <c r="T453" s="102"/>
      <c r="U453" s="103"/>
      <c r="V453" s="103"/>
      <c r="W453" s="104" t="s">
        <v>69</v>
      </c>
      <c r="X453" s="105" t="n">
        <v>0</v>
      </c>
      <c r="Y453" s="106" t="n">
        <f aca="false">IFERROR(IF(X453="",0,CEILING((X453/$H453),1)*$H453),"")</f>
        <v>0</v>
      </c>
      <c r="Z453" s="107" t="str">
        <f aca="false">IFERROR(IF(Y453=0,"",ROUNDUP(Y453/H453,0)*0.00902),"")</f>
        <v/>
      </c>
      <c r="AA453" s="108"/>
      <c r="AB453" s="109"/>
      <c r="AC453" s="110" t="s">
        <v>720</v>
      </c>
      <c r="AG453" s="111"/>
      <c r="AJ453" s="112"/>
      <c r="AK453" s="112" t="n">
        <v>0</v>
      </c>
      <c r="BB453" s="113" t="s">
        <v>1</v>
      </c>
      <c r="BM453" s="111" t="n">
        <f aca="false">IFERROR(X453*I453/H453,"0")</f>
        <v>0</v>
      </c>
      <c r="BN453" s="111" t="n">
        <f aca="false">IFERROR(Y453*I453/H453,"0")</f>
        <v>0</v>
      </c>
      <c r="BO453" s="111" t="n">
        <f aca="false">IFERROR(1/J453*(X453/H453),"0")</f>
        <v>0</v>
      </c>
      <c r="BP453" s="111" t="n">
        <f aca="false">IFERROR(1/J453*(Y453/H453),"0")</f>
        <v>0</v>
      </c>
    </row>
    <row r="454" customFormat="false" ht="12.75" hidden="false" customHeight="false" outlineLevel="0" collapsed="false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5" t="s">
        <v>71</v>
      </c>
      <c r="Q454" s="115"/>
      <c r="R454" s="115"/>
      <c r="S454" s="115"/>
      <c r="T454" s="115"/>
      <c r="U454" s="115"/>
      <c r="V454" s="115"/>
      <c r="W454" s="116" t="s">
        <v>72</v>
      </c>
      <c r="X454" s="117" t="n">
        <f aca="false">IFERROR(X446/H446,"0")+IFERROR(X447/H447,"0")+IFERROR(X448/H448,"0")+IFERROR(X449/H449,"0")+IFERROR(X450/H450,"0")+IFERROR(X451/H451,"0")+IFERROR(X452/H452,"0")+IFERROR(X453/H453,"0")</f>
        <v>3.33333333333333</v>
      </c>
      <c r="Y454" s="117" t="n">
        <f aca="false">IFERROR(Y446/H446,"0")+IFERROR(Y447/H447,"0")+IFERROR(Y448/H448,"0")+IFERROR(Y449/H449,"0")+IFERROR(Y450/H450,"0")+IFERROR(Y451/H451,"0")+IFERROR(Y452/H452,"0")+IFERROR(Y453/H453,"0")</f>
        <v>4</v>
      </c>
      <c r="Z454" s="117" t="n">
        <f aca="false">IFERROR(IF(Z446="",0,Z446),"0")+IFERROR(IF(Z447="",0,Z447),"0")+IFERROR(IF(Z448="",0,Z448),"0")+IFERROR(IF(Z449="",0,Z449),"0")+IFERROR(IF(Z450="",0,Z450),"0")+IFERROR(IF(Z451="",0,Z451),"0")+IFERROR(IF(Z452="",0,Z452),"0")+IFERROR(IF(Z453="",0,Z453),"0")</f>
        <v>0.087</v>
      </c>
      <c r="AA454" s="118"/>
      <c r="AB454" s="118"/>
      <c r="AC454" s="118"/>
    </row>
    <row r="455" customFormat="false" ht="12.75" hidden="false" customHeight="false" outlineLevel="0" collapsed="false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5" t="s">
        <v>71</v>
      </c>
      <c r="Q455" s="115"/>
      <c r="R455" s="115"/>
      <c r="S455" s="115"/>
      <c r="T455" s="115"/>
      <c r="U455" s="115"/>
      <c r="V455" s="115"/>
      <c r="W455" s="116" t="s">
        <v>69</v>
      </c>
      <c r="X455" s="117" t="n">
        <f aca="false">IFERROR(SUM(X446:X453),"0")</f>
        <v>40</v>
      </c>
      <c r="Y455" s="117" t="n">
        <f aca="false">IFERROR(SUM(Y446:Y453),"0")</f>
        <v>48</v>
      </c>
      <c r="Z455" s="116"/>
      <c r="AA455" s="118"/>
      <c r="AB455" s="118"/>
      <c r="AC455" s="118"/>
    </row>
    <row r="456" customFormat="false" ht="14.25" hidden="false" customHeight="true" outlineLevel="0" collapsed="false">
      <c r="A456" s="94" t="s">
        <v>64</v>
      </c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5"/>
      <c r="AB456" s="95"/>
      <c r="AC456" s="95"/>
    </row>
    <row r="457" customFormat="false" ht="27" hidden="false" customHeight="true" outlineLevel="0" collapsed="false">
      <c r="A457" s="96" t="s">
        <v>725</v>
      </c>
      <c r="B457" s="96" t="s">
        <v>726</v>
      </c>
      <c r="C457" s="97" t="n">
        <v>4301031303</v>
      </c>
      <c r="D457" s="98" t="n">
        <v>4607091384802</v>
      </c>
      <c r="E457" s="98"/>
      <c r="F457" s="99" t="n">
        <v>0.73</v>
      </c>
      <c r="G457" s="100" t="n">
        <v>6</v>
      </c>
      <c r="H457" s="99" t="n">
        <v>4.38</v>
      </c>
      <c r="I457" s="99" t="n">
        <v>4.65</v>
      </c>
      <c r="J457" s="100" t="n">
        <v>132</v>
      </c>
      <c r="K457" s="100" t="s">
        <v>126</v>
      </c>
      <c r="L457" s="100"/>
      <c r="M457" s="101" t="s">
        <v>68</v>
      </c>
      <c r="N457" s="101"/>
      <c r="O457" s="100" t="n">
        <v>35</v>
      </c>
      <c r="P457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102"/>
      <c r="R457" s="102"/>
      <c r="S457" s="102"/>
      <c r="T457" s="102"/>
      <c r="U457" s="103"/>
      <c r="V457" s="103"/>
      <c r="W457" s="104" t="s">
        <v>69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IFERROR(IF(Y457=0,"",ROUNDUP(Y457/H457,0)*0.00902),"")</f>
        <v/>
      </c>
      <c r="AA457" s="108"/>
      <c r="AB457" s="109"/>
      <c r="AC457" s="110" t="s">
        <v>727</v>
      </c>
      <c r="AG457" s="111"/>
      <c r="AJ457" s="112"/>
      <c r="AK457" s="112" t="n">
        <v>0</v>
      </c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27" hidden="false" customHeight="true" outlineLevel="0" collapsed="false">
      <c r="A458" s="96" t="s">
        <v>728</v>
      </c>
      <c r="B458" s="96" t="s">
        <v>729</v>
      </c>
      <c r="C458" s="97" t="n">
        <v>4301031304</v>
      </c>
      <c r="D458" s="98" t="n">
        <v>4607091384826</v>
      </c>
      <c r="E458" s="98"/>
      <c r="F458" s="99" t="n">
        <v>0.35</v>
      </c>
      <c r="G458" s="100" t="n">
        <v>8</v>
      </c>
      <c r="H458" s="99" t="n">
        <v>2.8</v>
      </c>
      <c r="I458" s="99" t="n">
        <v>2.98</v>
      </c>
      <c r="J458" s="100" t="n">
        <v>234</v>
      </c>
      <c r="K458" s="100" t="s">
        <v>67</v>
      </c>
      <c r="L458" s="100"/>
      <c r="M458" s="101" t="s">
        <v>68</v>
      </c>
      <c r="N458" s="101"/>
      <c r="O458" s="100" t="n">
        <v>35</v>
      </c>
      <c r="P458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102"/>
      <c r="R458" s="102"/>
      <c r="S458" s="102"/>
      <c r="T458" s="102"/>
      <c r="U458" s="103"/>
      <c r="V458" s="103"/>
      <c r="W458" s="104" t="s">
        <v>69</v>
      </c>
      <c r="X458" s="105" t="n">
        <v>0</v>
      </c>
      <c r="Y458" s="106" t="n">
        <f aca="false">IFERROR(IF(X458="",0,CEILING((X458/$H458),1)*$H458),"")</f>
        <v>0</v>
      </c>
      <c r="Z458" s="107" t="str">
        <f aca="false">IFERROR(IF(Y458=0,"",ROUNDUP(Y458/H458,0)*0.00502),"")</f>
        <v/>
      </c>
      <c r="AA458" s="108"/>
      <c r="AB458" s="109"/>
      <c r="AC458" s="110" t="s">
        <v>727</v>
      </c>
      <c r="AG458" s="111"/>
      <c r="AJ458" s="112"/>
      <c r="AK458" s="112" t="n">
        <v>0</v>
      </c>
      <c r="BB458" s="113" t="s">
        <v>1</v>
      </c>
      <c r="BM458" s="111" t="n">
        <f aca="false">IFERROR(X458*I458/H458,"0")</f>
        <v>0</v>
      </c>
      <c r="BN458" s="111" t="n">
        <f aca="false">IFERROR(Y458*I458/H458,"0")</f>
        <v>0</v>
      </c>
      <c r="BO458" s="111" t="n">
        <f aca="false">IFERROR(1/J458*(X458/H458),"0")</f>
        <v>0</v>
      </c>
      <c r="BP458" s="111" t="n">
        <f aca="false">IFERROR(1/J458*(Y458/H458),"0")</f>
        <v>0</v>
      </c>
    </row>
    <row r="459" customFormat="false" ht="12.75" hidden="false" customHeight="false" outlineLevel="0" collapsed="false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5" t="s">
        <v>71</v>
      </c>
      <c r="Q459" s="115"/>
      <c r="R459" s="115"/>
      <c r="S459" s="115"/>
      <c r="T459" s="115"/>
      <c r="U459" s="115"/>
      <c r="V459" s="115"/>
      <c r="W459" s="116" t="s">
        <v>72</v>
      </c>
      <c r="X459" s="117" t="n">
        <f aca="false">IFERROR(X457/H457,"0")+IFERROR(X458/H458,"0")</f>
        <v>0</v>
      </c>
      <c r="Y459" s="117" t="n">
        <f aca="false">IFERROR(Y457/H457,"0")+IFERROR(Y458/H458,"0")</f>
        <v>0</v>
      </c>
      <c r="Z459" s="117" t="n">
        <f aca="false">IFERROR(IF(Z457="",0,Z457),"0")+IFERROR(IF(Z458="",0,Z458),"0")</f>
        <v>0</v>
      </c>
      <c r="AA459" s="118"/>
      <c r="AB459" s="118"/>
      <c r="AC459" s="118"/>
    </row>
    <row r="460" customFormat="false" ht="12.75" hidden="false" customHeight="false" outlineLevel="0" collapsed="false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5" t="s">
        <v>71</v>
      </c>
      <c r="Q460" s="115"/>
      <c r="R460" s="115"/>
      <c r="S460" s="115"/>
      <c r="T460" s="115"/>
      <c r="U460" s="115"/>
      <c r="V460" s="115"/>
      <c r="W460" s="116" t="s">
        <v>69</v>
      </c>
      <c r="X460" s="117" t="n">
        <f aca="false">IFERROR(SUM(X457:X458),"0")</f>
        <v>0</v>
      </c>
      <c r="Y460" s="117" t="n">
        <f aca="false">IFERROR(SUM(Y457:Y458),"0")</f>
        <v>0</v>
      </c>
      <c r="Z460" s="116"/>
      <c r="AA460" s="118"/>
      <c r="AB460" s="118"/>
      <c r="AC460" s="118"/>
    </row>
    <row r="461" customFormat="false" ht="14.25" hidden="false" customHeight="true" outlineLevel="0" collapsed="false">
      <c r="A461" s="94" t="s">
        <v>73</v>
      </c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5"/>
      <c r="AB461" s="95"/>
      <c r="AC461" s="95"/>
    </row>
    <row r="462" customFormat="false" ht="27" hidden="false" customHeight="true" outlineLevel="0" collapsed="false">
      <c r="A462" s="96" t="s">
        <v>730</v>
      </c>
      <c r="B462" s="96" t="s">
        <v>731</v>
      </c>
      <c r="C462" s="97" t="n">
        <v>4301051899</v>
      </c>
      <c r="D462" s="98" t="n">
        <v>4607091384246</v>
      </c>
      <c r="E462" s="98"/>
      <c r="F462" s="99" t="n">
        <v>1.5</v>
      </c>
      <c r="G462" s="100" t="n">
        <v>6</v>
      </c>
      <c r="H462" s="99" t="n">
        <v>9</v>
      </c>
      <c r="I462" s="99" t="n">
        <v>9.564</v>
      </c>
      <c r="J462" s="100" t="n">
        <v>56</v>
      </c>
      <c r="K462" s="100" t="s">
        <v>116</v>
      </c>
      <c r="L462" s="100"/>
      <c r="M462" s="101" t="s">
        <v>77</v>
      </c>
      <c r="N462" s="101"/>
      <c r="O462" s="100" t="n">
        <v>40</v>
      </c>
      <c r="P462" s="119" t="s">
        <v>732</v>
      </c>
      <c r="Q462" s="119"/>
      <c r="R462" s="119"/>
      <c r="S462" s="119"/>
      <c r="T462" s="119"/>
      <c r="U462" s="103"/>
      <c r="V462" s="103"/>
      <c r="W462" s="104" t="s">
        <v>69</v>
      </c>
      <c r="X462" s="105" t="n">
        <v>30</v>
      </c>
      <c r="Y462" s="106" t="n">
        <f aca="false">IFERROR(IF(X462="",0,CEILING((X462/$H462),1)*$H462),"")</f>
        <v>36</v>
      </c>
      <c r="Z462" s="107" t="n">
        <f aca="false">IFERROR(IF(Y462=0,"",ROUNDUP(Y462/H462,0)*0.02175),"")</f>
        <v>0.087</v>
      </c>
      <c r="AA462" s="108"/>
      <c r="AB462" s="109"/>
      <c r="AC462" s="110" t="s">
        <v>733</v>
      </c>
      <c r="AG462" s="111"/>
      <c r="AJ462" s="112"/>
      <c r="AK462" s="112" t="n">
        <v>0</v>
      </c>
      <c r="BB462" s="113" t="s">
        <v>1</v>
      </c>
      <c r="BM462" s="111" t="n">
        <f aca="false">IFERROR(X462*I462/H462,"0")</f>
        <v>31.88</v>
      </c>
      <c r="BN462" s="111" t="n">
        <f aca="false">IFERROR(Y462*I462/H462,"0")</f>
        <v>38.256</v>
      </c>
      <c r="BO462" s="111" t="n">
        <f aca="false">IFERROR(1/J462*(X462/H462),"0")</f>
        <v>0.0595238095238095</v>
      </c>
      <c r="BP462" s="111" t="n">
        <f aca="false">IFERROR(1/J462*(Y462/H462),"0")</f>
        <v>0.0714285714285714</v>
      </c>
    </row>
    <row r="463" customFormat="false" ht="37.5" hidden="false" customHeight="true" outlineLevel="0" collapsed="false">
      <c r="A463" s="96" t="s">
        <v>734</v>
      </c>
      <c r="B463" s="96" t="s">
        <v>735</v>
      </c>
      <c r="C463" s="97" t="n">
        <v>4301051901</v>
      </c>
      <c r="D463" s="98" t="n">
        <v>4680115881976</v>
      </c>
      <c r="E463" s="98"/>
      <c r="F463" s="99" t="n">
        <v>1.5</v>
      </c>
      <c r="G463" s="100" t="n">
        <v>6</v>
      </c>
      <c r="H463" s="99" t="n">
        <v>9</v>
      </c>
      <c r="I463" s="99" t="n">
        <v>9.48</v>
      </c>
      <c r="J463" s="100" t="n">
        <v>56</v>
      </c>
      <c r="K463" s="100" t="s">
        <v>116</v>
      </c>
      <c r="L463" s="100"/>
      <c r="M463" s="101" t="s">
        <v>77</v>
      </c>
      <c r="N463" s="101"/>
      <c r="O463" s="100" t="n">
        <v>40</v>
      </c>
      <c r="P463" s="119" t="s">
        <v>736</v>
      </c>
      <c r="Q463" s="119"/>
      <c r="R463" s="119"/>
      <c r="S463" s="119"/>
      <c r="T463" s="119"/>
      <c r="U463" s="103"/>
      <c r="V463" s="103"/>
      <c r="W463" s="104" t="s">
        <v>69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IFERROR(IF(Y463=0,"",ROUNDUP(Y463/H463,0)*0.02175),"")</f>
        <v/>
      </c>
      <c r="AA463" s="108"/>
      <c r="AB463" s="109"/>
      <c r="AC463" s="110" t="s">
        <v>737</v>
      </c>
      <c r="AG463" s="111"/>
      <c r="AJ463" s="112"/>
      <c r="AK463" s="112" t="n">
        <v>0</v>
      </c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37.5" hidden="false" customHeight="true" outlineLevel="0" collapsed="false">
      <c r="A464" s="96" t="s">
        <v>738</v>
      </c>
      <c r="B464" s="96" t="s">
        <v>739</v>
      </c>
      <c r="C464" s="97" t="n">
        <v>4301051634</v>
      </c>
      <c r="D464" s="98" t="n">
        <v>4607091384253</v>
      </c>
      <c r="E464" s="98"/>
      <c r="F464" s="99" t="n">
        <v>0.4</v>
      </c>
      <c r="G464" s="100" t="n">
        <v>6</v>
      </c>
      <c r="H464" s="99" t="n">
        <v>2.4</v>
      </c>
      <c r="I464" s="99" t="n">
        <v>2.664</v>
      </c>
      <c r="J464" s="100" t="n">
        <v>182</v>
      </c>
      <c r="K464" s="100" t="s">
        <v>76</v>
      </c>
      <c r="L464" s="100"/>
      <c r="M464" s="101" t="s">
        <v>68</v>
      </c>
      <c r="N464" s="101"/>
      <c r="O464" s="100" t="n">
        <v>40</v>
      </c>
      <c r="P464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102"/>
      <c r="R464" s="102"/>
      <c r="S464" s="102"/>
      <c r="T464" s="102"/>
      <c r="U464" s="103"/>
      <c r="V464" s="103"/>
      <c r="W464" s="104" t="s">
        <v>69</v>
      </c>
      <c r="X464" s="105" t="n">
        <v>0</v>
      </c>
      <c r="Y464" s="106" t="n">
        <f aca="false">IFERROR(IF(X464="",0,CEILING((X464/$H464),1)*$H464),"")</f>
        <v>0</v>
      </c>
      <c r="Z464" s="107" t="str">
        <f aca="false">IFERROR(IF(Y464=0,"",ROUNDUP(Y464/H464,0)*0.00651),"")</f>
        <v/>
      </c>
      <c r="AA464" s="108"/>
      <c r="AB464" s="109"/>
      <c r="AC464" s="110" t="s">
        <v>740</v>
      </c>
      <c r="AG464" s="111"/>
      <c r="AJ464" s="112"/>
      <c r="AK464" s="112" t="n">
        <v>0</v>
      </c>
      <c r="BB464" s="113" t="s">
        <v>1</v>
      </c>
      <c r="BM464" s="111" t="n">
        <f aca="false">IFERROR(X464*I464/H464,"0")</f>
        <v>0</v>
      </c>
      <c r="BN464" s="111" t="n">
        <f aca="false">IFERROR(Y464*I464/H464,"0")</f>
        <v>0</v>
      </c>
      <c r="BO464" s="111" t="n">
        <f aca="false">IFERROR(1/J464*(X464/H464),"0")</f>
        <v>0</v>
      </c>
      <c r="BP464" s="111" t="n">
        <f aca="false">IFERROR(1/J464*(Y464/H464),"0")</f>
        <v>0</v>
      </c>
    </row>
    <row r="465" customFormat="false" ht="27" hidden="false" customHeight="true" outlineLevel="0" collapsed="false">
      <c r="A465" s="96" t="s">
        <v>738</v>
      </c>
      <c r="B465" s="96" t="s">
        <v>741</v>
      </c>
      <c r="C465" s="97" t="n">
        <v>4301051297</v>
      </c>
      <c r="D465" s="98" t="n">
        <v>4607091384253</v>
      </c>
      <c r="E465" s="98"/>
      <c r="F465" s="99" t="n">
        <v>0.4</v>
      </c>
      <c r="G465" s="100" t="n">
        <v>6</v>
      </c>
      <c r="H465" s="99" t="n">
        <v>2.4</v>
      </c>
      <c r="I465" s="99" t="n">
        <v>2.664</v>
      </c>
      <c r="J465" s="100" t="n">
        <v>182</v>
      </c>
      <c r="K465" s="100" t="s">
        <v>76</v>
      </c>
      <c r="L465" s="100"/>
      <c r="M465" s="101" t="s">
        <v>68</v>
      </c>
      <c r="N465" s="101"/>
      <c r="O465" s="100" t="n">
        <v>40</v>
      </c>
      <c r="P465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102"/>
      <c r="R465" s="102"/>
      <c r="S465" s="102"/>
      <c r="T465" s="102"/>
      <c r="U465" s="103"/>
      <c r="V465" s="103"/>
      <c r="W465" s="104" t="s">
        <v>69</v>
      </c>
      <c r="X465" s="105" t="n">
        <v>0</v>
      </c>
      <c r="Y465" s="106" t="n">
        <f aca="false">IFERROR(IF(X465="",0,CEILING((X465/$H465),1)*$H465),"")</f>
        <v>0</v>
      </c>
      <c r="Z465" s="107" t="str">
        <f aca="false">IFERROR(IF(Y465=0,"",ROUNDUP(Y465/H465,0)*0.00651),"")</f>
        <v/>
      </c>
      <c r="AA465" s="108"/>
      <c r="AB465" s="109"/>
      <c r="AC465" s="110" t="s">
        <v>742</v>
      </c>
      <c r="AG465" s="111"/>
      <c r="AJ465" s="112"/>
      <c r="AK465" s="112" t="n">
        <v>0</v>
      </c>
      <c r="BB465" s="113" t="s">
        <v>1</v>
      </c>
      <c r="BM465" s="111" t="n">
        <f aca="false">IFERROR(X465*I465/H465,"0")</f>
        <v>0</v>
      </c>
      <c r="BN465" s="111" t="n">
        <f aca="false">IFERROR(Y465*I465/H465,"0")</f>
        <v>0</v>
      </c>
      <c r="BO465" s="111" t="n">
        <f aca="false">IFERROR(1/J465*(X465/H465),"0")</f>
        <v>0</v>
      </c>
      <c r="BP465" s="111" t="n">
        <f aca="false">IFERROR(1/J465*(Y465/H465),"0")</f>
        <v>0</v>
      </c>
    </row>
    <row r="466" customFormat="false" ht="27" hidden="false" customHeight="true" outlineLevel="0" collapsed="false">
      <c r="A466" s="96" t="s">
        <v>743</v>
      </c>
      <c r="B466" s="96" t="s">
        <v>744</v>
      </c>
      <c r="C466" s="97" t="n">
        <v>4301051444</v>
      </c>
      <c r="D466" s="98" t="n">
        <v>4680115881969</v>
      </c>
      <c r="E466" s="98"/>
      <c r="F466" s="99" t="n">
        <v>0.4</v>
      </c>
      <c r="G466" s="100" t="n">
        <v>6</v>
      </c>
      <c r="H466" s="99" t="n">
        <v>2.4</v>
      </c>
      <c r="I466" s="99" t="n">
        <v>2.58</v>
      </c>
      <c r="J466" s="100" t="n">
        <v>182</v>
      </c>
      <c r="K466" s="100" t="s">
        <v>76</v>
      </c>
      <c r="L466" s="100"/>
      <c r="M466" s="101" t="s">
        <v>68</v>
      </c>
      <c r="N466" s="101"/>
      <c r="O466" s="100" t="n">
        <v>40</v>
      </c>
      <c r="P466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102"/>
      <c r="R466" s="102"/>
      <c r="S466" s="102"/>
      <c r="T466" s="102"/>
      <c r="U466" s="103"/>
      <c r="V466" s="103"/>
      <c r="W466" s="104" t="s">
        <v>69</v>
      </c>
      <c r="X466" s="105" t="n">
        <v>0</v>
      </c>
      <c r="Y466" s="106" t="n">
        <f aca="false">IFERROR(IF(X466="",0,CEILING((X466/$H466),1)*$H466),"")</f>
        <v>0</v>
      </c>
      <c r="Z466" s="107" t="str">
        <f aca="false">IFERROR(IF(Y466=0,"",ROUNDUP(Y466/H466,0)*0.00651),"")</f>
        <v/>
      </c>
      <c r="AA466" s="108"/>
      <c r="AB466" s="109"/>
      <c r="AC466" s="110" t="s">
        <v>745</v>
      </c>
      <c r="AG466" s="111"/>
      <c r="AJ466" s="112"/>
      <c r="AK466" s="112" t="n">
        <v>0</v>
      </c>
      <c r="BB466" s="113" t="s">
        <v>1</v>
      </c>
      <c r="BM466" s="111" t="n">
        <f aca="false">IFERROR(X466*I466/H466,"0")</f>
        <v>0</v>
      </c>
      <c r="BN466" s="111" t="n">
        <f aca="false">IFERROR(Y466*I466/H466,"0")</f>
        <v>0</v>
      </c>
      <c r="BO466" s="111" t="n">
        <f aca="false">IFERROR(1/J466*(X466/H466),"0")</f>
        <v>0</v>
      </c>
      <c r="BP466" s="111" t="n">
        <f aca="false">IFERROR(1/J466*(Y466/H466),"0")</f>
        <v>0</v>
      </c>
    </row>
    <row r="467" customFormat="false" ht="12.75" hidden="false" customHeight="false" outlineLevel="0" collapsed="false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5" t="s">
        <v>71</v>
      </c>
      <c r="Q467" s="115"/>
      <c r="R467" s="115"/>
      <c r="S467" s="115"/>
      <c r="T467" s="115"/>
      <c r="U467" s="115"/>
      <c r="V467" s="115"/>
      <c r="W467" s="116" t="s">
        <v>72</v>
      </c>
      <c r="X467" s="117" t="n">
        <f aca="false">IFERROR(X462/H462,"0")+IFERROR(X463/H463,"0")+IFERROR(X464/H464,"0")+IFERROR(X465/H465,"0")+IFERROR(X466/H466,"0")</f>
        <v>3.33333333333333</v>
      </c>
      <c r="Y467" s="117" t="n">
        <f aca="false">IFERROR(Y462/H462,"0")+IFERROR(Y463/H463,"0")+IFERROR(Y464/H464,"0")+IFERROR(Y465/H465,"0")+IFERROR(Y466/H466,"0")</f>
        <v>4</v>
      </c>
      <c r="Z467" s="117" t="n">
        <f aca="false">IFERROR(IF(Z462="",0,Z462),"0")+IFERROR(IF(Z463="",0,Z463),"0")+IFERROR(IF(Z464="",0,Z464),"0")+IFERROR(IF(Z465="",0,Z465),"0")+IFERROR(IF(Z466="",0,Z466),"0")</f>
        <v>0.087</v>
      </c>
      <c r="AA467" s="118"/>
      <c r="AB467" s="118"/>
      <c r="AC467" s="118"/>
    </row>
    <row r="468" customFormat="false" ht="12.75" hidden="false" customHeight="false" outlineLevel="0" collapsed="false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5" t="s">
        <v>71</v>
      </c>
      <c r="Q468" s="115"/>
      <c r="R468" s="115"/>
      <c r="S468" s="115"/>
      <c r="T468" s="115"/>
      <c r="U468" s="115"/>
      <c r="V468" s="115"/>
      <c r="W468" s="116" t="s">
        <v>69</v>
      </c>
      <c r="X468" s="117" t="n">
        <f aca="false">IFERROR(SUM(X462:X466),"0")</f>
        <v>30</v>
      </c>
      <c r="Y468" s="117" t="n">
        <f aca="false">IFERROR(SUM(Y462:Y466),"0")</f>
        <v>36</v>
      </c>
      <c r="Z468" s="116"/>
      <c r="AA468" s="118"/>
      <c r="AB468" s="118"/>
      <c r="AC468" s="118"/>
    </row>
    <row r="469" customFormat="false" ht="14.25" hidden="false" customHeight="true" outlineLevel="0" collapsed="false">
      <c r="A469" s="94" t="s">
        <v>208</v>
      </c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5"/>
      <c r="AB469" s="95"/>
      <c r="AC469" s="95"/>
    </row>
    <row r="470" customFormat="false" ht="27" hidden="false" customHeight="true" outlineLevel="0" collapsed="false">
      <c r="A470" s="96" t="s">
        <v>746</v>
      </c>
      <c r="B470" s="96" t="s">
        <v>747</v>
      </c>
      <c r="C470" s="97" t="n">
        <v>4301060441</v>
      </c>
      <c r="D470" s="98" t="n">
        <v>4607091389357</v>
      </c>
      <c r="E470" s="98"/>
      <c r="F470" s="99" t="n">
        <v>1.5</v>
      </c>
      <c r="G470" s="100" t="n">
        <v>6</v>
      </c>
      <c r="H470" s="99" t="n">
        <v>9</v>
      </c>
      <c r="I470" s="99" t="n">
        <v>9.48</v>
      </c>
      <c r="J470" s="100" t="n">
        <v>56</v>
      </c>
      <c r="K470" s="100" t="s">
        <v>116</v>
      </c>
      <c r="L470" s="100"/>
      <c r="M470" s="101" t="s">
        <v>77</v>
      </c>
      <c r="N470" s="101"/>
      <c r="O470" s="100" t="n">
        <v>40</v>
      </c>
      <c r="P470" s="119" t="s">
        <v>748</v>
      </c>
      <c r="Q470" s="119"/>
      <c r="R470" s="119"/>
      <c r="S470" s="119"/>
      <c r="T470" s="119"/>
      <c r="U470" s="103"/>
      <c r="V470" s="103"/>
      <c r="W470" s="104" t="s">
        <v>69</v>
      </c>
      <c r="X470" s="105" t="n">
        <v>0</v>
      </c>
      <c r="Y470" s="106" t="n">
        <f aca="false">IFERROR(IF(X470="",0,CEILING((X470/$H470),1)*$H470),"")</f>
        <v>0</v>
      </c>
      <c r="Z470" s="107" t="str">
        <f aca="false">IFERROR(IF(Y470=0,"",ROUNDUP(Y470/H470,0)*0.02175),"")</f>
        <v/>
      </c>
      <c r="AA470" s="108"/>
      <c r="AB470" s="109"/>
      <c r="AC470" s="110" t="s">
        <v>749</v>
      </c>
      <c r="AG470" s="111"/>
      <c r="AJ470" s="112"/>
      <c r="AK470" s="112" t="n">
        <v>0</v>
      </c>
      <c r="BB470" s="113" t="s">
        <v>1</v>
      </c>
      <c r="BM470" s="111" t="n">
        <f aca="false">IFERROR(X470*I470/H470,"0")</f>
        <v>0</v>
      </c>
      <c r="BN470" s="111" t="n">
        <f aca="false">IFERROR(Y470*I470/H470,"0")</f>
        <v>0</v>
      </c>
      <c r="BO470" s="111" t="n">
        <f aca="false">IFERROR(1/J470*(X470/H470),"0")</f>
        <v>0</v>
      </c>
      <c r="BP470" s="111" t="n">
        <f aca="false">IFERROR(1/J470*(Y470/H470),"0")</f>
        <v>0</v>
      </c>
    </row>
    <row r="471" customFormat="false" ht="12.75" hidden="false" customHeight="false" outlineLevel="0" collapsed="false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5" t="s">
        <v>71</v>
      </c>
      <c r="Q471" s="115"/>
      <c r="R471" s="115"/>
      <c r="S471" s="115"/>
      <c r="T471" s="115"/>
      <c r="U471" s="115"/>
      <c r="V471" s="115"/>
      <c r="W471" s="116" t="s">
        <v>72</v>
      </c>
      <c r="X471" s="117" t="n">
        <f aca="false">IFERROR(X470/H470,"0")</f>
        <v>0</v>
      </c>
      <c r="Y471" s="117" t="n">
        <f aca="false">IFERROR(Y470/H470,"0")</f>
        <v>0</v>
      </c>
      <c r="Z471" s="117" t="n">
        <f aca="false">IFERROR(IF(Z470="",0,Z470),"0")</f>
        <v>0</v>
      </c>
      <c r="AA471" s="118"/>
      <c r="AB471" s="118"/>
      <c r="AC471" s="118"/>
    </row>
    <row r="472" customFormat="false" ht="12.75" hidden="false" customHeight="false" outlineLevel="0" collapsed="false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5" t="s">
        <v>71</v>
      </c>
      <c r="Q472" s="115"/>
      <c r="R472" s="115"/>
      <c r="S472" s="115"/>
      <c r="T472" s="115"/>
      <c r="U472" s="115"/>
      <c r="V472" s="115"/>
      <c r="W472" s="116" t="s">
        <v>69</v>
      </c>
      <c r="X472" s="117" t="n">
        <f aca="false">IFERROR(SUM(X470:X470),"0")</f>
        <v>0</v>
      </c>
      <c r="Y472" s="117" t="n">
        <f aca="false">IFERROR(SUM(Y470:Y470),"0")</f>
        <v>0</v>
      </c>
      <c r="Z472" s="116"/>
      <c r="AA472" s="118"/>
      <c r="AB472" s="118"/>
      <c r="AC472" s="118"/>
    </row>
    <row r="473" customFormat="false" ht="27.75" hidden="false" customHeight="true" outlineLevel="0" collapsed="false">
      <c r="A473" s="90" t="s">
        <v>750</v>
      </c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1"/>
      <c r="AB473" s="91"/>
      <c r="AC473" s="91"/>
    </row>
    <row r="474" customFormat="false" ht="16.5" hidden="false" customHeight="true" outlineLevel="0" collapsed="false">
      <c r="A474" s="92" t="s">
        <v>751</v>
      </c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3"/>
      <c r="AB474" s="93"/>
      <c r="AC474" s="93"/>
    </row>
    <row r="475" customFormat="false" ht="14.25" hidden="false" customHeight="true" outlineLevel="0" collapsed="false">
      <c r="A475" s="94" t="s">
        <v>113</v>
      </c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5"/>
      <c r="AB475" s="95"/>
      <c r="AC475" s="95"/>
    </row>
    <row r="476" customFormat="false" ht="27" hidden="false" customHeight="true" outlineLevel="0" collapsed="false">
      <c r="A476" s="96" t="s">
        <v>752</v>
      </c>
      <c r="B476" s="96" t="s">
        <v>753</v>
      </c>
      <c r="C476" s="97" t="n">
        <v>4301011428</v>
      </c>
      <c r="D476" s="98" t="n">
        <v>4607091389708</v>
      </c>
      <c r="E476" s="98"/>
      <c r="F476" s="99" t="n">
        <v>0.45</v>
      </c>
      <c r="G476" s="100" t="n">
        <v>6</v>
      </c>
      <c r="H476" s="99" t="n">
        <v>2.7</v>
      </c>
      <c r="I476" s="99" t="n">
        <v>2.88</v>
      </c>
      <c r="J476" s="100" t="n">
        <v>182</v>
      </c>
      <c r="K476" s="100" t="s">
        <v>76</v>
      </c>
      <c r="L476" s="100"/>
      <c r="M476" s="101" t="s">
        <v>119</v>
      </c>
      <c r="N476" s="101"/>
      <c r="O476" s="100" t="n">
        <v>50</v>
      </c>
      <c r="P476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102"/>
      <c r="R476" s="102"/>
      <c r="S476" s="102"/>
      <c r="T476" s="102"/>
      <c r="U476" s="103"/>
      <c r="V476" s="103"/>
      <c r="W476" s="104" t="s">
        <v>69</v>
      </c>
      <c r="X476" s="105" t="n">
        <v>0</v>
      </c>
      <c r="Y476" s="106" t="n">
        <f aca="false">IFERROR(IF(X476="",0,CEILING((X476/$H476),1)*$H476),"")</f>
        <v>0</v>
      </c>
      <c r="Z476" s="107" t="str">
        <f aca="false">IFERROR(IF(Y476=0,"",ROUNDUP(Y476/H476,0)*0.00651),"")</f>
        <v/>
      </c>
      <c r="AA476" s="108"/>
      <c r="AB476" s="109"/>
      <c r="AC476" s="110" t="s">
        <v>754</v>
      </c>
      <c r="AG476" s="111"/>
      <c r="AJ476" s="112"/>
      <c r="AK476" s="112" t="n">
        <v>0</v>
      </c>
      <c r="BB476" s="113" t="s">
        <v>1</v>
      </c>
      <c r="BM476" s="111" t="n">
        <f aca="false">IFERROR(X476*I476/H476,"0")</f>
        <v>0</v>
      </c>
      <c r="BN476" s="111" t="n">
        <f aca="false">IFERROR(Y476*I476/H476,"0")</f>
        <v>0</v>
      </c>
      <c r="BO476" s="111" t="n">
        <f aca="false">IFERROR(1/J476*(X476/H476),"0")</f>
        <v>0</v>
      </c>
      <c r="BP476" s="111" t="n">
        <f aca="false">IFERROR(1/J476*(Y476/H476),"0")</f>
        <v>0</v>
      </c>
    </row>
    <row r="477" customFormat="false" ht="12.75" hidden="false" customHeight="false" outlineLevel="0" collapsed="false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5" t="s">
        <v>71</v>
      </c>
      <c r="Q477" s="115"/>
      <c r="R477" s="115"/>
      <c r="S477" s="115"/>
      <c r="T477" s="115"/>
      <c r="U477" s="115"/>
      <c r="V477" s="115"/>
      <c r="W477" s="116" t="s">
        <v>72</v>
      </c>
      <c r="X477" s="117" t="n">
        <f aca="false">IFERROR(X476/H476,"0")</f>
        <v>0</v>
      </c>
      <c r="Y477" s="117" t="n">
        <f aca="false">IFERROR(Y476/H476,"0")</f>
        <v>0</v>
      </c>
      <c r="Z477" s="117" t="n">
        <f aca="false">IFERROR(IF(Z476="",0,Z476),"0")</f>
        <v>0</v>
      </c>
      <c r="AA477" s="118"/>
      <c r="AB477" s="118"/>
      <c r="AC477" s="118"/>
    </row>
    <row r="478" customFormat="false" ht="12.75" hidden="false" customHeight="false" outlineLevel="0" collapsed="false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5" t="s">
        <v>71</v>
      </c>
      <c r="Q478" s="115"/>
      <c r="R478" s="115"/>
      <c r="S478" s="115"/>
      <c r="T478" s="115"/>
      <c r="U478" s="115"/>
      <c r="V478" s="115"/>
      <c r="W478" s="116" t="s">
        <v>69</v>
      </c>
      <c r="X478" s="117" t="n">
        <f aca="false">IFERROR(SUM(X476:X476),"0")</f>
        <v>0</v>
      </c>
      <c r="Y478" s="117" t="n">
        <f aca="false">IFERROR(SUM(Y476:Y476),"0")</f>
        <v>0</v>
      </c>
      <c r="Z478" s="116"/>
      <c r="AA478" s="118"/>
      <c r="AB478" s="118"/>
      <c r="AC478" s="118"/>
    </row>
    <row r="479" customFormat="false" ht="14.25" hidden="false" customHeight="true" outlineLevel="0" collapsed="false">
      <c r="A479" s="94" t="s">
        <v>64</v>
      </c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5"/>
      <c r="AB479" s="95"/>
      <c r="AC479" s="95"/>
    </row>
    <row r="480" customFormat="false" ht="27" hidden="false" customHeight="true" outlineLevel="0" collapsed="false">
      <c r="A480" s="96" t="s">
        <v>755</v>
      </c>
      <c r="B480" s="96" t="s">
        <v>756</v>
      </c>
      <c r="C480" s="97" t="n">
        <v>4301031405</v>
      </c>
      <c r="D480" s="98" t="n">
        <v>4680115886100</v>
      </c>
      <c r="E480" s="98"/>
      <c r="F480" s="99" t="n">
        <v>0.9</v>
      </c>
      <c r="G480" s="100" t="n">
        <v>6</v>
      </c>
      <c r="H480" s="99" t="n">
        <v>5.4</v>
      </c>
      <c r="I480" s="99" t="n">
        <v>5.61</v>
      </c>
      <c r="J480" s="100" t="n">
        <v>132</v>
      </c>
      <c r="K480" s="100" t="s">
        <v>126</v>
      </c>
      <c r="L480" s="100"/>
      <c r="M480" s="101" t="s">
        <v>68</v>
      </c>
      <c r="N480" s="101"/>
      <c r="O480" s="100" t="n">
        <v>50</v>
      </c>
      <c r="P480" s="119" t="s">
        <v>757</v>
      </c>
      <c r="Q480" s="119"/>
      <c r="R480" s="119"/>
      <c r="S480" s="119"/>
      <c r="T480" s="119"/>
      <c r="U480" s="103"/>
      <c r="V480" s="103"/>
      <c r="W480" s="104" t="s">
        <v>69</v>
      </c>
      <c r="X480" s="105" t="n">
        <v>30</v>
      </c>
      <c r="Y480" s="106" t="n">
        <f aca="false">IFERROR(IF(X480="",0,CEILING((X480/$H480),1)*$H480),"")</f>
        <v>32.4</v>
      </c>
      <c r="Z480" s="107" t="n">
        <f aca="false">IFERROR(IF(Y480=0,"",ROUNDUP(Y480/H480,0)*0.00902),"")</f>
        <v>0.05412</v>
      </c>
      <c r="AA480" s="108"/>
      <c r="AB480" s="109"/>
      <c r="AC480" s="110" t="s">
        <v>758</v>
      </c>
      <c r="AG480" s="111"/>
      <c r="AJ480" s="112"/>
      <c r="AK480" s="112" t="n">
        <v>0</v>
      </c>
      <c r="BB480" s="113" t="s">
        <v>1</v>
      </c>
      <c r="BM480" s="111" t="n">
        <f aca="false">IFERROR(X480*I480/H480,"0")</f>
        <v>31.1666666666667</v>
      </c>
      <c r="BN480" s="111" t="n">
        <f aca="false">IFERROR(Y480*I480/H480,"0")</f>
        <v>33.66</v>
      </c>
      <c r="BO480" s="111" t="n">
        <f aca="false">IFERROR(1/J480*(X480/H480),"0")</f>
        <v>0.0420875420875421</v>
      </c>
      <c r="BP480" s="111" t="n">
        <f aca="false">IFERROR(1/J480*(Y480/H480),"0")</f>
        <v>0.0454545454545455</v>
      </c>
    </row>
    <row r="481" customFormat="false" ht="27" hidden="false" customHeight="true" outlineLevel="0" collapsed="false">
      <c r="A481" s="96" t="s">
        <v>759</v>
      </c>
      <c r="B481" s="96" t="s">
        <v>760</v>
      </c>
      <c r="C481" s="97" t="n">
        <v>4301031382</v>
      </c>
      <c r="D481" s="98" t="n">
        <v>4680115886117</v>
      </c>
      <c r="E481" s="98"/>
      <c r="F481" s="99" t="n">
        <v>0.9</v>
      </c>
      <c r="G481" s="100" t="n">
        <v>6</v>
      </c>
      <c r="H481" s="99" t="n">
        <v>5.4</v>
      </c>
      <c r="I481" s="99" t="n">
        <v>5.61</v>
      </c>
      <c r="J481" s="100" t="n">
        <v>120</v>
      </c>
      <c r="K481" s="100" t="s">
        <v>126</v>
      </c>
      <c r="L481" s="100"/>
      <c r="M481" s="101" t="s">
        <v>68</v>
      </c>
      <c r="N481" s="101"/>
      <c r="O481" s="100" t="n">
        <v>50</v>
      </c>
      <c r="P481" s="119" t="s">
        <v>761</v>
      </c>
      <c r="Q481" s="119"/>
      <c r="R481" s="119"/>
      <c r="S481" s="119"/>
      <c r="T481" s="119"/>
      <c r="U481" s="103"/>
      <c r="V481" s="103"/>
      <c r="W481" s="104" t="s">
        <v>69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IFERROR(IF(Y481=0,"",ROUNDUP(Y481/H481,0)*0.00937),"")</f>
        <v/>
      </c>
      <c r="AA481" s="108"/>
      <c r="AB481" s="109"/>
      <c r="AC481" s="110" t="s">
        <v>762</v>
      </c>
      <c r="AG481" s="111"/>
      <c r="AJ481" s="112"/>
      <c r="AK481" s="112" t="n">
        <v>0</v>
      </c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759</v>
      </c>
      <c r="B482" s="96" t="s">
        <v>763</v>
      </c>
      <c r="C482" s="97" t="n">
        <v>4301031406</v>
      </c>
      <c r="D482" s="98" t="n">
        <v>4680115886117</v>
      </c>
      <c r="E482" s="98"/>
      <c r="F482" s="99" t="n">
        <v>0.9</v>
      </c>
      <c r="G482" s="100" t="n">
        <v>6</v>
      </c>
      <c r="H482" s="99" t="n">
        <v>5.4</v>
      </c>
      <c r="I482" s="99" t="n">
        <v>5.61</v>
      </c>
      <c r="J482" s="100" t="n">
        <v>132</v>
      </c>
      <c r="K482" s="100" t="s">
        <v>126</v>
      </c>
      <c r="L482" s="100"/>
      <c r="M482" s="101" t="s">
        <v>68</v>
      </c>
      <c r="N482" s="101"/>
      <c r="O482" s="100" t="n">
        <v>50</v>
      </c>
      <c r="P482" s="119" t="s">
        <v>761</v>
      </c>
      <c r="Q482" s="119"/>
      <c r="R482" s="119"/>
      <c r="S482" s="119"/>
      <c r="T482" s="119"/>
      <c r="U482" s="103"/>
      <c r="V482" s="103"/>
      <c r="W482" s="104" t="s">
        <v>69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IFERROR(IF(Y482=0,"",ROUNDUP(Y482/H482,0)*0.00902),"")</f>
        <v/>
      </c>
      <c r="AA482" s="108"/>
      <c r="AB482" s="109"/>
      <c r="AC482" s="110" t="s">
        <v>762</v>
      </c>
      <c r="AG482" s="111"/>
      <c r="AJ482" s="112"/>
      <c r="AK482" s="112" t="n">
        <v>0</v>
      </c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764</v>
      </c>
      <c r="B483" s="96" t="s">
        <v>765</v>
      </c>
      <c r="C483" s="97" t="n">
        <v>4301031325</v>
      </c>
      <c r="D483" s="98" t="n">
        <v>4607091389746</v>
      </c>
      <c r="E483" s="98"/>
      <c r="F483" s="99" t="n">
        <v>0.7</v>
      </c>
      <c r="G483" s="100" t="n">
        <v>6</v>
      </c>
      <c r="H483" s="99" t="n">
        <v>4.2</v>
      </c>
      <c r="I483" s="99" t="n">
        <v>4.44</v>
      </c>
      <c r="J483" s="100" t="n">
        <v>132</v>
      </c>
      <c r="K483" s="100" t="s">
        <v>126</v>
      </c>
      <c r="L483" s="100"/>
      <c r="M483" s="101" t="s">
        <v>68</v>
      </c>
      <c r="N483" s="101"/>
      <c r="O483" s="100" t="n">
        <v>50</v>
      </c>
      <c r="P483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02"/>
      <c r="R483" s="102"/>
      <c r="S483" s="102"/>
      <c r="T483" s="102"/>
      <c r="U483" s="103"/>
      <c r="V483" s="103"/>
      <c r="W483" s="104" t="s">
        <v>69</v>
      </c>
      <c r="X483" s="105" t="n">
        <v>30</v>
      </c>
      <c r="Y483" s="106" t="n">
        <f aca="false">IFERROR(IF(X483="",0,CEILING((X483/$H483),1)*$H483),"")</f>
        <v>33.6</v>
      </c>
      <c r="Z483" s="107" t="n">
        <f aca="false">IFERROR(IF(Y483=0,"",ROUNDUP(Y483/H483,0)*0.00902),"")</f>
        <v>0.07216</v>
      </c>
      <c r="AA483" s="108"/>
      <c r="AB483" s="109"/>
      <c r="AC483" s="110" t="s">
        <v>766</v>
      </c>
      <c r="AG483" s="111"/>
      <c r="AJ483" s="112"/>
      <c r="AK483" s="112" t="n">
        <v>0</v>
      </c>
      <c r="BB483" s="113" t="s">
        <v>1</v>
      </c>
      <c r="BM483" s="111" t="n">
        <f aca="false">IFERROR(X483*I483/H483,"0")</f>
        <v>31.7142857142857</v>
      </c>
      <c r="BN483" s="111" t="n">
        <f aca="false">IFERROR(Y483*I483/H483,"0")</f>
        <v>35.52</v>
      </c>
      <c r="BO483" s="111" t="n">
        <f aca="false">IFERROR(1/J483*(X483/H483),"0")</f>
        <v>0.0541125541125541</v>
      </c>
      <c r="BP483" s="111" t="n">
        <f aca="false">IFERROR(1/J483*(Y483/H483),"0")</f>
        <v>0.0606060606060606</v>
      </c>
    </row>
    <row r="484" customFormat="false" ht="27" hidden="false" customHeight="true" outlineLevel="0" collapsed="false">
      <c r="A484" s="96" t="s">
        <v>764</v>
      </c>
      <c r="B484" s="96" t="s">
        <v>767</v>
      </c>
      <c r="C484" s="97" t="n">
        <v>4301031356</v>
      </c>
      <c r="D484" s="98" t="n">
        <v>4607091389746</v>
      </c>
      <c r="E484" s="98"/>
      <c r="F484" s="99" t="n">
        <v>0.7</v>
      </c>
      <c r="G484" s="100" t="n">
        <v>6</v>
      </c>
      <c r="H484" s="99" t="n">
        <v>4.2</v>
      </c>
      <c r="I484" s="99" t="n">
        <v>4.44</v>
      </c>
      <c r="J484" s="100" t="n">
        <v>132</v>
      </c>
      <c r="K484" s="100" t="s">
        <v>126</v>
      </c>
      <c r="L484" s="100"/>
      <c r="M484" s="101" t="s">
        <v>68</v>
      </c>
      <c r="N484" s="101"/>
      <c r="O484" s="100" t="n">
        <v>50</v>
      </c>
      <c r="P484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102"/>
      <c r="R484" s="102"/>
      <c r="S484" s="102"/>
      <c r="T484" s="102"/>
      <c r="U484" s="103"/>
      <c r="V484" s="103"/>
      <c r="W484" s="104" t="s">
        <v>69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IFERROR(IF(Y484=0,"",ROUNDUP(Y484/H484,0)*0.00902),"")</f>
        <v/>
      </c>
      <c r="AA484" s="108"/>
      <c r="AB484" s="109"/>
      <c r="AC484" s="110" t="s">
        <v>766</v>
      </c>
      <c r="AG484" s="111"/>
      <c r="AJ484" s="112"/>
      <c r="AK484" s="112" t="n">
        <v>0</v>
      </c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768</v>
      </c>
      <c r="B485" s="96" t="s">
        <v>769</v>
      </c>
      <c r="C485" s="97" t="n">
        <v>4301031335</v>
      </c>
      <c r="D485" s="98" t="n">
        <v>4680115883147</v>
      </c>
      <c r="E485" s="98"/>
      <c r="F485" s="99" t="n">
        <v>0.28</v>
      </c>
      <c r="G485" s="100" t="n">
        <v>6</v>
      </c>
      <c r="H485" s="99" t="n">
        <v>1.68</v>
      </c>
      <c r="I485" s="99" t="n">
        <v>1.81</v>
      </c>
      <c r="J485" s="100" t="n">
        <v>234</v>
      </c>
      <c r="K485" s="100" t="s">
        <v>67</v>
      </c>
      <c r="L485" s="100"/>
      <c r="M485" s="101" t="s">
        <v>68</v>
      </c>
      <c r="N485" s="101"/>
      <c r="O485" s="100" t="n">
        <v>50</v>
      </c>
      <c r="P485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102"/>
      <c r="R485" s="102"/>
      <c r="S485" s="102"/>
      <c r="T485" s="102"/>
      <c r="U485" s="103"/>
      <c r="V485" s="103"/>
      <c r="W485" s="104" t="s">
        <v>69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758</v>
      </c>
      <c r="AG485" s="111"/>
      <c r="AJ485" s="112"/>
      <c r="AK485" s="112" t="n">
        <v>0</v>
      </c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27" hidden="false" customHeight="true" outlineLevel="0" collapsed="false">
      <c r="A486" s="96" t="s">
        <v>768</v>
      </c>
      <c r="B486" s="96" t="s">
        <v>770</v>
      </c>
      <c r="C486" s="97" t="n">
        <v>4301031366</v>
      </c>
      <c r="D486" s="98" t="n">
        <v>4680115883147</v>
      </c>
      <c r="E486" s="98"/>
      <c r="F486" s="99" t="n">
        <v>0.28</v>
      </c>
      <c r="G486" s="100" t="n">
        <v>6</v>
      </c>
      <c r="H486" s="99" t="n">
        <v>1.68</v>
      </c>
      <c r="I486" s="99" t="n">
        <v>1.81</v>
      </c>
      <c r="J486" s="100" t="n">
        <v>234</v>
      </c>
      <c r="K486" s="100" t="s">
        <v>67</v>
      </c>
      <c r="L486" s="100"/>
      <c r="M486" s="101" t="s">
        <v>68</v>
      </c>
      <c r="N486" s="101"/>
      <c r="O486" s="100" t="n">
        <v>50</v>
      </c>
      <c r="P486" s="119" t="s">
        <v>771</v>
      </c>
      <c r="Q486" s="119"/>
      <c r="R486" s="119"/>
      <c r="S486" s="119"/>
      <c r="T486" s="119"/>
      <c r="U486" s="103"/>
      <c r="V486" s="103"/>
      <c r="W486" s="104" t="s">
        <v>69</v>
      </c>
      <c r="X486" s="105" t="n">
        <v>0</v>
      </c>
      <c r="Y486" s="106" t="n">
        <f aca="false">IFERROR(IF(X486="",0,CEILING((X486/$H486),1)*$H486),"")</f>
        <v>0</v>
      </c>
      <c r="Z486" s="107" t="str">
        <f aca="false">IFERROR(IF(Y486=0,"",ROUNDUP(Y486/H486,0)*0.00502),"")</f>
        <v/>
      </c>
      <c r="AA486" s="108"/>
      <c r="AB486" s="109"/>
      <c r="AC486" s="110" t="s">
        <v>758</v>
      </c>
      <c r="AG486" s="111"/>
      <c r="AJ486" s="112"/>
      <c r="AK486" s="112" t="n">
        <v>0</v>
      </c>
      <c r="BB486" s="113" t="s">
        <v>1</v>
      </c>
      <c r="BM486" s="111" t="n">
        <f aca="false">IFERROR(X486*I486/H486,"0")</f>
        <v>0</v>
      </c>
      <c r="BN486" s="111" t="n">
        <f aca="false">IFERROR(Y486*I486/H486,"0")</f>
        <v>0</v>
      </c>
      <c r="BO486" s="111" t="n">
        <f aca="false">IFERROR(1/J486*(X486/H486),"0")</f>
        <v>0</v>
      </c>
      <c r="BP486" s="111" t="n">
        <f aca="false">IFERROR(1/J486*(Y486/H486),"0")</f>
        <v>0</v>
      </c>
    </row>
    <row r="487" customFormat="false" ht="27" hidden="false" customHeight="true" outlineLevel="0" collapsed="false">
      <c r="A487" s="96" t="s">
        <v>772</v>
      </c>
      <c r="B487" s="96" t="s">
        <v>773</v>
      </c>
      <c r="C487" s="97" t="n">
        <v>4301031330</v>
      </c>
      <c r="D487" s="98" t="n">
        <v>4607091384338</v>
      </c>
      <c r="E487" s="98"/>
      <c r="F487" s="99" t="n">
        <v>0.35</v>
      </c>
      <c r="G487" s="100" t="n">
        <v>6</v>
      </c>
      <c r="H487" s="99" t="n">
        <v>2.1</v>
      </c>
      <c r="I487" s="99" t="n">
        <v>2.23</v>
      </c>
      <c r="J487" s="100" t="n">
        <v>234</v>
      </c>
      <c r="K487" s="100" t="s">
        <v>67</v>
      </c>
      <c r="L487" s="100"/>
      <c r="M487" s="101" t="s">
        <v>68</v>
      </c>
      <c r="N487" s="101"/>
      <c r="O487" s="100" t="n">
        <v>50</v>
      </c>
      <c r="P487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102"/>
      <c r="R487" s="102"/>
      <c r="S487" s="102"/>
      <c r="T487" s="102"/>
      <c r="U487" s="103"/>
      <c r="V487" s="103"/>
      <c r="W487" s="104" t="s">
        <v>69</v>
      </c>
      <c r="X487" s="105" t="n">
        <v>42</v>
      </c>
      <c r="Y487" s="106" t="n">
        <f aca="false">IFERROR(IF(X487="",0,CEILING((X487/$H487),1)*$H487),"")</f>
        <v>42</v>
      </c>
      <c r="Z487" s="107" t="n">
        <f aca="false">IFERROR(IF(Y487=0,"",ROUNDUP(Y487/H487,0)*0.00502),"")</f>
        <v>0.1004</v>
      </c>
      <c r="AA487" s="108"/>
      <c r="AB487" s="109"/>
      <c r="AC487" s="110" t="s">
        <v>758</v>
      </c>
      <c r="AG487" s="111"/>
      <c r="AJ487" s="112"/>
      <c r="AK487" s="112" t="n">
        <v>0</v>
      </c>
      <c r="BB487" s="113" t="s">
        <v>1</v>
      </c>
      <c r="BM487" s="111" t="n">
        <f aca="false">IFERROR(X487*I487/H487,"0")</f>
        <v>44.6</v>
      </c>
      <c r="BN487" s="111" t="n">
        <f aca="false">IFERROR(Y487*I487/H487,"0")</f>
        <v>44.6</v>
      </c>
      <c r="BO487" s="111" t="n">
        <f aca="false">IFERROR(1/J487*(X487/H487),"0")</f>
        <v>0.0854700854700855</v>
      </c>
      <c r="BP487" s="111" t="n">
        <f aca="false">IFERROR(1/J487*(Y487/H487),"0")</f>
        <v>0.0854700854700855</v>
      </c>
    </row>
    <row r="488" customFormat="false" ht="27" hidden="false" customHeight="true" outlineLevel="0" collapsed="false">
      <c r="A488" s="96" t="s">
        <v>772</v>
      </c>
      <c r="B488" s="96" t="s">
        <v>774</v>
      </c>
      <c r="C488" s="97" t="n">
        <v>4301031362</v>
      </c>
      <c r="D488" s="98" t="n">
        <v>4607091384338</v>
      </c>
      <c r="E488" s="98"/>
      <c r="F488" s="99" t="n">
        <v>0.35</v>
      </c>
      <c r="G488" s="100" t="n">
        <v>6</v>
      </c>
      <c r="H488" s="99" t="n">
        <v>2.1</v>
      </c>
      <c r="I488" s="99" t="n">
        <v>2.23</v>
      </c>
      <c r="J488" s="100" t="n">
        <v>234</v>
      </c>
      <c r="K488" s="100" t="s">
        <v>67</v>
      </c>
      <c r="L488" s="100"/>
      <c r="M488" s="101" t="s">
        <v>68</v>
      </c>
      <c r="N488" s="101"/>
      <c r="O488" s="100" t="n">
        <v>50</v>
      </c>
      <c r="P488" s="102" t="str">
        <f aca="false"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102"/>
      <c r="R488" s="102"/>
      <c r="S488" s="102"/>
      <c r="T488" s="102"/>
      <c r="U488" s="103"/>
      <c r="V488" s="103"/>
      <c r="W488" s="104" t="s">
        <v>69</v>
      </c>
      <c r="X488" s="105" t="n">
        <v>0</v>
      </c>
      <c r="Y488" s="106" t="n">
        <f aca="false">IFERROR(IF(X488="",0,CEILING((X488/$H488),1)*$H488),"")</f>
        <v>0</v>
      </c>
      <c r="Z488" s="107" t="str">
        <f aca="false">IFERROR(IF(Y488=0,"",ROUNDUP(Y488/H488,0)*0.00502),"")</f>
        <v/>
      </c>
      <c r="AA488" s="108"/>
      <c r="AB488" s="109"/>
      <c r="AC488" s="110" t="s">
        <v>758</v>
      </c>
      <c r="AG488" s="111"/>
      <c r="AJ488" s="112"/>
      <c r="AK488" s="112" t="n">
        <v>0</v>
      </c>
      <c r="BB488" s="113" t="s">
        <v>1</v>
      </c>
      <c r="BM488" s="111" t="n">
        <f aca="false">IFERROR(X488*I488/H488,"0")</f>
        <v>0</v>
      </c>
      <c r="BN488" s="111" t="n">
        <f aca="false">IFERROR(Y488*I488/H488,"0")</f>
        <v>0</v>
      </c>
      <c r="BO488" s="111" t="n">
        <f aca="false">IFERROR(1/J488*(X488/H488),"0")</f>
        <v>0</v>
      </c>
      <c r="BP488" s="111" t="n">
        <f aca="false">IFERROR(1/J488*(Y488/H488),"0")</f>
        <v>0</v>
      </c>
    </row>
    <row r="489" customFormat="false" ht="37.5" hidden="false" customHeight="true" outlineLevel="0" collapsed="false">
      <c r="A489" s="96" t="s">
        <v>775</v>
      </c>
      <c r="B489" s="96" t="s">
        <v>776</v>
      </c>
      <c r="C489" s="97" t="n">
        <v>4301031254</v>
      </c>
      <c r="D489" s="98" t="n">
        <v>4680115883154</v>
      </c>
      <c r="E489" s="98"/>
      <c r="F489" s="99" t="n">
        <v>0.28</v>
      </c>
      <c r="G489" s="100" t="n">
        <v>6</v>
      </c>
      <c r="H489" s="99" t="n">
        <v>1.68</v>
      </c>
      <c r="I489" s="99" t="n">
        <v>1.81</v>
      </c>
      <c r="J489" s="100" t="n">
        <v>234</v>
      </c>
      <c r="K489" s="100" t="s">
        <v>67</v>
      </c>
      <c r="L489" s="100"/>
      <c r="M489" s="101" t="s">
        <v>68</v>
      </c>
      <c r="N489" s="101"/>
      <c r="O489" s="100" t="n">
        <v>45</v>
      </c>
      <c r="P489" s="102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102"/>
      <c r="R489" s="102"/>
      <c r="S489" s="102"/>
      <c r="T489" s="102"/>
      <c r="U489" s="103"/>
      <c r="V489" s="103"/>
      <c r="W489" s="104" t="s">
        <v>69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IFERROR(IF(Y489=0,"",ROUNDUP(Y489/H489,0)*0.00502),"")</f>
        <v/>
      </c>
      <c r="AA489" s="108"/>
      <c r="AB489" s="109"/>
      <c r="AC489" s="110"/>
      <c r="AG489" s="111"/>
      <c r="AJ489" s="112"/>
      <c r="AK489" s="112" t="n">
        <v>0</v>
      </c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37.5" hidden="false" customHeight="true" outlineLevel="0" collapsed="false">
      <c r="A490" s="96" t="s">
        <v>775</v>
      </c>
      <c r="B490" s="96" t="s">
        <v>777</v>
      </c>
      <c r="C490" s="97" t="n">
        <v>4301031336</v>
      </c>
      <c r="D490" s="98" t="n">
        <v>4680115883154</v>
      </c>
      <c r="E490" s="98"/>
      <c r="F490" s="99" t="n">
        <v>0.28</v>
      </c>
      <c r="G490" s="100" t="n">
        <v>6</v>
      </c>
      <c r="H490" s="99" t="n">
        <v>1.68</v>
      </c>
      <c r="I490" s="99" t="n">
        <v>1.81</v>
      </c>
      <c r="J490" s="100" t="n">
        <v>234</v>
      </c>
      <c r="K490" s="100" t="s">
        <v>67</v>
      </c>
      <c r="L490" s="100"/>
      <c r="M490" s="101" t="s">
        <v>68</v>
      </c>
      <c r="N490" s="101"/>
      <c r="O490" s="100" t="n">
        <v>50</v>
      </c>
      <c r="P490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102"/>
      <c r="R490" s="102"/>
      <c r="S490" s="102"/>
      <c r="T490" s="102"/>
      <c r="U490" s="103"/>
      <c r="V490" s="103"/>
      <c r="W490" s="104" t="s">
        <v>69</v>
      </c>
      <c r="X490" s="105" t="n">
        <v>0</v>
      </c>
      <c r="Y490" s="106" t="n">
        <f aca="false">IFERROR(IF(X490="",0,CEILING((X490/$H490),1)*$H490),"")</f>
        <v>0</v>
      </c>
      <c r="Z490" s="107" t="str">
        <f aca="false">IFERROR(IF(Y490=0,"",ROUNDUP(Y490/H490,0)*0.00502),"")</f>
        <v/>
      </c>
      <c r="AA490" s="108"/>
      <c r="AB490" s="109"/>
      <c r="AC490" s="110" t="s">
        <v>778</v>
      </c>
      <c r="AG490" s="111"/>
      <c r="AJ490" s="112"/>
      <c r="AK490" s="112" t="n">
        <v>0</v>
      </c>
      <c r="BB490" s="113" t="s">
        <v>1</v>
      </c>
      <c r="BM490" s="111" t="n">
        <f aca="false">IFERROR(X490*I490/H490,"0")</f>
        <v>0</v>
      </c>
      <c r="BN490" s="111" t="n">
        <f aca="false">IFERROR(Y490*I490/H490,"0")</f>
        <v>0</v>
      </c>
      <c r="BO490" s="111" t="n">
        <f aca="false">IFERROR(1/J490*(X490/H490),"0")</f>
        <v>0</v>
      </c>
      <c r="BP490" s="111" t="n">
        <f aca="false">IFERROR(1/J490*(Y490/H490),"0")</f>
        <v>0</v>
      </c>
    </row>
    <row r="491" customFormat="false" ht="37.5" hidden="false" customHeight="true" outlineLevel="0" collapsed="false">
      <c r="A491" s="96" t="s">
        <v>775</v>
      </c>
      <c r="B491" s="96" t="s">
        <v>779</v>
      </c>
      <c r="C491" s="97" t="n">
        <v>4301031374</v>
      </c>
      <c r="D491" s="98" t="n">
        <v>4680115883154</v>
      </c>
      <c r="E491" s="98"/>
      <c r="F491" s="99" t="n">
        <v>0.28</v>
      </c>
      <c r="G491" s="100" t="n">
        <v>6</v>
      </c>
      <c r="H491" s="99" t="n">
        <v>1.68</v>
      </c>
      <c r="I491" s="99" t="n">
        <v>1.81</v>
      </c>
      <c r="J491" s="100" t="n">
        <v>234</v>
      </c>
      <c r="K491" s="100" t="s">
        <v>67</v>
      </c>
      <c r="L491" s="100"/>
      <c r="M491" s="101" t="s">
        <v>68</v>
      </c>
      <c r="N491" s="101"/>
      <c r="O491" s="100" t="n">
        <v>50</v>
      </c>
      <c r="P491" s="119" t="s">
        <v>780</v>
      </c>
      <c r="Q491" s="119"/>
      <c r="R491" s="119"/>
      <c r="S491" s="119"/>
      <c r="T491" s="119"/>
      <c r="U491" s="103"/>
      <c r="V491" s="103"/>
      <c r="W491" s="104" t="s">
        <v>69</v>
      </c>
      <c r="X491" s="105" t="n">
        <v>0</v>
      </c>
      <c r="Y491" s="106" t="n">
        <f aca="false">IFERROR(IF(X491="",0,CEILING((X491/$H491),1)*$H491),"")</f>
        <v>0</v>
      </c>
      <c r="Z491" s="107" t="str">
        <f aca="false">IFERROR(IF(Y491=0,"",ROUNDUP(Y491/H491,0)*0.00502),"")</f>
        <v/>
      </c>
      <c r="AA491" s="108"/>
      <c r="AB491" s="109"/>
      <c r="AC491" s="110" t="s">
        <v>778</v>
      </c>
      <c r="AG491" s="111"/>
      <c r="AJ491" s="112"/>
      <c r="AK491" s="112" t="n">
        <v>0</v>
      </c>
      <c r="BB491" s="113" t="s">
        <v>1</v>
      </c>
      <c r="BM491" s="111" t="n">
        <f aca="false">IFERROR(X491*I491/H491,"0")</f>
        <v>0</v>
      </c>
      <c r="BN491" s="111" t="n">
        <f aca="false">IFERROR(Y491*I491/H491,"0")</f>
        <v>0</v>
      </c>
      <c r="BO491" s="111" t="n">
        <f aca="false">IFERROR(1/J491*(X491/H491),"0")</f>
        <v>0</v>
      </c>
      <c r="BP491" s="111" t="n">
        <f aca="false">IFERROR(1/J491*(Y491/H491),"0")</f>
        <v>0</v>
      </c>
    </row>
    <row r="492" customFormat="false" ht="37.5" hidden="false" customHeight="true" outlineLevel="0" collapsed="false">
      <c r="A492" s="96" t="s">
        <v>781</v>
      </c>
      <c r="B492" s="96" t="s">
        <v>782</v>
      </c>
      <c r="C492" s="97" t="n">
        <v>4301031331</v>
      </c>
      <c r="D492" s="98" t="n">
        <v>4607091389524</v>
      </c>
      <c r="E492" s="98"/>
      <c r="F492" s="99" t="n">
        <v>0.35</v>
      </c>
      <c r="G492" s="100" t="n">
        <v>6</v>
      </c>
      <c r="H492" s="99" t="n">
        <v>2.1</v>
      </c>
      <c r="I492" s="99" t="n">
        <v>2.23</v>
      </c>
      <c r="J492" s="100" t="n">
        <v>234</v>
      </c>
      <c r="K492" s="100" t="s">
        <v>67</v>
      </c>
      <c r="L492" s="100"/>
      <c r="M492" s="101" t="s">
        <v>68</v>
      </c>
      <c r="N492" s="101"/>
      <c r="O492" s="100" t="n">
        <v>50</v>
      </c>
      <c r="P492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102"/>
      <c r="R492" s="102"/>
      <c r="S492" s="102"/>
      <c r="T492" s="102"/>
      <c r="U492" s="103"/>
      <c r="V492" s="103"/>
      <c r="W492" s="104" t="s">
        <v>69</v>
      </c>
      <c r="X492" s="105" t="n">
        <v>35</v>
      </c>
      <c r="Y492" s="106" t="n">
        <f aca="false">IFERROR(IF(X492="",0,CEILING((X492/$H492),1)*$H492),"")</f>
        <v>35.7</v>
      </c>
      <c r="Z492" s="107" t="n">
        <f aca="false">IFERROR(IF(Y492=0,"",ROUNDUP(Y492/H492,0)*0.00502),"")</f>
        <v>0.08534</v>
      </c>
      <c r="AA492" s="108"/>
      <c r="AB492" s="109"/>
      <c r="AC492" s="110" t="s">
        <v>778</v>
      </c>
      <c r="AG492" s="111"/>
      <c r="AJ492" s="112"/>
      <c r="AK492" s="112" t="n">
        <v>0</v>
      </c>
      <c r="BB492" s="113" t="s">
        <v>1</v>
      </c>
      <c r="BM492" s="111" t="n">
        <f aca="false">IFERROR(X492*I492/H492,"0")</f>
        <v>37.1666666666667</v>
      </c>
      <c r="BN492" s="111" t="n">
        <f aca="false">IFERROR(Y492*I492/H492,"0")</f>
        <v>37.91</v>
      </c>
      <c r="BO492" s="111" t="n">
        <f aca="false">IFERROR(1/J492*(X492/H492),"0")</f>
        <v>0.0712250712250712</v>
      </c>
      <c r="BP492" s="111" t="n">
        <f aca="false">IFERROR(1/J492*(Y492/H492),"0")</f>
        <v>0.0726495726495727</v>
      </c>
    </row>
    <row r="493" customFormat="false" ht="37.5" hidden="false" customHeight="true" outlineLevel="0" collapsed="false">
      <c r="A493" s="96" t="s">
        <v>781</v>
      </c>
      <c r="B493" s="96" t="s">
        <v>783</v>
      </c>
      <c r="C493" s="97" t="n">
        <v>4301031361</v>
      </c>
      <c r="D493" s="98" t="n">
        <v>4607091389524</v>
      </c>
      <c r="E493" s="98"/>
      <c r="F493" s="99" t="n">
        <v>0.35</v>
      </c>
      <c r="G493" s="100" t="n">
        <v>6</v>
      </c>
      <c r="H493" s="99" t="n">
        <v>2.1</v>
      </c>
      <c r="I493" s="99" t="n">
        <v>2.23</v>
      </c>
      <c r="J493" s="100" t="n">
        <v>234</v>
      </c>
      <c r="K493" s="100" t="s">
        <v>67</v>
      </c>
      <c r="L493" s="100"/>
      <c r="M493" s="101" t="s">
        <v>68</v>
      </c>
      <c r="N493" s="101"/>
      <c r="O493" s="100" t="n">
        <v>50</v>
      </c>
      <c r="P493" s="102" t="str">
        <f aca="false"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102"/>
      <c r="R493" s="102"/>
      <c r="S493" s="102"/>
      <c r="T493" s="102"/>
      <c r="U493" s="103"/>
      <c r="V493" s="103"/>
      <c r="W493" s="104" t="s">
        <v>69</v>
      </c>
      <c r="X493" s="105" t="n">
        <v>0</v>
      </c>
      <c r="Y493" s="106" t="n">
        <f aca="false">IFERROR(IF(X493="",0,CEILING((X493/$H493),1)*$H493),"")</f>
        <v>0</v>
      </c>
      <c r="Z493" s="107" t="str">
        <f aca="false">IFERROR(IF(Y493=0,"",ROUNDUP(Y493/H493,0)*0.00502),"")</f>
        <v/>
      </c>
      <c r="AA493" s="108"/>
      <c r="AB493" s="109"/>
      <c r="AC493" s="110" t="s">
        <v>778</v>
      </c>
      <c r="AG493" s="111"/>
      <c r="AJ493" s="112"/>
      <c r="AK493" s="112" t="n">
        <v>0</v>
      </c>
      <c r="BB493" s="113" t="s">
        <v>1</v>
      </c>
      <c r="BM493" s="111" t="n">
        <f aca="false">IFERROR(X493*I493/H493,"0")</f>
        <v>0</v>
      </c>
      <c r="BN493" s="111" t="n">
        <f aca="false">IFERROR(Y493*I493/H493,"0")</f>
        <v>0</v>
      </c>
      <c r="BO493" s="111" t="n">
        <f aca="false">IFERROR(1/J493*(X493/H493),"0")</f>
        <v>0</v>
      </c>
      <c r="BP493" s="111" t="n">
        <f aca="false">IFERROR(1/J493*(Y493/H493),"0")</f>
        <v>0</v>
      </c>
    </row>
    <row r="494" customFormat="false" ht="27" hidden="false" customHeight="true" outlineLevel="0" collapsed="false">
      <c r="A494" s="96" t="s">
        <v>784</v>
      </c>
      <c r="B494" s="96" t="s">
        <v>785</v>
      </c>
      <c r="C494" s="97" t="n">
        <v>4301031337</v>
      </c>
      <c r="D494" s="98" t="n">
        <v>4680115883161</v>
      </c>
      <c r="E494" s="98"/>
      <c r="F494" s="99" t="n">
        <v>0.28</v>
      </c>
      <c r="G494" s="100" t="n">
        <v>6</v>
      </c>
      <c r="H494" s="99" t="n">
        <v>1.68</v>
      </c>
      <c r="I494" s="99" t="n">
        <v>1.81</v>
      </c>
      <c r="J494" s="100" t="n">
        <v>234</v>
      </c>
      <c r="K494" s="100" t="s">
        <v>67</v>
      </c>
      <c r="L494" s="100"/>
      <c r="M494" s="101" t="s">
        <v>68</v>
      </c>
      <c r="N494" s="101"/>
      <c r="O494" s="100" t="n">
        <v>50</v>
      </c>
      <c r="P494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102"/>
      <c r="R494" s="102"/>
      <c r="S494" s="102"/>
      <c r="T494" s="102"/>
      <c r="U494" s="103"/>
      <c r="V494" s="103"/>
      <c r="W494" s="104" t="s">
        <v>69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786</v>
      </c>
      <c r="AG494" s="111"/>
      <c r="AJ494" s="112"/>
      <c r="AK494" s="112" t="n">
        <v>0</v>
      </c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784</v>
      </c>
      <c r="B495" s="96" t="s">
        <v>787</v>
      </c>
      <c r="C495" s="97" t="n">
        <v>4301031364</v>
      </c>
      <c r="D495" s="98" t="n">
        <v>4680115883161</v>
      </c>
      <c r="E495" s="98"/>
      <c r="F495" s="99" t="n">
        <v>0.28</v>
      </c>
      <c r="G495" s="100" t="n">
        <v>6</v>
      </c>
      <c r="H495" s="99" t="n">
        <v>1.68</v>
      </c>
      <c r="I495" s="99" t="n">
        <v>1.81</v>
      </c>
      <c r="J495" s="100" t="n">
        <v>234</v>
      </c>
      <c r="K495" s="100" t="s">
        <v>67</v>
      </c>
      <c r="L495" s="100"/>
      <c r="M495" s="101" t="s">
        <v>68</v>
      </c>
      <c r="N495" s="101"/>
      <c r="O495" s="100" t="n">
        <v>50</v>
      </c>
      <c r="P495" s="119" t="s">
        <v>788</v>
      </c>
      <c r="Q495" s="119"/>
      <c r="R495" s="119"/>
      <c r="S495" s="119"/>
      <c r="T495" s="119"/>
      <c r="U495" s="103"/>
      <c r="V495" s="103"/>
      <c r="W495" s="104" t="s">
        <v>69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786</v>
      </c>
      <c r="AG495" s="111"/>
      <c r="AJ495" s="112"/>
      <c r="AK495" s="112" t="n">
        <v>0</v>
      </c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27" hidden="false" customHeight="true" outlineLevel="0" collapsed="false">
      <c r="A496" s="96" t="s">
        <v>789</v>
      </c>
      <c r="B496" s="96" t="s">
        <v>790</v>
      </c>
      <c r="C496" s="97" t="n">
        <v>4301031333</v>
      </c>
      <c r="D496" s="98" t="n">
        <v>4607091389531</v>
      </c>
      <c r="E496" s="98"/>
      <c r="F496" s="99" t="n">
        <v>0.35</v>
      </c>
      <c r="G496" s="100" t="n">
        <v>6</v>
      </c>
      <c r="H496" s="99" t="n">
        <v>2.1</v>
      </c>
      <c r="I496" s="99" t="n">
        <v>2.23</v>
      </c>
      <c r="J496" s="100" t="n">
        <v>234</v>
      </c>
      <c r="K496" s="100" t="s">
        <v>67</v>
      </c>
      <c r="L496" s="100"/>
      <c r="M496" s="101" t="s">
        <v>68</v>
      </c>
      <c r="N496" s="101"/>
      <c r="O496" s="100" t="n">
        <v>50</v>
      </c>
      <c r="P496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102"/>
      <c r="R496" s="102"/>
      <c r="S496" s="102"/>
      <c r="T496" s="102"/>
      <c r="U496" s="103"/>
      <c r="V496" s="103"/>
      <c r="W496" s="104" t="s">
        <v>69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791</v>
      </c>
      <c r="AG496" s="111"/>
      <c r="AJ496" s="112"/>
      <c r="AK496" s="112" t="n">
        <v>0</v>
      </c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27" hidden="false" customHeight="true" outlineLevel="0" collapsed="false">
      <c r="A497" s="96" t="s">
        <v>789</v>
      </c>
      <c r="B497" s="96" t="s">
        <v>792</v>
      </c>
      <c r="C497" s="97" t="n">
        <v>4301031358</v>
      </c>
      <c r="D497" s="98" t="n">
        <v>4607091389531</v>
      </c>
      <c r="E497" s="98"/>
      <c r="F497" s="99" t="n">
        <v>0.35</v>
      </c>
      <c r="G497" s="100" t="n">
        <v>6</v>
      </c>
      <c r="H497" s="99" t="n">
        <v>2.1</v>
      </c>
      <c r="I497" s="99" t="n">
        <v>2.23</v>
      </c>
      <c r="J497" s="100" t="n">
        <v>234</v>
      </c>
      <c r="K497" s="100" t="s">
        <v>67</v>
      </c>
      <c r="L497" s="100"/>
      <c r="M497" s="101" t="s">
        <v>68</v>
      </c>
      <c r="N497" s="101"/>
      <c r="O497" s="100" t="n">
        <v>50</v>
      </c>
      <c r="P497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102"/>
      <c r="R497" s="102"/>
      <c r="S497" s="102"/>
      <c r="T497" s="102"/>
      <c r="U497" s="103"/>
      <c r="V497" s="103"/>
      <c r="W497" s="104" t="s">
        <v>69</v>
      </c>
      <c r="X497" s="105" t="n">
        <v>77</v>
      </c>
      <c r="Y497" s="106" t="n">
        <f aca="false">IFERROR(IF(X497="",0,CEILING((X497/$H497),1)*$H497),"")</f>
        <v>77.7</v>
      </c>
      <c r="Z497" s="107" t="n">
        <f aca="false">IFERROR(IF(Y497=0,"",ROUNDUP(Y497/H497,0)*0.00502),"")</f>
        <v>0.18574</v>
      </c>
      <c r="AA497" s="108"/>
      <c r="AB497" s="109"/>
      <c r="AC497" s="110" t="s">
        <v>791</v>
      </c>
      <c r="AG497" s="111"/>
      <c r="AJ497" s="112"/>
      <c r="AK497" s="112" t="n">
        <v>0</v>
      </c>
      <c r="BB497" s="113" t="s">
        <v>1</v>
      </c>
      <c r="BM497" s="111" t="n">
        <f aca="false">IFERROR(X497*I497/H497,"0")</f>
        <v>81.7666666666667</v>
      </c>
      <c r="BN497" s="111" t="n">
        <f aca="false">IFERROR(Y497*I497/H497,"0")</f>
        <v>82.51</v>
      </c>
      <c r="BO497" s="111" t="n">
        <f aca="false">IFERROR(1/J497*(X497/H497),"0")</f>
        <v>0.156695156695157</v>
      </c>
      <c r="BP497" s="111" t="n">
        <f aca="false">IFERROR(1/J497*(Y497/H497),"0")</f>
        <v>0.158119658119658</v>
      </c>
    </row>
    <row r="498" customFormat="false" ht="37.5" hidden="false" customHeight="true" outlineLevel="0" collapsed="false">
      <c r="A498" s="96" t="s">
        <v>793</v>
      </c>
      <c r="B498" s="96" t="s">
        <v>794</v>
      </c>
      <c r="C498" s="97" t="n">
        <v>4301031360</v>
      </c>
      <c r="D498" s="98" t="n">
        <v>4607091384345</v>
      </c>
      <c r="E498" s="98"/>
      <c r="F498" s="99" t="n">
        <v>0.35</v>
      </c>
      <c r="G498" s="100" t="n">
        <v>6</v>
      </c>
      <c r="H498" s="99" t="n">
        <v>2.1</v>
      </c>
      <c r="I498" s="99" t="n">
        <v>2.23</v>
      </c>
      <c r="J498" s="100" t="n">
        <v>234</v>
      </c>
      <c r="K498" s="100" t="s">
        <v>67</v>
      </c>
      <c r="L498" s="100"/>
      <c r="M498" s="101" t="s">
        <v>68</v>
      </c>
      <c r="N498" s="101"/>
      <c r="O498" s="100" t="n">
        <v>50</v>
      </c>
      <c r="P498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102"/>
      <c r="R498" s="102"/>
      <c r="S498" s="102"/>
      <c r="T498" s="102"/>
      <c r="U498" s="103"/>
      <c r="V498" s="103"/>
      <c r="W498" s="104" t="s">
        <v>69</v>
      </c>
      <c r="X498" s="105" t="n">
        <v>0</v>
      </c>
      <c r="Y498" s="106" t="n">
        <f aca="false">IFERROR(IF(X498="",0,CEILING((X498/$H498),1)*$H498),"")</f>
        <v>0</v>
      </c>
      <c r="Z498" s="107" t="str">
        <f aca="false">IFERROR(IF(Y498=0,"",ROUNDUP(Y498/H498,0)*0.00502),"")</f>
        <v/>
      </c>
      <c r="AA498" s="108"/>
      <c r="AB498" s="109"/>
      <c r="AC498" s="110" t="s">
        <v>786</v>
      </c>
      <c r="AG498" s="111"/>
      <c r="AJ498" s="112"/>
      <c r="AK498" s="112" t="n">
        <v>0</v>
      </c>
      <c r="BB498" s="113" t="s">
        <v>1</v>
      </c>
      <c r="BM498" s="111" t="n">
        <f aca="false">IFERROR(X498*I498/H498,"0")</f>
        <v>0</v>
      </c>
      <c r="BN498" s="111" t="n">
        <f aca="false">IFERROR(Y498*I498/H498,"0")</f>
        <v>0</v>
      </c>
      <c r="BO498" s="111" t="n">
        <f aca="false">IFERROR(1/J498*(X498/H498),"0")</f>
        <v>0</v>
      </c>
      <c r="BP498" s="111" t="n">
        <f aca="false">IFERROR(1/J498*(Y498/H498),"0")</f>
        <v>0</v>
      </c>
    </row>
    <row r="499" customFormat="false" ht="27" hidden="false" customHeight="true" outlineLevel="0" collapsed="false">
      <c r="A499" s="96" t="s">
        <v>795</v>
      </c>
      <c r="B499" s="96" t="s">
        <v>796</v>
      </c>
      <c r="C499" s="97" t="n">
        <v>4301031255</v>
      </c>
      <c r="D499" s="98" t="n">
        <v>4680115883185</v>
      </c>
      <c r="E499" s="98"/>
      <c r="F499" s="99" t="n">
        <v>0.28</v>
      </c>
      <c r="G499" s="100" t="n">
        <v>6</v>
      </c>
      <c r="H499" s="99" t="n">
        <v>1.68</v>
      </c>
      <c r="I499" s="99" t="n">
        <v>1.81</v>
      </c>
      <c r="J499" s="100" t="n">
        <v>234</v>
      </c>
      <c r="K499" s="100" t="s">
        <v>67</v>
      </c>
      <c r="L499" s="100"/>
      <c r="M499" s="101" t="s">
        <v>68</v>
      </c>
      <c r="N499" s="101"/>
      <c r="O499" s="100" t="n">
        <v>45</v>
      </c>
      <c r="P499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02"/>
      <c r="R499" s="102"/>
      <c r="S499" s="102"/>
      <c r="T499" s="102"/>
      <c r="U499" s="103"/>
      <c r="V499" s="103"/>
      <c r="W499" s="104" t="s">
        <v>69</v>
      </c>
      <c r="X499" s="105" t="n">
        <v>0</v>
      </c>
      <c r="Y499" s="106" t="n">
        <f aca="false">IFERROR(IF(X499="",0,CEILING((X499/$H499),1)*$H499),"")</f>
        <v>0</v>
      </c>
      <c r="Z499" s="107" t="str">
        <f aca="false">IFERROR(IF(Y499=0,"",ROUNDUP(Y499/H499,0)*0.00502),"")</f>
        <v/>
      </c>
      <c r="AA499" s="108"/>
      <c r="AB499" s="109"/>
      <c r="AC499" s="110" t="s">
        <v>797</v>
      </c>
      <c r="AG499" s="111"/>
      <c r="AJ499" s="112"/>
      <c r="AK499" s="112" t="n">
        <v>0</v>
      </c>
      <c r="BB499" s="113" t="s">
        <v>1</v>
      </c>
      <c r="BM499" s="111" t="n">
        <f aca="false">IFERROR(X499*I499/H499,"0")</f>
        <v>0</v>
      </c>
      <c r="BN499" s="111" t="n">
        <f aca="false">IFERROR(Y499*I499/H499,"0")</f>
        <v>0</v>
      </c>
      <c r="BO499" s="111" t="n">
        <f aca="false">IFERROR(1/J499*(X499/H499),"0")</f>
        <v>0</v>
      </c>
      <c r="BP499" s="111" t="n">
        <f aca="false">IFERROR(1/J499*(Y499/H499),"0")</f>
        <v>0</v>
      </c>
    </row>
    <row r="500" customFormat="false" ht="27" hidden="false" customHeight="true" outlineLevel="0" collapsed="false">
      <c r="A500" s="96" t="s">
        <v>795</v>
      </c>
      <c r="B500" s="96" t="s">
        <v>798</v>
      </c>
      <c r="C500" s="97" t="n">
        <v>4301031338</v>
      </c>
      <c r="D500" s="98" t="n">
        <v>4680115883185</v>
      </c>
      <c r="E500" s="98"/>
      <c r="F500" s="99" t="n">
        <v>0.28</v>
      </c>
      <c r="G500" s="100" t="n">
        <v>6</v>
      </c>
      <c r="H500" s="99" t="n">
        <v>1.68</v>
      </c>
      <c r="I500" s="99" t="n">
        <v>1.81</v>
      </c>
      <c r="J500" s="100" t="n">
        <v>234</v>
      </c>
      <c r="K500" s="100" t="s">
        <v>67</v>
      </c>
      <c r="L500" s="100"/>
      <c r="M500" s="101" t="s">
        <v>68</v>
      </c>
      <c r="N500" s="101"/>
      <c r="O500" s="100" t="n">
        <v>50</v>
      </c>
      <c r="P500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102"/>
      <c r="R500" s="102"/>
      <c r="S500" s="102"/>
      <c r="T500" s="102"/>
      <c r="U500" s="103"/>
      <c r="V500" s="103"/>
      <c r="W500" s="104" t="s">
        <v>69</v>
      </c>
      <c r="X500" s="105" t="n">
        <v>0</v>
      </c>
      <c r="Y500" s="106" t="n">
        <f aca="false">IFERROR(IF(X500="",0,CEILING((X500/$H500),1)*$H500),"")</f>
        <v>0</v>
      </c>
      <c r="Z500" s="107" t="str">
        <f aca="false">IFERROR(IF(Y500=0,"",ROUNDUP(Y500/H500,0)*0.00502),"")</f>
        <v/>
      </c>
      <c r="AA500" s="108"/>
      <c r="AB500" s="109"/>
      <c r="AC500" s="110" t="s">
        <v>762</v>
      </c>
      <c r="AG500" s="111"/>
      <c r="AJ500" s="112"/>
      <c r="AK500" s="112" t="n">
        <v>0</v>
      </c>
      <c r="BB500" s="113" t="s">
        <v>1</v>
      </c>
      <c r="BM500" s="111" t="n">
        <f aca="false">IFERROR(X500*I500/H500,"0")</f>
        <v>0</v>
      </c>
      <c r="BN500" s="111" t="n">
        <f aca="false">IFERROR(Y500*I500/H500,"0")</f>
        <v>0</v>
      </c>
      <c r="BO500" s="111" t="n">
        <f aca="false">IFERROR(1/J500*(X500/H500),"0")</f>
        <v>0</v>
      </c>
      <c r="BP500" s="111" t="n">
        <f aca="false">IFERROR(1/J500*(Y500/H500),"0")</f>
        <v>0</v>
      </c>
    </row>
    <row r="501" customFormat="false" ht="27" hidden="false" customHeight="true" outlineLevel="0" collapsed="false">
      <c r="A501" s="96" t="s">
        <v>795</v>
      </c>
      <c r="B501" s="96" t="s">
        <v>799</v>
      </c>
      <c r="C501" s="97" t="n">
        <v>4301031368</v>
      </c>
      <c r="D501" s="98" t="n">
        <v>4680115883185</v>
      </c>
      <c r="E501" s="98"/>
      <c r="F501" s="99" t="n">
        <v>0.28</v>
      </c>
      <c r="G501" s="100" t="n">
        <v>6</v>
      </c>
      <c r="H501" s="99" t="n">
        <v>1.68</v>
      </c>
      <c r="I501" s="99" t="n">
        <v>1.81</v>
      </c>
      <c r="J501" s="100" t="n">
        <v>234</v>
      </c>
      <c r="K501" s="100" t="s">
        <v>67</v>
      </c>
      <c r="L501" s="100"/>
      <c r="M501" s="101" t="s">
        <v>68</v>
      </c>
      <c r="N501" s="101"/>
      <c r="O501" s="100" t="n">
        <v>50</v>
      </c>
      <c r="P501" s="119" t="s">
        <v>800</v>
      </c>
      <c r="Q501" s="119"/>
      <c r="R501" s="119"/>
      <c r="S501" s="119"/>
      <c r="T501" s="119"/>
      <c r="U501" s="103"/>
      <c r="V501" s="103"/>
      <c r="W501" s="104" t="s">
        <v>69</v>
      </c>
      <c r="X501" s="105" t="n">
        <v>0</v>
      </c>
      <c r="Y501" s="106" t="n">
        <f aca="false">IFERROR(IF(X501="",0,CEILING((X501/$H501),1)*$H501),"")</f>
        <v>0</v>
      </c>
      <c r="Z501" s="107" t="str">
        <f aca="false">IFERROR(IF(Y501=0,"",ROUNDUP(Y501/H501,0)*0.00502),"")</f>
        <v/>
      </c>
      <c r="AA501" s="108"/>
      <c r="AB501" s="109"/>
      <c r="AC501" s="110" t="s">
        <v>762</v>
      </c>
      <c r="AG501" s="111"/>
      <c r="AJ501" s="112"/>
      <c r="AK501" s="112" t="n">
        <v>0</v>
      </c>
      <c r="BB501" s="113" t="s">
        <v>1</v>
      </c>
      <c r="BM501" s="111" t="n">
        <f aca="false">IFERROR(X501*I501/H501,"0")</f>
        <v>0</v>
      </c>
      <c r="BN501" s="111" t="n">
        <f aca="false">IFERROR(Y501*I501/H501,"0")</f>
        <v>0</v>
      </c>
      <c r="BO501" s="111" t="n">
        <f aca="false">IFERROR(1/J501*(X501/H501),"0")</f>
        <v>0</v>
      </c>
      <c r="BP501" s="111" t="n">
        <f aca="false">IFERROR(1/J501*(Y501/H501),"0")</f>
        <v>0</v>
      </c>
    </row>
    <row r="502" customFormat="false" ht="12.75" hidden="false" customHeight="false" outlineLevel="0" collapsed="false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5" t="s">
        <v>71</v>
      </c>
      <c r="Q502" s="115"/>
      <c r="R502" s="115"/>
      <c r="S502" s="115"/>
      <c r="T502" s="115"/>
      <c r="U502" s="115"/>
      <c r="V502" s="115"/>
      <c r="W502" s="116" t="s">
        <v>72</v>
      </c>
      <c r="X502" s="117" t="n">
        <f aca="false"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86.031746031746</v>
      </c>
      <c r="Y502" s="117" t="n">
        <f aca="false"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88</v>
      </c>
      <c r="Z502" s="117" t="n">
        <f aca="false"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0.49776</v>
      </c>
      <c r="AA502" s="118"/>
      <c r="AB502" s="118"/>
      <c r="AC502" s="118"/>
    </row>
    <row r="503" customFormat="false" ht="12.75" hidden="false" customHeight="false" outlineLevel="0" collapsed="false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5" t="s">
        <v>71</v>
      </c>
      <c r="Q503" s="115"/>
      <c r="R503" s="115"/>
      <c r="S503" s="115"/>
      <c r="T503" s="115"/>
      <c r="U503" s="115"/>
      <c r="V503" s="115"/>
      <c r="W503" s="116" t="s">
        <v>69</v>
      </c>
      <c r="X503" s="117" t="n">
        <f aca="false">IFERROR(SUM(X480:X501),"0")</f>
        <v>214</v>
      </c>
      <c r="Y503" s="117" t="n">
        <f aca="false">IFERROR(SUM(Y480:Y501),"0")</f>
        <v>221.4</v>
      </c>
      <c r="Z503" s="116"/>
      <c r="AA503" s="118"/>
      <c r="AB503" s="118"/>
      <c r="AC503" s="118"/>
    </row>
    <row r="504" customFormat="false" ht="14.25" hidden="false" customHeight="true" outlineLevel="0" collapsed="false">
      <c r="A504" s="94" t="s">
        <v>73</v>
      </c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5"/>
      <c r="AB504" s="95"/>
      <c r="AC504" s="95"/>
    </row>
    <row r="505" customFormat="false" ht="27" hidden="false" customHeight="true" outlineLevel="0" collapsed="false">
      <c r="A505" s="96" t="s">
        <v>801</v>
      </c>
      <c r="B505" s="96" t="s">
        <v>802</v>
      </c>
      <c r="C505" s="97" t="n">
        <v>4301051284</v>
      </c>
      <c r="D505" s="98" t="n">
        <v>4607091384352</v>
      </c>
      <c r="E505" s="98"/>
      <c r="F505" s="99" t="n">
        <v>0.6</v>
      </c>
      <c r="G505" s="100" t="n">
        <v>4</v>
      </c>
      <c r="H505" s="99" t="n">
        <v>2.4</v>
      </c>
      <c r="I505" s="99" t="n">
        <v>2.646</v>
      </c>
      <c r="J505" s="100" t="n">
        <v>132</v>
      </c>
      <c r="K505" s="100" t="s">
        <v>126</v>
      </c>
      <c r="L505" s="100"/>
      <c r="M505" s="101" t="s">
        <v>77</v>
      </c>
      <c r="N505" s="101"/>
      <c r="O505" s="100" t="n">
        <v>45</v>
      </c>
      <c r="P505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102"/>
      <c r="R505" s="102"/>
      <c r="S505" s="102"/>
      <c r="T505" s="102"/>
      <c r="U505" s="103"/>
      <c r="V505" s="103"/>
      <c r="W505" s="104" t="s">
        <v>69</v>
      </c>
      <c r="X505" s="105" t="n">
        <v>0</v>
      </c>
      <c r="Y505" s="106" t="n">
        <f aca="false">IFERROR(IF(X505="",0,CEILING((X505/$H505),1)*$H505),"")</f>
        <v>0</v>
      </c>
      <c r="Z505" s="107" t="str">
        <f aca="false">IFERROR(IF(Y505=0,"",ROUNDUP(Y505/H505,0)*0.00902),"")</f>
        <v/>
      </c>
      <c r="AA505" s="108"/>
      <c r="AB505" s="109"/>
      <c r="AC505" s="110" t="s">
        <v>803</v>
      </c>
      <c r="AG505" s="111"/>
      <c r="AJ505" s="112"/>
      <c r="AK505" s="112" t="n">
        <v>0</v>
      </c>
      <c r="BB505" s="113" t="s">
        <v>1</v>
      </c>
      <c r="BM505" s="111" t="n">
        <f aca="false">IFERROR(X505*I505/H505,"0")</f>
        <v>0</v>
      </c>
      <c r="BN505" s="111" t="n">
        <f aca="false">IFERROR(Y505*I505/H505,"0")</f>
        <v>0</v>
      </c>
      <c r="BO505" s="111" t="n">
        <f aca="false">IFERROR(1/J505*(X505/H505),"0")</f>
        <v>0</v>
      </c>
      <c r="BP505" s="111" t="n">
        <f aca="false">IFERROR(1/J505*(Y505/H505),"0")</f>
        <v>0</v>
      </c>
    </row>
    <row r="506" customFormat="false" ht="27" hidden="false" customHeight="true" outlineLevel="0" collapsed="false">
      <c r="A506" s="96" t="s">
        <v>804</v>
      </c>
      <c r="B506" s="96" t="s">
        <v>805</v>
      </c>
      <c r="C506" s="97" t="n">
        <v>4301051431</v>
      </c>
      <c r="D506" s="98" t="n">
        <v>4607091389654</v>
      </c>
      <c r="E506" s="98"/>
      <c r="F506" s="99" t="n">
        <v>0.33</v>
      </c>
      <c r="G506" s="100" t="n">
        <v>6</v>
      </c>
      <c r="H506" s="99" t="n">
        <v>1.98</v>
      </c>
      <c r="I506" s="99" t="n">
        <v>2.238</v>
      </c>
      <c r="J506" s="100" t="n">
        <v>182</v>
      </c>
      <c r="K506" s="100" t="s">
        <v>76</v>
      </c>
      <c r="L506" s="100"/>
      <c r="M506" s="101" t="s">
        <v>77</v>
      </c>
      <c r="N506" s="101"/>
      <c r="O506" s="100" t="n">
        <v>45</v>
      </c>
      <c r="P506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102"/>
      <c r="R506" s="102"/>
      <c r="S506" s="102"/>
      <c r="T506" s="102"/>
      <c r="U506" s="103"/>
      <c r="V506" s="103"/>
      <c r="W506" s="104" t="s">
        <v>69</v>
      </c>
      <c r="X506" s="105" t="n">
        <v>0</v>
      </c>
      <c r="Y506" s="106" t="n">
        <f aca="false">IFERROR(IF(X506="",0,CEILING((X506/$H506),1)*$H506),"")</f>
        <v>0</v>
      </c>
      <c r="Z506" s="107" t="str">
        <f aca="false">IFERROR(IF(Y506=0,"",ROUNDUP(Y506/H506,0)*0.00651),"")</f>
        <v/>
      </c>
      <c r="AA506" s="108"/>
      <c r="AB506" s="109"/>
      <c r="AC506" s="110" t="s">
        <v>806</v>
      </c>
      <c r="AG506" s="111"/>
      <c r="AJ506" s="112"/>
      <c r="AK506" s="112" t="n">
        <v>0</v>
      </c>
      <c r="BB506" s="113" t="s">
        <v>1</v>
      </c>
      <c r="BM506" s="111" t="n">
        <f aca="false">IFERROR(X506*I506/H506,"0")</f>
        <v>0</v>
      </c>
      <c r="BN506" s="111" t="n">
        <f aca="false">IFERROR(Y506*I506/H506,"0")</f>
        <v>0</v>
      </c>
      <c r="BO506" s="111" t="n">
        <f aca="false">IFERROR(1/J506*(X506/H506),"0")</f>
        <v>0</v>
      </c>
      <c r="BP506" s="111" t="n">
        <f aca="false">IFERROR(1/J506*(Y506/H506),"0")</f>
        <v>0</v>
      </c>
    </row>
    <row r="507" customFormat="false" ht="12.75" hidden="false" customHeight="false" outlineLevel="0" collapsed="false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5" t="s">
        <v>71</v>
      </c>
      <c r="Q507" s="115"/>
      <c r="R507" s="115"/>
      <c r="S507" s="115"/>
      <c r="T507" s="115"/>
      <c r="U507" s="115"/>
      <c r="V507" s="115"/>
      <c r="W507" s="116" t="s">
        <v>72</v>
      </c>
      <c r="X507" s="117" t="n">
        <f aca="false">IFERROR(X505/H505,"0")+IFERROR(X506/H506,"0")</f>
        <v>0</v>
      </c>
      <c r="Y507" s="117" t="n">
        <f aca="false">IFERROR(Y505/H505,"0")+IFERROR(Y506/H506,"0")</f>
        <v>0</v>
      </c>
      <c r="Z507" s="117" t="n">
        <f aca="false">IFERROR(IF(Z505="",0,Z505),"0")+IFERROR(IF(Z506="",0,Z506),"0")</f>
        <v>0</v>
      </c>
      <c r="AA507" s="118"/>
      <c r="AB507" s="118"/>
      <c r="AC507" s="118"/>
    </row>
    <row r="508" customFormat="false" ht="12.75" hidden="false" customHeight="false" outlineLevel="0" collapsed="false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5" t="s">
        <v>71</v>
      </c>
      <c r="Q508" s="115"/>
      <c r="R508" s="115"/>
      <c r="S508" s="115"/>
      <c r="T508" s="115"/>
      <c r="U508" s="115"/>
      <c r="V508" s="115"/>
      <c r="W508" s="116" t="s">
        <v>69</v>
      </c>
      <c r="X508" s="117" t="n">
        <f aca="false">IFERROR(SUM(X505:X506),"0")</f>
        <v>0</v>
      </c>
      <c r="Y508" s="117" t="n">
        <f aca="false">IFERROR(SUM(Y505:Y506),"0")</f>
        <v>0</v>
      </c>
      <c r="Z508" s="116"/>
      <c r="AA508" s="118"/>
      <c r="AB508" s="118"/>
      <c r="AC508" s="118"/>
    </row>
    <row r="509" customFormat="false" ht="14.25" hidden="false" customHeight="true" outlineLevel="0" collapsed="false">
      <c r="A509" s="94" t="s">
        <v>102</v>
      </c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5"/>
      <c r="AB509" s="95"/>
      <c r="AC509" s="95"/>
    </row>
    <row r="510" customFormat="false" ht="27" hidden="false" customHeight="true" outlineLevel="0" collapsed="false">
      <c r="A510" s="96" t="s">
        <v>807</v>
      </c>
      <c r="B510" s="96" t="s">
        <v>808</v>
      </c>
      <c r="C510" s="97" t="n">
        <v>4301032045</v>
      </c>
      <c r="D510" s="98" t="n">
        <v>4680115884335</v>
      </c>
      <c r="E510" s="98"/>
      <c r="F510" s="99" t="n">
        <v>0.06</v>
      </c>
      <c r="G510" s="100" t="n">
        <v>20</v>
      </c>
      <c r="H510" s="99" t="n">
        <v>1.2</v>
      </c>
      <c r="I510" s="99" t="n">
        <v>1.8</v>
      </c>
      <c r="J510" s="100" t="n">
        <v>200</v>
      </c>
      <c r="K510" s="100" t="s">
        <v>809</v>
      </c>
      <c r="L510" s="100"/>
      <c r="M510" s="101" t="s">
        <v>810</v>
      </c>
      <c r="N510" s="101"/>
      <c r="O510" s="100" t="n">
        <v>60</v>
      </c>
      <c r="P510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102"/>
      <c r="R510" s="102"/>
      <c r="S510" s="102"/>
      <c r="T510" s="102"/>
      <c r="U510" s="103"/>
      <c r="V510" s="103"/>
      <c r="W510" s="104" t="s">
        <v>69</v>
      </c>
      <c r="X510" s="105" t="n">
        <v>1.8</v>
      </c>
      <c r="Y510" s="106" t="n">
        <f aca="false">IFERROR(IF(X510="",0,CEILING((X510/$H510),1)*$H510),"")</f>
        <v>2.4</v>
      </c>
      <c r="Z510" s="107" t="n">
        <f aca="false">IFERROR(IF(Y510=0,"",ROUNDUP(Y510/H510,0)*0.00627),"")</f>
        <v>0.01254</v>
      </c>
      <c r="AA510" s="108"/>
      <c r="AB510" s="109"/>
      <c r="AC510" s="110" t="s">
        <v>811</v>
      </c>
      <c r="AG510" s="111"/>
      <c r="AJ510" s="112"/>
      <c r="AK510" s="112" t="n">
        <v>0</v>
      </c>
      <c r="BB510" s="113" t="s">
        <v>1</v>
      </c>
      <c r="BM510" s="111" t="n">
        <f aca="false">IFERROR(X510*I510/H510,"0")</f>
        <v>2.7</v>
      </c>
      <c r="BN510" s="111" t="n">
        <f aca="false">IFERROR(Y510*I510/H510,"0")</f>
        <v>3.6</v>
      </c>
      <c r="BO510" s="111" t="n">
        <f aca="false">IFERROR(1/J510*(X510/H510),"0")</f>
        <v>0.0075</v>
      </c>
      <c r="BP510" s="111" t="n">
        <f aca="false">IFERROR(1/J510*(Y510/H510),"0")</f>
        <v>0.01</v>
      </c>
    </row>
    <row r="511" customFormat="false" ht="27" hidden="false" customHeight="true" outlineLevel="0" collapsed="false">
      <c r="A511" s="96" t="s">
        <v>812</v>
      </c>
      <c r="B511" s="96" t="s">
        <v>813</v>
      </c>
      <c r="C511" s="97" t="n">
        <v>4301170011</v>
      </c>
      <c r="D511" s="98" t="n">
        <v>4680115884113</v>
      </c>
      <c r="E511" s="98"/>
      <c r="F511" s="99" t="n">
        <v>0.11</v>
      </c>
      <c r="G511" s="100" t="n">
        <v>12</v>
      </c>
      <c r="H511" s="99" t="n">
        <v>1.32</v>
      </c>
      <c r="I511" s="99" t="n">
        <v>1.88</v>
      </c>
      <c r="J511" s="100" t="n">
        <v>200</v>
      </c>
      <c r="K511" s="100" t="s">
        <v>809</v>
      </c>
      <c r="L511" s="100"/>
      <c r="M511" s="101" t="s">
        <v>810</v>
      </c>
      <c r="N511" s="101"/>
      <c r="O511" s="100" t="n">
        <v>150</v>
      </c>
      <c r="P511" s="102" t="str">
        <f aca="false"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102"/>
      <c r="R511" s="102"/>
      <c r="S511" s="102"/>
      <c r="T511" s="102"/>
      <c r="U511" s="103"/>
      <c r="V511" s="103"/>
      <c r="W511" s="104" t="s">
        <v>69</v>
      </c>
      <c r="X511" s="105" t="n">
        <v>0</v>
      </c>
      <c r="Y511" s="106" t="n">
        <f aca="false">IFERROR(IF(X511="",0,CEILING((X511/$H511),1)*$H511),"")</f>
        <v>0</v>
      </c>
      <c r="Z511" s="107" t="str">
        <f aca="false">IFERROR(IF(Y511=0,"",ROUNDUP(Y511/H511,0)*0.00627),"")</f>
        <v/>
      </c>
      <c r="AA511" s="108"/>
      <c r="AB511" s="109"/>
      <c r="AC511" s="110" t="s">
        <v>814</v>
      </c>
      <c r="AG511" s="111"/>
      <c r="AJ511" s="112"/>
      <c r="AK511" s="112" t="n">
        <v>0</v>
      </c>
      <c r="BB511" s="113" t="s">
        <v>1</v>
      </c>
      <c r="BM511" s="111" t="n">
        <f aca="false">IFERROR(X511*I511/H511,"0")</f>
        <v>0</v>
      </c>
      <c r="BN511" s="111" t="n">
        <f aca="false">IFERROR(Y511*I511/H511,"0")</f>
        <v>0</v>
      </c>
      <c r="BO511" s="111" t="n">
        <f aca="false">IFERROR(1/J511*(X511/H511),"0")</f>
        <v>0</v>
      </c>
      <c r="BP511" s="111" t="n">
        <f aca="false">IFERROR(1/J511*(Y511/H511),"0")</f>
        <v>0</v>
      </c>
    </row>
    <row r="512" customFormat="false" ht="12.75" hidden="false" customHeight="false" outlineLevel="0" collapsed="false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5" t="s">
        <v>71</v>
      </c>
      <c r="Q512" s="115"/>
      <c r="R512" s="115"/>
      <c r="S512" s="115"/>
      <c r="T512" s="115"/>
      <c r="U512" s="115"/>
      <c r="V512" s="115"/>
      <c r="W512" s="116" t="s">
        <v>72</v>
      </c>
      <c r="X512" s="117" t="n">
        <f aca="false">IFERROR(X510/H510,"0")+IFERROR(X511/H511,"0")</f>
        <v>1.5</v>
      </c>
      <c r="Y512" s="117" t="n">
        <f aca="false">IFERROR(Y510/H510,"0")+IFERROR(Y511/H511,"0")</f>
        <v>2</v>
      </c>
      <c r="Z512" s="117" t="n">
        <f aca="false">IFERROR(IF(Z510="",0,Z510),"0")+IFERROR(IF(Z511="",0,Z511),"0")</f>
        <v>0.01254</v>
      </c>
      <c r="AA512" s="118"/>
      <c r="AB512" s="118"/>
      <c r="AC512" s="118"/>
    </row>
    <row r="513" customFormat="false" ht="12.75" hidden="false" customHeight="false" outlineLevel="0" collapsed="false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5" t="s">
        <v>71</v>
      </c>
      <c r="Q513" s="115"/>
      <c r="R513" s="115"/>
      <c r="S513" s="115"/>
      <c r="T513" s="115"/>
      <c r="U513" s="115"/>
      <c r="V513" s="115"/>
      <c r="W513" s="116" t="s">
        <v>69</v>
      </c>
      <c r="X513" s="117" t="n">
        <f aca="false">IFERROR(SUM(X510:X511),"0")</f>
        <v>1.8</v>
      </c>
      <c r="Y513" s="117" t="n">
        <f aca="false">IFERROR(SUM(Y510:Y511),"0")</f>
        <v>2.4</v>
      </c>
      <c r="Z513" s="116"/>
      <c r="AA513" s="118"/>
      <c r="AB513" s="118"/>
      <c r="AC513" s="118"/>
    </row>
    <row r="514" customFormat="false" ht="16.5" hidden="false" customHeight="true" outlineLevel="0" collapsed="false">
      <c r="A514" s="92" t="s">
        <v>815</v>
      </c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3"/>
      <c r="AB514" s="93"/>
      <c r="AC514" s="93"/>
    </row>
    <row r="515" customFormat="false" ht="14.25" hidden="false" customHeight="true" outlineLevel="0" collapsed="false">
      <c r="A515" s="94" t="s">
        <v>166</v>
      </c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5"/>
      <c r="AB515" s="95"/>
      <c r="AC515" s="95"/>
    </row>
    <row r="516" customFormat="false" ht="27" hidden="false" customHeight="true" outlineLevel="0" collapsed="false">
      <c r="A516" s="96" t="s">
        <v>816</v>
      </c>
      <c r="B516" s="96" t="s">
        <v>817</v>
      </c>
      <c r="C516" s="97" t="n">
        <v>4301020315</v>
      </c>
      <c r="D516" s="98" t="n">
        <v>4607091389364</v>
      </c>
      <c r="E516" s="98"/>
      <c r="F516" s="99" t="n">
        <v>0.42</v>
      </c>
      <c r="G516" s="100" t="n">
        <v>6</v>
      </c>
      <c r="H516" s="99" t="n">
        <v>2.52</v>
      </c>
      <c r="I516" s="99" t="n">
        <v>2.73</v>
      </c>
      <c r="J516" s="100" t="n">
        <v>182</v>
      </c>
      <c r="K516" s="100" t="s">
        <v>76</v>
      </c>
      <c r="L516" s="100"/>
      <c r="M516" s="101" t="s">
        <v>68</v>
      </c>
      <c r="N516" s="101"/>
      <c r="O516" s="100" t="n">
        <v>40</v>
      </c>
      <c r="P516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102"/>
      <c r="R516" s="102"/>
      <c r="S516" s="102"/>
      <c r="T516" s="102"/>
      <c r="U516" s="103"/>
      <c r="V516" s="103"/>
      <c r="W516" s="104" t="s">
        <v>69</v>
      </c>
      <c r="X516" s="105" t="n">
        <v>0</v>
      </c>
      <c r="Y516" s="106" t="n">
        <f aca="false">IFERROR(IF(X516="",0,CEILING((X516/$H516),1)*$H516),"")</f>
        <v>0</v>
      </c>
      <c r="Z516" s="107" t="str">
        <f aca="false">IFERROR(IF(Y516=0,"",ROUNDUP(Y516/H516,0)*0.00651),"")</f>
        <v/>
      </c>
      <c r="AA516" s="108"/>
      <c r="AB516" s="109"/>
      <c r="AC516" s="110" t="s">
        <v>818</v>
      </c>
      <c r="AG516" s="111"/>
      <c r="AJ516" s="112"/>
      <c r="AK516" s="112" t="n">
        <v>0</v>
      </c>
      <c r="BB516" s="113" t="s">
        <v>1</v>
      </c>
      <c r="BM516" s="111" t="n">
        <f aca="false">IFERROR(X516*I516/H516,"0")</f>
        <v>0</v>
      </c>
      <c r="BN516" s="111" t="n">
        <f aca="false">IFERROR(Y516*I516/H516,"0")</f>
        <v>0</v>
      </c>
      <c r="BO516" s="111" t="n">
        <f aca="false">IFERROR(1/J516*(X516/H516),"0")</f>
        <v>0</v>
      </c>
      <c r="BP516" s="111" t="n">
        <f aca="false">IFERROR(1/J516*(Y516/H516),"0")</f>
        <v>0</v>
      </c>
    </row>
    <row r="517" customFormat="false" ht="12.75" hidden="false" customHeight="false" outlineLevel="0" collapsed="false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5" t="s">
        <v>71</v>
      </c>
      <c r="Q517" s="115"/>
      <c r="R517" s="115"/>
      <c r="S517" s="115"/>
      <c r="T517" s="115"/>
      <c r="U517" s="115"/>
      <c r="V517" s="115"/>
      <c r="W517" s="116" t="s">
        <v>72</v>
      </c>
      <c r="X517" s="117" t="n">
        <f aca="false">IFERROR(X516/H516,"0")</f>
        <v>0</v>
      </c>
      <c r="Y517" s="117" t="n">
        <f aca="false">IFERROR(Y516/H516,"0")</f>
        <v>0</v>
      </c>
      <c r="Z517" s="117" t="n">
        <f aca="false">IFERROR(IF(Z516="",0,Z516),"0")</f>
        <v>0</v>
      </c>
      <c r="AA517" s="118"/>
      <c r="AB517" s="118"/>
      <c r="AC517" s="118"/>
    </row>
    <row r="518" customFormat="false" ht="12.75" hidden="false" customHeight="false" outlineLevel="0" collapsed="false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5" t="s">
        <v>71</v>
      </c>
      <c r="Q518" s="115"/>
      <c r="R518" s="115"/>
      <c r="S518" s="115"/>
      <c r="T518" s="115"/>
      <c r="U518" s="115"/>
      <c r="V518" s="115"/>
      <c r="W518" s="116" t="s">
        <v>69</v>
      </c>
      <c r="X518" s="117" t="n">
        <f aca="false">IFERROR(SUM(X516:X516),"0")</f>
        <v>0</v>
      </c>
      <c r="Y518" s="117" t="n">
        <f aca="false">IFERROR(SUM(Y516:Y516),"0")</f>
        <v>0</v>
      </c>
      <c r="Z518" s="116"/>
      <c r="AA518" s="118"/>
      <c r="AB518" s="118"/>
      <c r="AC518" s="118"/>
    </row>
    <row r="519" customFormat="false" ht="14.25" hidden="false" customHeight="true" outlineLevel="0" collapsed="false">
      <c r="A519" s="94" t="s">
        <v>64</v>
      </c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5"/>
      <c r="AB519" s="95"/>
      <c r="AC519" s="95"/>
    </row>
    <row r="520" customFormat="false" ht="27" hidden="false" customHeight="true" outlineLevel="0" collapsed="false">
      <c r="A520" s="96" t="s">
        <v>819</v>
      </c>
      <c r="B520" s="96" t="s">
        <v>820</v>
      </c>
      <c r="C520" s="97" t="n">
        <v>4301031403</v>
      </c>
      <c r="D520" s="98" t="n">
        <v>4680115886094</v>
      </c>
      <c r="E520" s="98"/>
      <c r="F520" s="99" t="n">
        <v>0.9</v>
      </c>
      <c r="G520" s="100" t="n">
        <v>6</v>
      </c>
      <c r="H520" s="99" t="n">
        <v>5.4</v>
      </c>
      <c r="I520" s="99" t="n">
        <v>5.61</v>
      </c>
      <c r="J520" s="100" t="n">
        <v>132</v>
      </c>
      <c r="K520" s="100" t="s">
        <v>126</v>
      </c>
      <c r="L520" s="100"/>
      <c r="M520" s="101" t="s">
        <v>119</v>
      </c>
      <c r="N520" s="101"/>
      <c r="O520" s="100" t="n">
        <v>50</v>
      </c>
      <c r="P520" s="119" t="s">
        <v>821</v>
      </c>
      <c r="Q520" s="119"/>
      <c r="R520" s="119"/>
      <c r="S520" s="119"/>
      <c r="T520" s="119"/>
      <c r="U520" s="103"/>
      <c r="V520" s="103"/>
      <c r="W520" s="104" t="s">
        <v>69</v>
      </c>
      <c r="X520" s="105" t="n">
        <v>30</v>
      </c>
      <c r="Y520" s="106" t="n">
        <f aca="false">IFERROR(IF(X520="",0,CEILING((X520/$H520),1)*$H520),"")</f>
        <v>32.4</v>
      </c>
      <c r="Z520" s="107" t="n">
        <f aca="false">IFERROR(IF(Y520=0,"",ROUNDUP(Y520/H520,0)*0.00902),"")</f>
        <v>0.05412</v>
      </c>
      <c r="AA520" s="108"/>
      <c r="AB520" s="109"/>
      <c r="AC520" s="110" t="s">
        <v>822</v>
      </c>
      <c r="AG520" s="111"/>
      <c r="AJ520" s="112"/>
      <c r="AK520" s="112" t="n">
        <v>0</v>
      </c>
      <c r="BB520" s="113" t="s">
        <v>1</v>
      </c>
      <c r="BM520" s="111" t="n">
        <f aca="false">IFERROR(X520*I520/H520,"0")</f>
        <v>31.1666666666667</v>
      </c>
      <c r="BN520" s="111" t="n">
        <f aca="false">IFERROR(Y520*I520/H520,"0")</f>
        <v>33.66</v>
      </c>
      <c r="BO520" s="111" t="n">
        <f aca="false">IFERROR(1/J520*(X520/H520),"0")</f>
        <v>0.0420875420875421</v>
      </c>
      <c r="BP520" s="111" t="n">
        <f aca="false">IFERROR(1/J520*(Y520/H520),"0")</f>
        <v>0.0454545454545455</v>
      </c>
    </row>
    <row r="521" customFormat="false" ht="27" hidden="false" customHeight="true" outlineLevel="0" collapsed="false">
      <c r="A521" s="96" t="s">
        <v>823</v>
      </c>
      <c r="B521" s="96" t="s">
        <v>824</v>
      </c>
      <c r="C521" s="97" t="n">
        <v>4301031363</v>
      </c>
      <c r="D521" s="98" t="n">
        <v>4607091389425</v>
      </c>
      <c r="E521" s="98"/>
      <c r="F521" s="99" t="n">
        <v>0.35</v>
      </c>
      <c r="G521" s="100" t="n">
        <v>6</v>
      </c>
      <c r="H521" s="99" t="n">
        <v>2.1</v>
      </c>
      <c r="I521" s="99" t="n">
        <v>2.23</v>
      </c>
      <c r="J521" s="100" t="n">
        <v>234</v>
      </c>
      <c r="K521" s="100" t="s">
        <v>67</v>
      </c>
      <c r="L521" s="100"/>
      <c r="M521" s="101" t="s">
        <v>68</v>
      </c>
      <c r="N521" s="101"/>
      <c r="O521" s="100" t="n">
        <v>50</v>
      </c>
      <c r="P521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102"/>
      <c r="R521" s="102"/>
      <c r="S521" s="102"/>
      <c r="T521" s="102"/>
      <c r="U521" s="103"/>
      <c r="V521" s="103"/>
      <c r="W521" s="104" t="s">
        <v>69</v>
      </c>
      <c r="X521" s="105" t="n">
        <v>0</v>
      </c>
      <c r="Y521" s="106" t="n">
        <f aca="false">IFERROR(IF(X521="",0,CEILING((X521/$H521),1)*$H521),"")</f>
        <v>0</v>
      </c>
      <c r="Z521" s="107" t="str">
        <f aca="false">IFERROR(IF(Y521=0,"",ROUNDUP(Y521/H521,0)*0.00502),"")</f>
        <v/>
      </c>
      <c r="AA521" s="108"/>
      <c r="AB521" s="109"/>
      <c r="AC521" s="110" t="s">
        <v>825</v>
      </c>
      <c r="AG521" s="111"/>
      <c r="AJ521" s="112"/>
      <c r="AK521" s="112" t="n">
        <v>0</v>
      </c>
      <c r="BB521" s="113" t="s">
        <v>1</v>
      </c>
      <c r="BM521" s="111" t="n">
        <f aca="false">IFERROR(X521*I521/H521,"0")</f>
        <v>0</v>
      </c>
      <c r="BN521" s="111" t="n">
        <f aca="false">IFERROR(Y521*I521/H521,"0")</f>
        <v>0</v>
      </c>
      <c r="BO521" s="111" t="n">
        <f aca="false">IFERROR(1/J521*(X521/H521),"0")</f>
        <v>0</v>
      </c>
      <c r="BP521" s="111" t="n">
        <f aca="false">IFERROR(1/J521*(Y521/H521),"0")</f>
        <v>0</v>
      </c>
    </row>
    <row r="522" customFormat="false" ht="27" hidden="false" customHeight="true" outlineLevel="0" collapsed="false">
      <c r="A522" s="96" t="s">
        <v>826</v>
      </c>
      <c r="B522" s="96" t="s">
        <v>827</v>
      </c>
      <c r="C522" s="97" t="n">
        <v>4301031373</v>
      </c>
      <c r="D522" s="98" t="n">
        <v>4680115880771</v>
      </c>
      <c r="E522" s="98"/>
      <c r="F522" s="99" t="n">
        <v>0.28</v>
      </c>
      <c r="G522" s="100" t="n">
        <v>6</v>
      </c>
      <c r="H522" s="99" t="n">
        <v>1.68</v>
      </c>
      <c r="I522" s="99" t="n">
        <v>1.81</v>
      </c>
      <c r="J522" s="100" t="n">
        <v>234</v>
      </c>
      <c r="K522" s="100" t="s">
        <v>67</v>
      </c>
      <c r="L522" s="100"/>
      <c r="M522" s="101" t="s">
        <v>68</v>
      </c>
      <c r="N522" s="101"/>
      <c r="O522" s="100" t="n">
        <v>50</v>
      </c>
      <c r="P522" s="119" t="s">
        <v>828</v>
      </c>
      <c r="Q522" s="119"/>
      <c r="R522" s="119"/>
      <c r="S522" s="119"/>
      <c r="T522" s="119"/>
      <c r="U522" s="103"/>
      <c r="V522" s="103"/>
      <c r="W522" s="104" t="s">
        <v>69</v>
      </c>
      <c r="X522" s="105" t="n">
        <v>0</v>
      </c>
      <c r="Y522" s="106" t="n">
        <f aca="false">IFERROR(IF(X522="",0,CEILING((X522/$H522),1)*$H522),"")</f>
        <v>0</v>
      </c>
      <c r="Z522" s="107" t="str">
        <f aca="false">IFERROR(IF(Y522=0,"",ROUNDUP(Y522/H522,0)*0.00502),"")</f>
        <v/>
      </c>
      <c r="AA522" s="108"/>
      <c r="AB522" s="109"/>
      <c r="AC522" s="110" t="s">
        <v>829</v>
      </c>
      <c r="AG522" s="111"/>
      <c r="AJ522" s="112"/>
      <c r="AK522" s="112" t="n">
        <v>0</v>
      </c>
      <c r="BB522" s="113" t="s">
        <v>1</v>
      </c>
      <c r="BM522" s="111" t="n">
        <f aca="false">IFERROR(X522*I522/H522,"0")</f>
        <v>0</v>
      </c>
      <c r="BN522" s="111" t="n">
        <f aca="false">IFERROR(Y522*I522/H522,"0")</f>
        <v>0</v>
      </c>
      <c r="BO522" s="111" t="n">
        <f aca="false">IFERROR(1/J522*(X522/H522),"0")</f>
        <v>0</v>
      </c>
      <c r="BP522" s="111" t="n">
        <f aca="false">IFERROR(1/J522*(Y522/H522),"0")</f>
        <v>0</v>
      </c>
    </row>
    <row r="523" customFormat="false" ht="27" hidden="false" customHeight="true" outlineLevel="0" collapsed="false">
      <c r="A523" s="96" t="s">
        <v>830</v>
      </c>
      <c r="B523" s="96" t="s">
        <v>831</v>
      </c>
      <c r="C523" s="97" t="n">
        <v>4301031327</v>
      </c>
      <c r="D523" s="98" t="n">
        <v>4607091389500</v>
      </c>
      <c r="E523" s="98"/>
      <c r="F523" s="99" t="n">
        <v>0.35</v>
      </c>
      <c r="G523" s="100" t="n">
        <v>6</v>
      </c>
      <c r="H523" s="99" t="n">
        <v>2.1</v>
      </c>
      <c r="I523" s="99" t="n">
        <v>2.23</v>
      </c>
      <c r="J523" s="100" t="n">
        <v>234</v>
      </c>
      <c r="K523" s="100" t="s">
        <v>67</v>
      </c>
      <c r="L523" s="100"/>
      <c r="M523" s="101" t="s">
        <v>68</v>
      </c>
      <c r="N523" s="101"/>
      <c r="O523" s="100" t="n">
        <v>50</v>
      </c>
      <c r="P523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102"/>
      <c r="R523" s="102"/>
      <c r="S523" s="102"/>
      <c r="T523" s="102"/>
      <c r="U523" s="103"/>
      <c r="V523" s="103"/>
      <c r="W523" s="104" t="s">
        <v>69</v>
      </c>
      <c r="X523" s="105" t="n">
        <v>0</v>
      </c>
      <c r="Y523" s="106" t="n">
        <f aca="false">IFERROR(IF(X523="",0,CEILING((X523/$H523),1)*$H523),"")</f>
        <v>0</v>
      </c>
      <c r="Z523" s="107" t="str">
        <f aca="false">IFERROR(IF(Y523=0,"",ROUNDUP(Y523/H523,0)*0.00502),"")</f>
        <v/>
      </c>
      <c r="AA523" s="108"/>
      <c r="AB523" s="109"/>
      <c r="AC523" s="110" t="s">
        <v>829</v>
      </c>
      <c r="AG523" s="111"/>
      <c r="AJ523" s="112"/>
      <c r="AK523" s="112" t="n">
        <v>0</v>
      </c>
      <c r="BB523" s="113" t="s">
        <v>1</v>
      </c>
      <c r="BM523" s="111" t="n">
        <f aca="false">IFERROR(X523*I523/H523,"0")</f>
        <v>0</v>
      </c>
      <c r="BN523" s="111" t="n">
        <f aca="false">IFERROR(Y523*I523/H523,"0")</f>
        <v>0</v>
      </c>
      <c r="BO523" s="111" t="n">
        <f aca="false">IFERROR(1/J523*(X523/H523),"0")</f>
        <v>0</v>
      </c>
      <c r="BP523" s="111" t="n">
        <f aca="false">IFERROR(1/J523*(Y523/H523),"0")</f>
        <v>0</v>
      </c>
    </row>
    <row r="524" customFormat="false" ht="27" hidden="false" customHeight="true" outlineLevel="0" collapsed="false">
      <c r="A524" s="96" t="s">
        <v>830</v>
      </c>
      <c r="B524" s="96" t="s">
        <v>832</v>
      </c>
      <c r="C524" s="97" t="n">
        <v>4301031359</v>
      </c>
      <c r="D524" s="98" t="n">
        <v>4607091389500</v>
      </c>
      <c r="E524" s="98"/>
      <c r="F524" s="99" t="n">
        <v>0.35</v>
      </c>
      <c r="G524" s="100" t="n">
        <v>6</v>
      </c>
      <c r="H524" s="99" t="n">
        <v>2.1</v>
      </c>
      <c r="I524" s="99" t="n">
        <v>2.23</v>
      </c>
      <c r="J524" s="100" t="n">
        <v>234</v>
      </c>
      <c r="K524" s="100" t="s">
        <v>67</v>
      </c>
      <c r="L524" s="100"/>
      <c r="M524" s="101" t="s">
        <v>68</v>
      </c>
      <c r="N524" s="101"/>
      <c r="O524" s="100" t="n">
        <v>50</v>
      </c>
      <c r="P524" s="102" t="str">
        <f aca="false"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102"/>
      <c r="R524" s="102"/>
      <c r="S524" s="102"/>
      <c r="T524" s="102"/>
      <c r="U524" s="103"/>
      <c r="V524" s="103"/>
      <c r="W524" s="104" t="s">
        <v>69</v>
      </c>
      <c r="X524" s="105" t="n">
        <v>17.5</v>
      </c>
      <c r="Y524" s="106" t="n">
        <f aca="false">IFERROR(IF(X524="",0,CEILING((X524/$H524),1)*$H524),"")</f>
        <v>18.9</v>
      </c>
      <c r="Z524" s="107" t="n">
        <f aca="false">IFERROR(IF(Y524=0,"",ROUNDUP(Y524/H524,0)*0.00502),"")</f>
        <v>0.04518</v>
      </c>
      <c r="AA524" s="108"/>
      <c r="AB524" s="109"/>
      <c r="AC524" s="110" t="s">
        <v>829</v>
      </c>
      <c r="AG524" s="111"/>
      <c r="AJ524" s="112"/>
      <c r="AK524" s="112" t="n">
        <v>0</v>
      </c>
      <c r="BB524" s="113" t="s">
        <v>1</v>
      </c>
      <c r="BM524" s="111" t="n">
        <f aca="false">IFERROR(X524*I524/H524,"0")</f>
        <v>18.5833333333333</v>
      </c>
      <c r="BN524" s="111" t="n">
        <f aca="false">IFERROR(Y524*I524/H524,"0")</f>
        <v>20.07</v>
      </c>
      <c r="BO524" s="111" t="n">
        <f aca="false">IFERROR(1/J524*(X524/H524),"0")</f>
        <v>0.0356125356125356</v>
      </c>
      <c r="BP524" s="111" t="n">
        <f aca="false">IFERROR(1/J524*(Y524/H524),"0")</f>
        <v>0.0384615384615385</v>
      </c>
    </row>
    <row r="525" customFormat="false" ht="12.75" hidden="false" customHeight="false" outlineLevel="0" collapsed="false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5" t="s">
        <v>71</v>
      </c>
      <c r="Q525" s="115"/>
      <c r="R525" s="115"/>
      <c r="S525" s="115"/>
      <c r="T525" s="115"/>
      <c r="U525" s="115"/>
      <c r="V525" s="115"/>
      <c r="W525" s="116" t="s">
        <v>72</v>
      </c>
      <c r="X525" s="117" t="n">
        <f aca="false">IFERROR(X520/H520,"0")+IFERROR(X521/H521,"0")+IFERROR(X522/H522,"0")+IFERROR(X523/H523,"0")+IFERROR(X524/H524,"0")</f>
        <v>13.8888888888889</v>
      </c>
      <c r="Y525" s="117" t="n">
        <f aca="false">IFERROR(Y520/H520,"0")+IFERROR(Y521/H521,"0")+IFERROR(Y522/H522,"0")+IFERROR(Y523/H523,"0")+IFERROR(Y524/H524,"0")</f>
        <v>15</v>
      </c>
      <c r="Z525" s="117" t="n">
        <f aca="false">IFERROR(IF(Z520="",0,Z520),"0")+IFERROR(IF(Z521="",0,Z521),"0")+IFERROR(IF(Z522="",0,Z522),"0")+IFERROR(IF(Z523="",0,Z523),"0")+IFERROR(IF(Z524="",0,Z524),"0")</f>
        <v>0.0993</v>
      </c>
      <c r="AA525" s="118"/>
      <c r="AB525" s="118"/>
      <c r="AC525" s="118"/>
    </row>
    <row r="526" customFormat="false" ht="12.75" hidden="false" customHeight="false" outlineLevel="0" collapsed="false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5" t="s">
        <v>71</v>
      </c>
      <c r="Q526" s="115"/>
      <c r="R526" s="115"/>
      <c r="S526" s="115"/>
      <c r="T526" s="115"/>
      <c r="U526" s="115"/>
      <c r="V526" s="115"/>
      <c r="W526" s="116" t="s">
        <v>69</v>
      </c>
      <c r="X526" s="117" t="n">
        <f aca="false">IFERROR(SUM(X520:X524),"0")</f>
        <v>47.5</v>
      </c>
      <c r="Y526" s="117" t="n">
        <f aca="false">IFERROR(SUM(Y520:Y524),"0")</f>
        <v>51.3</v>
      </c>
      <c r="Z526" s="116"/>
      <c r="AA526" s="118"/>
      <c r="AB526" s="118"/>
      <c r="AC526" s="118"/>
    </row>
    <row r="527" customFormat="false" ht="14.25" hidden="false" customHeight="true" outlineLevel="0" collapsed="false">
      <c r="A527" s="94" t="s">
        <v>833</v>
      </c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5"/>
      <c r="AB527" s="95"/>
      <c r="AC527" s="95"/>
    </row>
    <row r="528" customFormat="false" ht="27" hidden="false" customHeight="true" outlineLevel="0" collapsed="false">
      <c r="A528" s="96" t="s">
        <v>834</v>
      </c>
      <c r="B528" s="96" t="s">
        <v>835</v>
      </c>
      <c r="C528" s="97" t="n">
        <v>4301040357</v>
      </c>
      <c r="D528" s="98" t="n">
        <v>4680115884564</v>
      </c>
      <c r="E528" s="98"/>
      <c r="F528" s="99" t="n">
        <v>0.15</v>
      </c>
      <c r="G528" s="100" t="n">
        <v>20</v>
      </c>
      <c r="H528" s="99" t="n">
        <v>3</v>
      </c>
      <c r="I528" s="99" t="n">
        <v>3.6</v>
      </c>
      <c r="J528" s="100" t="n">
        <v>200</v>
      </c>
      <c r="K528" s="100" t="s">
        <v>809</v>
      </c>
      <c r="L528" s="100"/>
      <c r="M528" s="101" t="s">
        <v>810</v>
      </c>
      <c r="N528" s="101"/>
      <c r="O528" s="100" t="n">
        <v>60</v>
      </c>
      <c r="P528" s="102" t="str">
        <f aca="false"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8" s="102"/>
      <c r="R528" s="102"/>
      <c r="S528" s="102"/>
      <c r="T528" s="102"/>
      <c r="U528" s="103"/>
      <c r="V528" s="103"/>
      <c r="W528" s="104" t="s">
        <v>69</v>
      </c>
      <c r="X528" s="105" t="n">
        <v>4.5</v>
      </c>
      <c r="Y528" s="106" t="n">
        <f aca="false">IFERROR(IF(X528="",0,CEILING((X528/$H528),1)*$H528),"")</f>
        <v>6</v>
      </c>
      <c r="Z528" s="107" t="n">
        <f aca="false">IFERROR(IF(Y528=0,"",ROUNDUP(Y528/H528,0)*0.00627),"")</f>
        <v>0.01254</v>
      </c>
      <c r="AA528" s="108"/>
      <c r="AB528" s="109"/>
      <c r="AC528" s="110" t="s">
        <v>836</v>
      </c>
      <c r="AG528" s="111"/>
      <c r="AJ528" s="112"/>
      <c r="AK528" s="112" t="n">
        <v>0</v>
      </c>
      <c r="BB528" s="113" t="s">
        <v>1</v>
      </c>
      <c r="BM528" s="111" t="n">
        <f aca="false">IFERROR(X528*I528/H528,"0")</f>
        <v>5.4</v>
      </c>
      <c r="BN528" s="111" t="n">
        <f aca="false">IFERROR(Y528*I528/H528,"0")</f>
        <v>7.2</v>
      </c>
      <c r="BO528" s="111" t="n">
        <f aca="false">IFERROR(1/J528*(X528/H528),"0")</f>
        <v>0.0075</v>
      </c>
      <c r="BP528" s="111" t="n">
        <f aca="false">IFERROR(1/J528*(Y528/H528),"0")</f>
        <v>0.01</v>
      </c>
    </row>
    <row r="529" customFormat="false" ht="12.75" hidden="false" customHeight="false" outlineLevel="0" collapsed="false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5" t="s">
        <v>71</v>
      </c>
      <c r="Q529" s="115"/>
      <c r="R529" s="115"/>
      <c r="S529" s="115"/>
      <c r="T529" s="115"/>
      <c r="U529" s="115"/>
      <c r="V529" s="115"/>
      <c r="W529" s="116" t="s">
        <v>72</v>
      </c>
      <c r="X529" s="117" t="n">
        <f aca="false">IFERROR(X528/H528,"0")</f>
        <v>1.5</v>
      </c>
      <c r="Y529" s="117" t="n">
        <f aca="false">IFERROR(Y528/H528,"0")</f>
        <v>2</v>
      </c>
      <c r="Z529" s="117" t="n">
        <f aca="false">IFERROR(IF(Z528="",0,Z528),"0")</f>
        <v>0.01254</v>
      </c>
      <c r="AA529" s="118"/>
      <c r="AB529" s="118"/>
      <c r="AC529" s="118"/>
    </row>
    <row r="530" customFormat="false" ht="12.75" hidden="false" customHeight="false" outlineLevel="0" collapsed="false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5" t="s">
        <v>71</v>
      </c>
      <c r="Q530" s="115"/>
      <c r="R530" s="115"/>
      <c r="S530" s="115"/>
      <c r="T530" s="115"/>
      <c r="U530" s="115"/>
      <c r="V530" s="115"/>
      <c r="W530" s="116" t="s">
        <v>69</v>
      </c>
      <c r="X530" s="117" t="n">
        <f aca="false">IFERROR(SUM(X528:X528),"0")</f>
        <v>4.5</v>
      </c>
      <c r="Y530" s="117" t="n">
        <f aca="false">IFERROR(SUM(Y528:Y528),"0")</f>
        <v>6</v>
      </c>
      <c r="Z530" s="116"/>
      <c r="AA530" s="118"/>
      <c r="AB530" s="118"/>
      <c r="AC530" s="118"/>
    </row>
    <row r="531" customFormat="false" ht="16.5" hidden="false" customHeight="true" outlineLevel="0" collapsed="false">
      <c r="A531" s="92" t="s">
        <v>837</v>
      </c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3"/>
      <c r="AB531" s="93"/>
      <c r="AC531" s="93"/>
    </row>
    <row r="532" customFormat="false" ht="14.25" hidden="false" customHeight="true" outlineLevel="0" collapsed="false">
      <c r="A532" s="94" t="s">
        <v>64</v>
      </c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5"/>
      <c r="AB532" s="95"/>
      <c r="AC532" s="95"/>
    </row>
    <row r="533" customFormat="false" ht="27" hidden="false" customHeight="true" outlineLevel="0" collapsed="false">
      <c r="A533" s="96" t="s">
        <v>838</v>
      </c>
      <c r="B533" s="96" t="s">
        <v>839</v>
      </c>
      <c r="C533" s="97" t="n">
        <v>4301031294</v>
      </c>
      <c r="D533" s="98" t="n">
        <v>4680115885189</v>
      </c>
      <c r="E533" s="98"/>
      <c r="F533" s="99" t="n">
        <v>0.2</v>
      </c>
      <c r="G533" s="100" t="n">
        <v>6</v>
      </c>
      <c r="H533" s="99" t="n">
        <v>1.2</v>
      </c>
      <c r="I533" s="99" t="n">
        <v>1.372</v>
      </c>
      <c r="J533" s="100" t="n">
        <v>234</v>
      </c>
      <c r="K533" s="100" t="s">
        <v>67</v>
      </c>
      <c r="L533" s="100"/>
      <c r="M533" s="101" t="s">
        <v>68</v>
      </c>
      <c r="N533" s="101"/>
      <c r="O533" s="100" t="n">
        <v>40</v>
      </c>
      <c r="P533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3" s="102"/>
      <c r="R533" s="102"/>
      <c r="S533" s="102"/>
      <c r="T533" s="102"/>
      <c r="U533" s="103"/>
      <c r="V533" s="103"/>
      <c r="W533" s="104" t="s">
        <v>69</v>
      </c>
      <c r="X533" s="105" t="n">
        <v>4</v>
      </c>
      <c r="Y533" s="106" t="n">
        <f aca="false">IFERROR(IF(X533="",0,CEILING((X533/$H533),1)*$H533),"")</f>
        <v>4.8</v>
      </c>
      <c r="Z533" s="107" t="n">
        <f aca="false">IFERROR(IF(Y533=0,"",ROUNDUP(Y533/H533,0)*0.00502),"")</f>
        <v>0.02008</v>
      </c>
      <c r="AA533" s="108"/>
      <c r="AB533" s="109"/>
      <c r="AC533" s="110" t="s">
        <v>840</v>
      </c>
      <c r="AG533" s="111"/>
      <c r="AJ533" s="112"/>
      <c r="AK533" s="112" t="n">
        <v>0</v>
      </c>
      <c r="BB533" s="113" t="s">
        <v>1</v>
      </c>
      <c r="BM533" s="111" t="n">
        <f aca="false">IFERROR(X533*I533/H533,"0")</f>
        <v>4.57333333333333</v>
      </c>
      <c r="BN533" s="111" t="n">
        <f aca="false">IFERROR(Y533*I533/H533,"0")</f>
        <v>5.488</v>
      </c>
      <c r="BO533" s="111" t="n">
        <f aca="false">IFERROR(1/J533*(X533/H533),"0")</f>
        <v>0.0142450142450142</v>
      </c>
      <c r="BP533" s="111" t="n">
        <f aca="false">IFERROR(1/J533*(Y533/H533),"0")</f>
        <v>0.0170940170940171</v>
      </c>
    </row>
    <row r="534" customFormat="false" ht="27" hidden="false" customHeight="true" outlineLevel="0" collapsed="false">
      <c r="A534" s="96" t="s">
        <v>841</v>
      </c>
      <c r="B534" s="96" t="s">
        <v>842</v>
      </c>
      <c r="C534" s="97" t="n">
        <v>4301031293</v>
      </c>
      <c r="D534" s="98" t="n">
        <v>4680115885172</v>
      </c>
      <c r="E534" s="98"/>
      <c r="F534" s="99" t="n">
        <v>0.2</v>
      </c>
      <c r="G534" s="100" t="n">
        <v>6</v>
      </c>
      <c r="H534" s="99" t="n">
        <v>1.2</v>
      </c>
      <c r="I534" s="99" t="n">
        <v>1.3</v>
      </c>
      <c r="J534" s="100" t="n">
        <v>234</v>
      </c>
      <c r="K534" s="100" t="s">
        <v>67</v>
      </c>
      <c r="L534" s="100"/>
      <c r="M534" s="101" t="s">
        <v>68</v>
      </c>
      <c r="N534" s="101"/>
      <c r="O534" s="100" t="n">
        <v>40</v>
      </c>
      <c r="P534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4" s="102"/>
      <c r="R534" s="102"/>
      <c r="S534" s="102"/>
      <c r="T534" s="102"/>
      <c r="U534" s="103"/>
      <c r="V534" s="103"/>
      <c r="W534" s="104" t="s">
        <v>69</v>
      </c>
      <c r="X534" s="105" t="n">
        <v>4</v>
      </c>
      <c r="Y534" s="106" t="n">
        <f aca="false">IFERROR(IF(X534="",0,CEILING((X534/$H534),1)*$H534),"")</f>
        <v>4.8</v>
      </c>
      <c r="Z534" s="107" t="n">
        <f aca="false">IFERROR(IF(Y534=0,"",ROUNDUP(Y534/H534,0)*0.00502),"")</f>
        <v>0.02008</v>
      </c>
      <c r="AA534" s="108"/>
      <c r="AB534" s="109"/>
      <c r="AC534" s="110" t="s">
        <v>840</v>
      </c>
      <c r="AG534" s="111"/>
      <c r="AJ534" s="112"/>
      <c r="AK534" s="112" t="n">
        <v>0</v>
      </c>
      <c r="BB534" s="113" t="s">
        <v>1</v>
      </c>
      <c r="BM534" s="111" t="n">
        <f aca="false">IFERROR(X534*I534/H534,"0")</f>
        <v>4.33333333333333</v>
      </c>
      <c r="BN534" s="111" t="n">
        <f aca="false">IFERROR(Y534*I534/H534,"0")</f>
        <v>5.2</v>
      </c>
      <c r="BO534" s="111" t="n">
        <f aca="false">IFERROR(1/J534*(X534/H534),"0")</f>
        <v>0.0142450142450142</v>
      </c>
      <c r="BP534" s="111" t="n">
        <f aca="false">IFERROR(1/J534*(Y534/H534),"0")</f>
        <v>0.0170940170940171</v>
      </c>
    </row>
    <row r="535" customFormat="false" ht="27" hidden="false" customHeight="true" outlineLevel="0" collapsed="false">
      <c r="A535" s="96" t="s">
        <v>843</v>
      </c>
      <c r="B535" s="96" t="s">
        <v>844</v>
      </c>
      <c r="C535" s="97" t="n">
        <v>4301031291</v>
      </c>
      <c r="D535" s="98" t="n">
        <v>4680115885110</v>
      </c>
      <c r="E535" s="98"/>
      <c r="F535" s="99" t="n">
        <v>0.2</v>
      </c>
      <c r="G535" s="100" t="n">
        <v>6</v>
      </c>
      <c r="H535" s="99" t="n">
        <v>1.2</v>
      </c>
      <c r="I535" s="99" t="n">
        <v>2.02</v>
      </c>
      <c r="J535" s="100" t="n">
        <v>234</v>
      </c>
      <c r="K535" s="100" t="s">
        <v>67</v>
      </c>
      <c r="L535" s="100"/>
      <c r="M535" s="101" t="s">
        <v>68</v>
      </c>
      <c r="N535" s="101"/>
      <c r="O535" s="100" t="n">
        <v>35</v>
      </c>
      <c r="P535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102"/>
      <c r="R535" s="102"/>
      <c r="S535" s="102"/>
      <c r="T535" s="102"/>
      <c r="U535" s="103"/>
      <c r="V535" s="103"/>
      <c r="W535" s="104" t="s">
        <v>69</v>
      </c>
      <c r="X535" s="105" t="n">
        <v>6</v>
      </c>
      <c r="Y535" s="106" t="n">
        <f aca="false">IFERROR(IF(X535="",0,CEILING((X535/$H535),1)*$H535),"")</f>
        <v>6</v>
      </c>
      <c r="Z535" s="107" t="n">
        <f aca="false">IFERROR(IF(Y535=0,"",ROUNDUP(Y535/H535,0)*0.00502),"")</f>
        <v>0.0251</v>
      </c>
      <c r="AA535" s="108"/>
      <c r="AB535" s="109"/>
      <c r="AC535" s="110" t="s">
        <v>845</v>
      </c>
      <c r="AG535" s="111"/>
      <c r="AJ535" s="112"/>
      <c r="AK535" s="112" t="n">
        <v>0</v>
      </c>
      <c r="BB535" s="113" t="s">
        <v>1</v>
      </c>
      <c r="BM535" s="111" t="n">
        <f aca="false">IFERROR(X535*I535/H535,"0")</f>
        <v>10.1</v>
      </c>
      <c r="BN535" s="111" t="n">
        <f aca="false">IFERROR(Y535*I535/H535,"0")</f>
        <v>10.1</v>
      </c>
      <c r="BO535" s="111" t="n">
        <f aca="false">IFERROR(1/J535*(X535/H535),"0")</f>
        <v>0.0213675213675214</v>
      </c>
      <c r="BP535" s="111" t="n">
        <f aca="false">IFERROR(1/J535*(Y535/H535),"0")</f>
        <v>0.0213675213675214</v>
      </c>
    </row>
    <row r="536" customFormat="false" ht="27" hidden="false" customHeight="true" outlineLevel="0" collapsed="false">
      <c r="A536" s="96" t="s">
        <v>843</v>
      </c>
      <c r="B536" s="96" t="s">
        <v>846</v>
      </c>
      <c r="C536" s="97" t="n">
        <v>4301031347</v>
      </c>
      <c r="D536" s="98" t="n">
        <v>4680115885110</v>
      </c>
      <c r="E536" s="98"/>
      <c r="F536" s="99" t="n">
        <v>0.2</v>
      </c>
      <c r="G536" s="100" t="n">
        <v>6</v>
      </c>
      <c r="H536" s="99" t="n">
        <v>1.2</v>
      </c>
      <c r="I536" s="99" t="n">
        <v>2.1</v>
      </c>
      <c r="J536" s="100" t="n">
        <v>182</v>
      </c>
      <c r="K536" s="100" t="s">
        <v>76</v>
      </c>
      <c r="L536" s="100"/>
      <c r="M536" s="101" t="s">
        <v>68</v>
      </c>
      <c r="N536" s="101"/>
      <c r="O536" s="100" t="n">
        <v>50</v>
      </c>
      <c r="P536" s="119" t="s">
        <v>847</v>
      </c>
      <c r="Q536" s="119"/>
      <c r="R536" s="119"/>
      <c r="S536" s="119"/>
      <c r="T536" s="119"/>
      <c r="U536" s="103"/>
      <c r="V536" s="103"/>
      <c r="W536" s="104" t="s">
        <v>69</v>
      </c>
      <c r="X536" s="105" t="n">
        <v>0</v>
      </c>
      <c r="Y536" s="106" t="n">
        <f aca="false">IFERROR(IF(X536="",0,CEILING((X536/$H536),1)*$H536),"")</f>
        <v>0</v>
      </c>
      <c r="Z536" s="107" t="str">
        <f aca="false">IFERROR(IF(Y536=0,"",ROUNDUP(Y536/H536,0)*0.00651),"")</f>
        <v/>
      </c>
      <c r="AA536" s="108"/>
      <c r="AB536" s="109"/>
      <c r="AC536" s="110" t="s">
        <v>845</v>
      </c>
      <c r="AG536" s="111"/>
      <c r="AJ536" s="112"/>
      <c r="AK536" s="112" t="n">
        <v>0</v>
      </c>
      <c r="BB536" s="113" t="s">
        <v>1</v>
      </c>
      <c r="BM536" s="111" t="n">
        <f aca="false">IFERROR(X536*I536/H536,"0")</f>
        <v>0</v>
      </c>
      <c r="BN536" s="111" t="n">
        <f aca="false">IFERROR(Y536*I536/H536,"0")</f>
        <v>0</v>
      </c>
      <c r="BO536" s="111" t="n">
        <f aca="false">IFERROR(1/J536*(X536/H536),"0")</f>
        <v>0</v>
      </c>
      <c r="BP536" s="111" t="n">
        <f aca="false">IFERROR(1/J536*(Y536/H536),"0")</f>
        <v>0</v>
      </c>
    </row>
    <row r="537" customFormat="false" ht="27" hidden="false" customHeight="true" outlineLevel="0" collapsed="false">
      <c r="A537" s="96" t="s">
        <v>848</v>
      </c>
      <c r="B537" s="96" t="s">
        <v>849</v>
      </c>
      <c r="C537" s="97" t="n">
        <v>4301031416</v>
      </c>
      <c r="D537" s="98" t="n">
        <v>4680115885219</v>
      </c>
      <c r="E537" s="98"/>
      <c r="F537" s="99" t="n">
        <v>0.28</v>
      </c>
      <c r="G537" s="100" t="n">
        <v>6</v>
      </c>
      <c r="H537" s="99" t="n">
        <v>1.68</v>
      </c>
      <c r="I537" s="99" t="n">
        <v>2.5</v>
      </c>
      <c r="J537" s="100" t="n">
        <v>234</v>
      </c>
      <c r="K537" s="100" t="s">
        <v>67</v>
      </c>
      <c r="L537" s="100"/>
      <c r="M537" s="101" t="s">
        <v>68</v>
      </c>
      <c r="N537" s="101"/>
      <c r="O537" s="100" t="n">
        <v>50</v>
      </c>
      <c r="P537" s="119" t="s">
        <v>850</v>
      </c>
      <c r="Q537" s="119"/>
      <c r="R537" s="119"/>
      <c r="S537" s="119"/>
      <c r="T537" s="119"/>
      <c r="U537" s="103"/>
      <c r="V537" s="103"/>
      <c r="W537" s="104" t="s">
        <v>69</v>
      </c>
      <c r="X537" s="105" t="n">
        <v>0</v>
      </c>
      <c r="Y537" s="106" t="n">
        <f aca="false">IFERROR(IF(X537="",0,CEILING((X537/$H537),1)*$H537),"")</f>
        <v>0</v>
      </c>
      <c r="Z537" s="107" t="str">
        <f aca="false">IFERROR(IF(Y537=0,"",ROUNDUP(Y537/H537,0)*0.00502),"")</f>
        <v/>
      </c>
      <c r="AA537" s="108"/>
      <c r="AB537" s="109"/>
      <c r="AC537" s="110" t="s">
        <v>851</v>
      </c>
      <c r="AG537" s="111"/>
      <c r="AJ537" s="112"/>
      <c r="AK537" s="112" t="n">
        <v>0</v>
      </c>
      <c r="BB537" s="113" t="s">
        <v>1</v>
      </c>
      <c r="BM537" s="111" t="n">
        <f aca="false">IFERROR(X537*I537/H537,"0")</f>
        <v>0</v>
      </c>
      <c r="BN537" s="111" t="n">
        <f aca="false">IFERROR(Y537*I537/H537,"0")</f>
        <v>0</v>
      </c>
      <c r="BO537" s="111" t="n">
        <f aca="false">IFERROR(1/J537*(X537/H537),"0")</f>
        <v>0</v>
      </c>
      <c r="BP537" s="111" t="n">
        <f aca="false">IFERROR(1/J537*(Y537/H537),"0")</f>
        <v>0</v>
      </c>
    </row>
    <row r="538" customFormat="false" ht="27" hidden="false" customHeight="true" outlineLevel="0" collapsed="false">
      <c r="A538" s="96" t="s">
        <v>848</v>
      </c>
      <c r="B538" s="96" t="s">
        <v>852</v>
      </c>
      <c r="C538" s="97" t="n">
        <v>4301031329</v>
      </c>
      <c r="D538" s="98" t="n">
        <v>4680115885219</v>
      </c>
      <c r="E538" s="98"/>
      <c r="F538" s="99" t="n">
        <v>0.28</v>
      </c>
      <c r="G538" s="100" t="n">
        <v>6</v>
      </c>
      <c r="H538" s="99" t="n">
        <v>1.68</v>
      </c>
      <c r="I538" s="99" t="n">
        <v>2.5</v>
      </c>
      <c r="J538" s="100" t="n">
        <v>234</v>
      </c>
      <c r="K538" s="100" t="s">
        <v>67</v>
      </c>
      <c r="L538" s="100"/>
      <c r="M538" s="101" t="s">
        <v>68</v>
      </c>
      <c r="N538" s="101"/>
      <c r="O538" s="100" t="n">
        <v>35</v>
      </c>
      <c r="P538" s="102" t="str">
        <f aca="false"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8" s="102"/>
      <c r="R538" s="102"/>
      <c r="S538" s="102"/>
      <c r="T538" s="102"/>
      <c r="U538" s="103"/>
      <c r="V538" s="103"/>
      <c r="W538" s="104" t="s">
        <v>69</v>
      </c>
      <c r="X538" s="105" t="n">
        <v>33.6</v>
      </c>
      <c r="Y538" s="106" t="n">
        <f aca="false">IFERROR(IF(X538="",0,CEILING((X538/$H538),1)*$H538),"")</f>
        <v>33.6</v>
      </c>
      <c r="Z538" s="107" t="n">
        <f aca="false">IFERROR(IF(Y538=0,"",ROUNDUP(Y538/H538,0)*0.00502),"")</f>
        <v>0.1004</v>
      </c>
      <c r="AA538" s="108"/>
      <c r="AB538" s="109"/>
      <c r="AC538" s="110" t="s">
        <v>851</v>
      </c>
      <c r="AG538" s="111"/>
      <c r="AJ538" s="112"/>
      <c r="AK538" s="112" t="n">
        <v>0</v>
      </c>
      <c r="BB538" s="113" t="s">
        <v>1</v>
      </c>
      <c r="BM538" s="111" t="n">
        <f aca="false">IFERROR(X538*I538/H538,"0")</f>
        <v>50</v>
      </c>
      <c r="BN538" s="111" t="n">
        <f aca="false">IFERROR(Y538*I538/H538,"0")</f>
        <v>50</v>
      </c>
      <c r="BO538" s="111" t="n">
        <f aca="false">IFERROR(1/J538*(X538/H538),"0")</f>
        <v>0.0854700854700855</v>
      </c>
      <c r="BP538" s="111" t="n">
        <f aca="false">IFERROR(1/J538*(Y538/H538),"0")</f>
        <v>0.0854700854700855</v>
      </c>
    </row>
    <row r="539" customFormat="false" ht="12.75" hidden="false" customHeight="false" outlineLevel="0" collapsed="false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5" t="s">
        <v>71</v>
      </c>
      <c r="Q539" s="115"/>
      <c r="R539" s="115"/>
      <c r="S539" s="115"/>
      <c r="T539" s="115"/>
      <c r="U539" s="115"/>
      <c r="V539" s="115"/>
      <c r="W539" s="116" t="s">
        <v>72</v>
      </c>
      <c r="X539" s="117" t="n">
        <f aca="false">IFERROR(X533/H533,"0")+IFERROR(X534/H534,"0")+IFERROR(X535/H535,"0")+IFERROR(X536/H536,"0")+IFERROR(X537/H537,"0")+IFERROR(X538/H538,"0")</f>
        <v>31.6666666666667</v>
      </c>
      <c r="Y539" s="117" t="n">
        <f aca="false">IFERROR(Y533/H533,"0")+IFERROR(Y534/H534,"0")+IFERROR(Y535/H535,"0")+IFERROR(Y536/H536,"0")+IFERROR(Y537/H537,"0")+IFERROR(Y538/H538,"0")</f>
        <v>33</v>
      </c>
      <c r="Z539" s="117" t="n">
        <f aca="false">IFERROR(IF(Z533="",0,Z533),"0")+IFERROR(IF(Z534="",0,Z534),"0")+IFERROR(IF(Z535="",0,Z535),"0")+IFERROR(IF(Z536="",0,Z536),"0")+IFERROR(IF(Z537="",0,Z537),"0")+IFERROR(IF(Z538="",0,Z538),"0")</f>
        <v>0.16566</v>
      </c>
      <c r="AA539" s="118"/>
      <c r="AB539" s="118"/>
      <c r="AC539" s="118"/>
    </row>
    <row r="540" customFormat="false" ht="12.75" hidden="false" customHeight="false" outlineLevel="0" collapsed="false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5" t="s">
        <v>71</v>
      </c>
      <c r="Q540" s="115"/>
      <c r="R540" s="115"/>
      <c r="S540" s="115"/>
      <c r="T540" s="115"/>
      <c r="U540" s="115"/>
      <c r="V540" s="115"/>
      <c r="W540" s="116" t="s">
        <v>69</v>
      </c>
      <c r="X540" s="117" t="n">
        <f aca="false">IFERROR(SUM(X533:X538),"0")</f>
        <v>47.6</v>
      </c>
      <c r="Y540" s="117" t="n">
        <f aca="false">IFERROR(SUM(Y533:Y538),"0")</f>
        <v>49.2</v>
      </c>
      <c r="Z540" s="116"/>
      <c r="AA540" s="118"/>
      <c r="AB540" s="118"/>
      <c r="AC540" s="118"/>
    </row>
    <row r="541" customFormat="false" ht="16.5" hidden="false" customHeight="true" outlineLevel="0" collapsed="false">
      <c r="A541" s="92" t="s">
        <v>853</v>
      </c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3"/>
      <c r="AB541" s="93"/>
      <c r="AC541" s="93"/>
    </row>
    <row r="542" customFormat="false" ht="14.25" hidden="false" customHeight="true" outlineLevel="0" collapsed="false">
      <c r="A542" s="94" t="s">
        <v>64</v>
      </c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5"/>
      <c r="AB542" s="95"/>
      <c r="AC542" s="95"/>
    </row>
    <row r="543" customFormat="false" ht="27" hidden="false" customHeight="true" outlineLevel="0" collapsed="false">
      <c r="A543" s="96" t="s">
        <v>854</v>
      </c>
      <c r="B543" s="96" t="s">
        <v>855</v>
      </c>
      <c r="C543" s="97" t="n">
        <v>4301031261</v>
      </c>
      <c r="D543" s="98" t="n">
        <v>4680115885103</v>
      </c>
      <c r="E543" s="98"/>
      <c r="F543" s="99" t="n">
        <v>0.27</v>
      </c>
      <c r="G543" s="100" t="n">
        <v>6</v>
      </c>
      <c r="H543" s="99" t="n">
        <v>1.62</v>
      </c>
      <c r="I543" s="99" t="n">
        <v>1.8</v>
      </c>
      <c r="J543" s="100" t="n">
        <v>182</v>
      </c>
      <c r="K543" s="100" t="s">
        <v>76</v>
      </c>
      <c r="L543" s="100"/>
      <c r="M543" s="101" t="s">
        <v>68</v>
      </c>
      <c r="N543" s="101"/>
      <c r="O543" s="100" t="n">
        <v>40</v>
      </c>
      <c r="P543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102"/>
      <c r="R543" s="102"/>
      <c r="S543" s="102"/>
      <c r="T543" s="102"/>
      <c r="U543" s="103"/>
      <c r="V543" s="103"/>
      <c r="W543" s="104" t="s">
        <v>69</v>
      </c>
      <c r="X543" s="105" t="n">
        <v>0</v>
      </c>
      <c r="Y543" s="106" t="n">
        <f aca="false">IFERROR(IF(X543="",0,CEILING((X543/$H543),1)*$H543),"")</f>
        <v>0</v>
      </c>
      <c r="Z543" s="107" t="str">
        <f aca="false">IFERROR(IF(Y543=0,"",ROUNDUP(Y543/H543,0)*0.00651),"")</f>
        <v/>
      </c>
      <c r="AA543" s="108"/>
      <c r="AB543" s="109"/>
      <c r="AC543" s="110" t="s">
        <v>856</v>
      </c>
      <c r="AG543" s="111"/>
      <c r="AJ543" s="112"/>
      <c r="AK543" s="112" t="n">
        <v>0</v>
      </c>
      <c r="BB543" s="113" t="s">
        <v>1</v>
      </c>
      <c r="BM543" s="111" t="n">
        <f aca="false">IFERROR(X543*I543/H543,"0")</f>
        <v>0</v>
      </c>
      <c r="BN543" s="111" t="n">
        <f aca="false">IFERROR(Y543*I543/H543,"0")</f>
        <v>0</v>
      </c>
      <c r="BO543" s="111" t="n">
        <f aca="false">IFERROR(1/J543*(X543/H543),"0")</f>
        <v>0</v>
      </c>
      <c r="BP543" s="111" t="n">
        <f aca="false">IFERROR(1/J543*(Y543/H543),"0")</f>
        <v>0</v>
      </c>
    </row>
    <row r="544" customFormat="false" ht="12.75" hidden="false" customHeight="false" outlineLevel="0" collapsed="false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5" t="s">
        <v>71</v>
      </c>
      <c r="Q544" s="115"/>
      <c r="R544" s="115"/>
      <c r="S544" s="115"/>
      <c r="T544" s="115"/>
      <c r="U544" s="115"/>
      <c r="V544" s="115"/>
      <c r="W544" s="116" t="s">
        <v>72</v>
      </c>
      <c r="X544" s="117" t="n">
        <f aca="false">IFERROR(X543/H543,"0")</f>
        <v>0</v>
      </c>
      <c r="Y544" s="117" t="n">
        <f aca="false">IFERROR(Y543/H543,"0")</f>
        <v>0</v>
      </c>
      <c r="Z544" s="117" t="n">
        <f aca="false">IFERROR(IF(Z543="",0,Z543),"0")</f>
        <v>0</v>
      </c>
      <c r="AA544" s="118"/>
      <c r="AB544" s="118"/>
      <c r="AC544" s="118"/>
    </row>
    <row r="545" customFormat="false" ht="12.75" hidden="false" customHeight="false" outlineLevel="0" collapsed="false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5" t="s">
        <v>71</v>
      </c>
      <c r="Q545" s="115"/>
      <c r="R545" s="115"/>
      <c r="S545" s="115"/>
      <c r="T545" s="115"/>
      <c r="U545" s="115"/>
      <c r="V545" s="115"/>
      <c r="W545" s="116" t="s">
        <v>69</v>
      </c>
      <c r="X545" s="117" t="n">
        <f aca="false">IFERROR(SUM(X543:X543),"0")</f>
        <v>0</v>
      </c>
      <c r="Y545" s="117" t="n">
        <f aca="false">IFERROR(SUM(Y543:Y543),"0")</f>
        <v>0</v>
      </c>
      <c r="Z545" s="116"/>
      <c r="AA545" s="118"/>
      <c r="AB545" s="118"/>
      <c r="AC545" s="118"/>
    </row>
    <row r="546" customFormat="false" ht="27.75" hidden="false" customHeight="true" outlineLevel="0" collapsed="false">
      <c r="A546" s="90" t="s">
        <v>857</v>
      </c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1"/>
      <c r="AB546" s="91"/>
      <c r="AC546" s="91"/>
    </row>
    <row r="547" customFormat="false" ht="16.5" hidden="false" customHeight="true" outlineLevel="0" collapsed="false">
      <c r="A547" s="92" t="s">
        <v>857</v>
      </c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3"/>
      <c r="AB547" s="93"/>
      <c r="AC547" s="93"/>
    </row>
    <row r="548" customFormat="false" ht="14.25" hidden="false" customHeight="true" outlineLevel="0" collapsed="false">
      <c r="A548" s="94" t="s">
        <v>113</v>
      </c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5"/>
      <c r="AB548" s="95"/>
      <c r="AC548" s="95"/>
    </row>
    <row r="549" customFormat="false" ht="27" hidden="false" customHeight="true" outlineLevel="0" collapsed="false">
      <c r="A549" s="96" t="s">
        <v>858</v>
      </c>
      <c r="B549" s="96" t="s">
        <v>859</v>
      </c>
      <c r="C549" s="97" t="n">
        <v>4301011795</v>
      </c>
      <c r="D549" s="98" t="n">
        <v>4607091389067</v>
      </c>
      <c r="E549" s="98"/>
      <c r="F549" s="99" t="n">
        <v>0.88</v>
      </c>
      <c r="G549" s="100" t="n">
        <v>6</v>
      </c>
      <c r="H549" s="99" t="n">
        <v>5.28</v>
      </c>
      <c r="I549" s="99" t="n">
        <v>5.64</v>
      </c>
      <c r="J549" s="100" t="n">
        <v>104</v>
      </c>
      <c r="K549" s="100" t="s">
        <v>116</v>
      </c>
      <c r="L549" s="100"/>
      <c r="M549" s="101" t="s">
        <v>119</v>
      </c>
      <c r="N549" s="101"/>
      <c r="O549" s="100" t="n">
        <v>60</v>
      </c>
      <c r="P549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9" s="102"/>
      <c r="R549" s="102"/>
      <c r="S549" s="102"/>
      <c r="T549" s="102"/>
      <c r="U549" s="103"/>
      <c r="V549" s="103"/>
      <c r="W549" s="104" t="s">
        <v>69</v>
      </c>
      <c r="X549" s="105" t="n">
        <v>150</v>
      </c>
      <c r="Y549" s="106" t="n">
        <f aca="false">IFERROR(IF(X549="",0,CEILING((X549/$H549),1)*$H549),"")</f>
        <v>153.12</v>
      </c>
      <c r="Z549" s="107" t="n">
        <f aca="false">IFERROR(IF(Y549=0,"",ROUNDUP(Y549/H549,0)*0.01196),"")</f>
        <v>0.34684</v>
      </c>
      <c r="AA549" s="108"/>
      <c r="AB549" s="109"/>
      <c r="AC549" s="110" t="s">
        <v>117</v>
      </c>
      <c r="AG549" s="111"/>
      <c r="AJ549" s="112"/>
      <c r="AK549" s="112" t="n">
        <v>0</v>
      </c>
      <c r="BB549" s="113" t="s">
        <v>1</v>
      </c>
      <c r="BM549" s="111" t="n">
        <f aca="false">IFERROR(X549*I549/H549,"0")</f>
        <v>160.227272727273</v>
      </c>
      <c r="BN549" s="111" t="n">
        <f aca="false">IFERROR(Y549*I549/H549,"0")</f>
        <v>163.56</v>
      </c>
      <c r="BO549" s="111" t="n">
        <f aca="false">IFERROR(1/J549*(X549/H549),"0")</f>
        <v>0.273164335664336</v>
      </c>
      <c r="BP549" s="111" t="n">
        <f aca="false">IFERROR(1/J549*(Y549/H549),"0")</f>
        <v>0.278846153846154</v>
      </c>
    </row>
    <row r="550" customFormat="false" ht="27" hidden="false" customHeight="true" outlineLevel="0" collapsed="false">
      <c r="A550" s="96" t="s">
        <v>860</v>
      </c>
      <c r="B550" s="96" t="s">
        <v>861</v>
      </c>
      <c r="C550" s="97" t="n">
        <v>4301011961</v>
      </c>
      <c r="D550" s="98" t="n">
        <v>4680115885271</v>
      </c>
      <c r="E550" s="98"/>
      <c r="F550" s="99" t="n">
        <v>0.88</v>
      </c>
      <c r="G550" s="100" t="n">
        <v>6</v>
      </c>
      <c r="H550" s="99" t="n">
        <v>5.28</v>
      </c>
      <c r="I550" s="99" t="n">
        <v>5.64</v>
      </c>
      <c r="J550" s="100" t="n">
        <v>104</v>
      </c>
      <c r="K550" s="100" t="s">
        <v>116</v>
      </c>
      <c r="L550" s="100"/>
      <c r="M550" s="101" t="s">
        <v>119</v>
      </c>
      <c r="N550" s="101"/>
      <c r="O550" s="100" t="n">
        <v>60</v>
      </c>
      <c r="P550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0" s="102"/>
      <c r="R550" s="102"/>
      <c r="S550" s="102"/>
      <c r="T550" s="102"/>
      <c r="U550" s="103"/>
      <c r="V550" s="103"/>
      <c r="W550" s="104" t="s">
        <v>69</v>
      </c>
      <c r="X550" s="105" t="n">
        <v>0</v>
      </c>
      <c r="Y550" s="106" t="n">
        <f aca="false">IFERROR(IF(X550="",0,CEILING((X550/$H550),1)*$H550),"")</f>
        <v>0</v>
      </c>
      <c r="Z550" s="107" t="str">
        <f aca="false">IFERROR(IF(Y550=0,"",ROUNDUP(Y550/H550,0)*0.01196),"")</f>
        <v/>
      </c>
      <c r="AA550" s="108"/>
      <c r="AB550" s="109"/>
      <c r="AC550" s="110" t="s">
        <v>862</v>
      </c>
      <c r="AG550" s="111"/>
      <c r="AJ550" s="112"/>
      <c r="AK550" s="112" t="n">
        <v>0</v>
      </c>
      <c r="BB550" s="113" t="s">
        <v>1</v>
      </c>
      <c r="BM550" s="111" t="n">
        <f aca="false">IFERROR(X550*I550/H550,"0")</f>
        <v>0</v>
      </c>
      <c r="BN550" s="111" t="n">
        <f aca="false">IFERROR(Y550*I550/H550,"0")</f>
        <v>0</v>
      </c>
      <c r="BO550" s="111" t="n">
        <f aca="false">IFERROR(1/J550*(X550/H550),"0")</f>
        <v>0</v>
      </c>
      <c r="BP550" s="111" t="n">
        <f aca="false">IFERROR(1/J550*(Y550/H550),"0")</f>
        <v>0</v>
      </c>
    </row>
    <row r="551" customFormat="false" ht="16.5" hidden="false" customHeight="true" outlineLevel="0" collapsed="false">
      <c r="A551" s="96" t="s">
        <v>863</v>
      </c>
      <c r="B551" s="96" t="s">
        <v>864</v>
      </c>
      <c r="C551" s="97" t="n">
        <v>4301011774</v>
      </c>
      <c r="D551" s="98" t="n">
        <v>4680115884502</v>
      </c>
      <c r="E551" s="98"/>
      <c r="F551" s="99" t="n">
        <v>0.88</v>
      </c>
      <c r="G551" s="100" t="n">
        <v>6</v>
      </c>
      <c r="H551" s="99" t="n">
        <v>5.28</v>
      </c>
      <c r="I551" s="99" t="n">
        <v>5.64</v>
      </c>
      <c r="J551" s="100" t="n">
        <v>104</v>
      </c>
      <c r="K551" s="100" t="s">
        <v>116</v>
      </c>
      <c r="L551" s="100"/>
      <c r="M551" s="101" t="s">
        <v>119</v>
      </c>
      <c r="N551" s="101"/>
      <c r="O551" s="100" t="n">
        <v>60</v>
      </c>
      <c r="P551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1" s="102"/>
      <c r="R551" s="102"/>
      <c r="S551" s="102"/>
      <c r="T551" s="102"/>
      <c r="U551" s="103"/>
      <c r="V551" s="103"/>
      <c r="W551" s="104" t="s">
        <v>69</v>
      </c>
      <c r="X551" s="105" t="n">
        <v>0</v>
      </c>
      <c r="Y551" s="106" t="n">
        <f aca="false">IFERROR(IF(X551="",0,CEILING((X551/$H551),1)*$H551),"")</f>
        <v>0</v>
      </c>
      <c r="Z551" s="107" t="str">
        <f aca="false">IFERROR(IF(Y551=0,"",ROUNDUP(Y551/H551,0)*0.01196),"")</f>
        <v/>
      </c>
      <c r="AA551" s="108"/>
      <c r="AB551" s="109"/>
      <c r="AC551" s="110" t="s">
        <v>865</v>
      </c>
      <c r="AG551" s="111"/>
      <c r="AJ551" s="112"/>
      <c r="AK551" s="112" t="n">
        <v>0</v>
      </c>
      <c r="BB551" s="113" t="s">
        <v>1</v>
      </c>
      <c r="BM551" s="111" t="n">
        <f aca="false">IFERROR(X551*I551/H551,"0")</f>
        <v>0</v>
      </c>
      <c r="BN551" s="111" t="n">
        <f aca="false">IFERROR(Y551*I551/H551,"0")</f>
        <v>0</v>
      </c>
      <c r="BO551" s="111" t="n">
        <f aca="false">IFERROR(1/J551*(X551/H551),"0")</f>
        <v>0</v>
      </c>
      <c r="BP551" s="111" t="n">
        <f aca="false">IFERROR(1/J551*(Y551/H551),"0")</f>
        <v>0</v>
      </c>
    </row>
    <row r="552" customFormat="false" ht="27" hidden="false" customHeight="true" outlineLevel="0" collapsed="false">
      <c r="A552" s="96" t="s">
        <v>866</v>
      </c>
      <c r="B552" s="96" t="s">
        <v>867</v>
      </c>
      <c r="C552" s="97" t="n">
        <v>4301011771</v>
      </c>
      <c r="D552" s="98" t="n">
        <v>4607091389104</v>
      </c>
      <c r="E552" s="98"/>
      <c r="F552" s="99" t="n">
        <v>0.88</v>
      </c>
      <c r="G552" s="100" t="n">
        <v>6</v>
      </c>
      <c r="H552" s="99" t="n">
        <v>5.28</v>
      </c>
      <c r="I552" s="99" t="n">
        <v>5.64</v>
      </c>
      <c r="J552" s="100" t="n">
        <v>104</v>
      </c>
      <c r="K552" s="100" t="s">
        <v>116</v>
      </c>
      <c r="L552" s="100"/>
      <c r="M552" s="101" t="s">
        <v>119</v>
      </c>
      <c r="N552" s="101"/>
      <c r="O552" s="100" t="n">
        <v>60</v>
      </c>
      <c r="P552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2" s="102"/>
      <c r="R552" s="102"/>
      <c r="S552" s="102"/>
      <c r="T552" s="102"/>
      <c r="U552" s="103"/>
      <c r="V552" s="103"/>
      <c r="W552" s="104" t="s">
        <v>69</v>
      </c>
      <c r="X552" s="105" t="n">
        <v>120</v>
      </c>
      <c r="Y552" s="106" t="n">
        <f aca="false">IFERROR(IF(X552="",0,CEILING((X552/$H552),1)*$H552),"")</f>
        <v>121.44</v>
      </c>
      <c r="Z552" s="107" t="n">
        <f aca="false">IFERROR(IF(Y552=0,"",ROUNDUP(Y552/H552,0)*0.01196),"")</f>
        <v>0.27508</v>
      </c>
      <c r="AA552" s="108"/>
      <c r="AB552" s="109"/>
      <c r="AC552" s="110" t="s">
        <v>868</v>
      </c>
      <c r="AG552" s="111"/>
      <c r="AJ552" s="112"/>
      <c r="AK552" s="112" t="n">
        <v>0</v>
      </c>
      <c r="BB552" s="113" t="s">
        <v>1</v>
      </c>
      <c r="BM552" s="111" t="n">
        <f aca="false">IFERROR(X552*I552/H552,"0")</f>
        <v>128.181818181818</v>
      </c>
      <c r="BN552" s="111" t="n">
        <f aca="false">IFERROR(Y552*I552/H552,"0")</f>
        <v>129.72</v>
      </c>
      <c r="BO552" s="111" t="n">
        <f aca="false">IFERROR(1/J552*(X552/H552),"0")</f>
        <v>0.218531468531469</v>
      </c>
      <c r="BP552" s="111" t="n">
        <f aca="false">IFERROR(1/J552*(Y552/H552),"0")</f>
        <v>0.221153846153846</v>
      </c>
    </row>
    <row r="553" customFormat="false" ht="16.5" hidden="false" customHeight="true" outlineLevel="0" collapsed="false">
      <c r="A553" s="96" t="s">
        <v>869</v>
      </c>
      <c r="B553" s="96" t="s">
        <v>870</v>
      </c>
      <c r="C553" s="97" t="n">
        <v>4301011799</v>
      </c>
      <c r="D553" s="98" t="n">
        <v>4680115884519</v>
      </c>
      <c r="E553" s="98"/>
      <c r="F553" s="99" t="n">
        <v>0.88</v>
      </c>
      <c r="G553" s="100" t="n">
        <v>6</v>
      </c>
      <c r="H553" s="99" t="n">
        <v>5.28</v>
      </c>
      <c r="I553" s="99" t="n">
        <v>5.64</v>
      </c>
      <c r="J553" s="100" t="n">
        <v>104</v>
      </c>
      <c r="K553" s="100" t="s">
        <v>116</v>
      </c>
      <c r="L553" s="100"/>
      <c r="M553" s="101" t="s">
        <v>77</v>
      </c>
      <c r="N553" s="101"/>
      <c r="O553" s="100" t="n">
        <v>60</v>
      </c>
      <c r="P553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3" s="102"/>
      <c r="R553" s="102"/>
      <c r="S553" s="102"/>
      <c r="T553" s="102"/>
      <c r="U553" s="103"/>
      <c r="V553" s="103"/>
      <c r="W553" s="104" t="s">
        <v>69</v>
      </c>
      <c r="X553" s="105" t="n">
        <v>0</v>
      </c>
      <c r="Y553" s="106" t="n">
        <f aca="false">IFERROR(IF(X553="",0,CEILING((X553/$H553),1)*$H553),"")</f>
        <v>0</v>
      </c>
      <c r="Z553" s="107" t="str">
        <f aca="false">IFERROR(IF(Y553=0,"",ROUNDUP(Y553/H553,0)*0.01196),"")</f>
        <v/>
      </c>
      <c r="AA553" s="108"/>
      <c r="AB553" s="109"/>
      <c r="AC553" s="110" t="s">
        <v>871</v>
      </c>
      <c r="AG553" s="111"/>
      <c r="AJ553" s="112"/>
      <c r="AK553" s="112" t="n">
        <v>0</v>
      </c>
      <c r="BB553" s="113" t="s">
        <v>1</v>
      </c>
      <c r="BM553" s="111" t="n">
        <f aca="false">IFERROR(X553*I553/H553,"0")</f>
        <v>0</v>
      </c>
      <c r="BN553" s="111" t="n">
        <f aca="false">IFERROR(Y553*I553/H553,"0")</f>
        <v>0</v>
      </c>
      <c r="BO553" s="111" t="n">
        <f aca="false">IFERROR(1/J553*(X553/H553),"0")</f>
        <v>0</v>
      </c>
      <c r="BP553" s="111" t="n">
        <f aca="false">IFERROR(1/J553*(Y553/H553),"0")</f>
        <v>0</v>
      </c>
    </row>
    <row r="554" customFormat="false" ht="27" hidden="false" customHeight="true" outlineLevel="0" collapsed="false">
      <c r="A554" s="96" t="s">
        <v>872</v>
      </c>
      <c r="B554" s="96" t="s">
        <v>873</v>
      </c>
      <c r="C554" s="97" t="n">
        <v>4301011376</v>
      </c>
      <c r="D554" s="98" t="n">
        <v>4680115885226</v>
      </c>
      <c r="E554" s="98"/>
      <c r="F554" s="99" t="n">
        <v>0.88</v>
      </c>
      <c r="G554" s="100" t="n">
        <v>6</v>
      </c>
      <c r="H554" s="99" t="n">
        <v>5.28</v>
      </c>
      <c r="I554" s="99" t="n">
        <v>5.64</v>
      </c>
      <c r="J554" s="100" t="n">
        <v>104</v>
      </c>
      <c r="K554" s="100" t="s">
        <v>116</v>
      </c>
      <c r="L554" s="100"/>
      <c r="M554" s="101" t="s">
        <v>77</v>
      </c>
      <c r="N554" s="101"/>
      <c r="O554" s="100" t="n">
        <v>60</v>
      </c>
      <c r="P554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4" s="102"/>
      <c r="R554" s="102"/>
      <c r="S554" s="102"/>
      <c r="T554" s="102"/>
      <c r="U554" s="103"/>
      <c r="V554" s="103"/>
      <c r="W554" s="104" t="s">
        <v>69</v>
      </c>
      <c r="X554" s="105" t="n">
        <v>100</v>
      </c>
      <c r="Y554" s="106" t="n">
        <f aca="false">IFERROR(IF(X554="",0,CEILING((X554/$H554),1)*$H554),"")</f>
        <v>100.32</v>
      </c>
      <c r="Z554" s="107" t="n">
        <f aca="false">IFERROR(IF(Y554=0,"",ROUNDUP(Y554/H554,0)*0.01196),"")</f>
        <v>0.22724</v>
      </c>
      <c r="AA554" s="108"/>
      <c r="AB554" s="109"/>
      <c r="AC554" s="110" t="s">
        <v>874</v>
      </c>
      <c r="AG554" s="111"/>
      <c r="AJ554" s="112"/>
      <c r="AK554" s="112" t="n">
        <v>0</v>
      </c>
      <c r="BB554" s="113" t="s">
        <v>1</v>
      </c>
      <c r="BM554" s="111" t="n">
        <f aca="false">IFERROR(X554*I554/H554,"0")</f>
        <v>106.818181818182</v>
      </c>
      <c r="BN554" s="111" t="n">
        <f aca="false">IFERROR(Y554*I554/H554,"0")</f>
        <v>107.16</v>
      </c>
      <c r="BO554" s="111" t="n">
        <f aca="false">IFERROR(1/J554*(X554/H554),"0")</f>
        <v>0.182109557109557</v>
      </c>
      <c r="BP554" s="111" t="n">
        <f aca="false">IFERROR(1/J554*(Y554/H554),"0")</f>
        <v>0.182692307692308</v>
      </c>
    </row>
    <row r="555" customFormat="false" ht="27" hidden="false" customHeight="true" outlineLevel="0" collapsed="false">
      <c r="A555" s="96" t="s">
        <v>875</v>
      </c>
      <c r="B555" s="96" t="s">
        <v>876</v>
      </c>
      <c r="C555" s="97" t="n">
        <v>4301011778</v>
      </c>
      <c r="D555" s="98" t="n">
        <v>4680115880603</v>
      </c>
      <c r="E555" s="98"/>
      <c r="F555" s="99" t="n">
        <v>0.6</v>
      </c>
      <c r="G555" s="100" t="n">
        <v>6</v>
      </c>
      <c r="H555" s="99" t="n">
        <v>3.6</v>
      </c>
      <c r="I555" s="99" t="n">
        <v>3.81</v>
      </c>
      <c r="J555" s="100" t="n">
        <v>132</v>
      </c>
      <c r="K555" s="100" t="s">
        <v>126</v>
      </c>
      <c r="L555" s="100"/>
      <c r="M555" s="101" t="s">
        <v>119</v>
      </c>
      <c r="N555" s="101"/>
      <c r="O555" s="100" t="n">
        <v>60</v>
      </c>
      <c r="P555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5" s="102"/>
      <c r="R555" s="102"/>
      <c r="S555" s="102"/>
      <c r="T555" s="102"/>
      <c r="U555" s="103"/>
      <c r="V555" s="103"/>
      <c r="W555" s="104" t="s">
        <v>69</v>
      </c>
      <c r="X555" s="105" t="n">
        <v>90</v>
      </c>
      <c r="Y555" s="106" t="n">
        <f aca="false">IFERROR(IF(X555="",0,CEILING((X555/$H555),1)*$H555),"")</f>
        <v>90</v>
      </c>
      <c r="Z555" s="107" t="n">
        <f aca="false">IFERROR(IF(Y555=0,"",ROUNDUP(Y555/H555,0)*0.00902),"")</f>
        <v>0.2255</v>
      </c>
      <c r="AA555" s="108"/>
      <c r="AB555" s="109"/>
      <c r="AC555" s="110" t="s">
        <v>117</v>
      </c>
      <c r="AG555" s="111"/>
      <c r="AJ555" s="112"/>
      <c r="AK555" s="112" t="n">
        <v>0</v>
      </c>
      <c r="BB555" s="113" t="s">
        <v>1</v>
      </c>
      <c r="BM555" s="111" t="n">
        <f aca="false">IFERROR(X555*I555/H555,"0")</f>
        <v>95.25</v>
      </c>
      <c r="BN555" s="111" t="n">
        <f aca="false">IFERROR(Y555*I555/H555,"0")</f>
        <v>95.25</v>
      </c>
      <c r="BO555" s="111" t="n">
        <f aca="false">IFERROR(1/J555*(X555/H555),"0")</f>
        <v>0.189393939393939</v>
      </c>
      <c r="BP555" s="111" t="n">
        <f aca="false">IFERROR(1/J555*(Y555/H555),"0")</f>
        <v>0.189393939393939</v>
      </c>
    </row>
    <row r="556" customFormat="false" ht="27" hidden="false" customHeight="true" outlineLevel="0" collapsed="false">
      <c r="A556" s="96" t="s">
        <v>875</v>
      </c>
      <c r="B556" s="96" t="s">
        <v>877</v>
      </c>
      <c r="C556" s="97" t="n">
        <v>4301012035</v>
      </c>
      <c r="D556" s="98" t="n">
        <v>4680115880603</v>
      </c>
      <c r="E556" s="98"/>
      <c r="F556" s="99" t="n">
        <v>0.6</v>
      </c>
      <c r="G556" s="100" t="n">
        <v>8</v>
      </c>
      <c r="H556" s="99" t="n">
        <v>4.8</v>
      </c>
      <c r="I556" s="99" t="n">
        <v>6.96</v>
      </c>
      <c r="J556" s="100" t="n">
        <v>120</v>
      </c>
      <c r="K556" s="100" t="s">
        <v>126</v>
      </c>
      <c r="L556" s="100"/>
      <c r="M556" s="101" t="s">
        <v>119</v>
      </c>
      <c r="N556" s="101"/>
      <c r="O556" s="100" t="n">
        <v>60</v>
      </c>
      <c r="P556" s="102" t="str">
        <f aca="false"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6" s="102"/>
      <c r="R556" s="102"/>
      <c r="S556" s="102"/>
      <c r="T556" s="102"/>
      <c r="U556" s="103"/>
      <c r="V556" s="103"/>
      <c r="W556" s="104" t="s">
        <v>69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IFERROR(IF(Y556=0,"",ROUNDUP(Y556/H556,0)*0.00937),"")</f>
        <v/>
      </c>
      <c r="AA556" s="108"/>
      <c r="AB556" s="109"/>
      <c r="AC556" s="110" t="s">
        <v>117</v>
      </c>
      <c r="AG556" s="111"/>
      <c r="AJ556" s="112"/>
      <c r="AK556" s="112" t="n">
        <v>0</v>
      </c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878</v>
      </c>
      <c r="B557" s="96" t="s">
        <v>879</v>
      </c>
      <c r="C557" s="97" t="n">
        <v>4301012036</v>
      </c>
      <c r="D557" s="98" t="n">
        <v>4680115882782</v>
      </c>
      <c r="E557" s="98"/>
      <c r="F557" s="99" t="n">
        <v>0.6</v>
      </c>
      <c r="G557" s="100" t="n">
        <v>8</v>
      </c>
      <c r="H557" s="99" t="n">
        <v>4.8</v>
      </c>
      <c r="I557" s="99" t="n">
        <v>6.96</v>
      </c>
      <c r="J557" s="100" t="n">
        <v>120</v>
      </c>
      <c r="K557" s="100" t="s">
        <v>126</v>
      </c>
      <c r="L557" s="100"/>
      <c r="M557" s="101" t="s">
        <v>119</v>
      </c>
      <c r="N557" s="101"/>
      <c r="O557" s="100" t="n">
        <v>60</v>
      </c>
      <c r="P557" s="102" t="str">
        <f aca="false"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7" s="102"/>
      <c r="R557" s="102"/>
      <c r="S557" s="102"/>
      <c r="T557" s="102"/>
      <c r="U557" s="103"/>
      <c r="V557" s="103"/>
      <c r="W557" s="104" t="s">
        <v>69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IFERROR(IF(Y557=0,"",ROUNDUP(Y557/H557,0)*0.00937),"")</f>
        <v/>
      </c>
      <c r="AA557" s="108"/>
      <c r="AB557" s="109"/>
      <c r="AC557" s="110" t="s">
        <v>862</v>
      </c>
      <c r="AG557" s="111"/>
      <c r="AJ557" s="112"/>
      <c r="AK557" s="112" t="n">
        <v>0</v>
      </c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880</v>
      </c>
      <c r="B558" s="96" t="s">
        <v>881</v>
      </c>
      <c r="C558" s="97" t="n">
        <v>4301012050</v>
      </c>
      <c r="D558" s="98" t="n">
        <v>4680115885479</v>
      </c>
      <c r="E558" s="98"/>
      <c r="F558" s="99" t="n">
        <v>0.4</v>
      </c>
      <c r="G558" s="100" t="n">
        <v>6</v>
      </c>
      <c r="H558" s="99" t="n">
        <v>2.4</v>
      </c>
      <c r="I558" s="99" t="n">
        <v>2.58</v>
      </c>
      <c r="J558" s="100" t="n">
        <v>182</v>
      </c>
      <c r="K558" s="100" t="s">
        <v>76</v>
      </c>
      <c r="L558" s="100"/>
      <c r="M558" s="101" t="s">
        <v>119</v>
      </c>
      <c r="N558" s="101"/>
      <c r="O558" s="100" t="n">
        <v>60</v>
      </c>
      <c r="P558" s="119" t="s">
        <v>882</v>
      </c>
      <c r="Q558" s="119"/>
      <c r="R558" s="119"/>
      <c r="S558" s="119"/>
      <c r="T558" s="119"/>
      <c r="U558" s="103"/>
      <c r="V558" s="103"/>
      <c r="W558" s="104" t="s">
        <v>69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IFERROR(IF(Y558=0,"",ROUNDUP(Y558/H558,0)*0.00651),"")</f>
        <v/>
      </c>
      <c r="AA558" s="108"/>
      <c r="AB558" s="109"/>
      <c r="AC558" s="110" t="s">
        <v>868</v>
      </c>
      <c r="AG558" s="111"/>
      <c r="AJ558" s="112"/>
      <c r="AK558" s="112" t="n">
        <v>0</v>
      </c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27" hidden="false" customHeight="true" outlineLevel="0" collapsed="false">
      <c r="A559" s="96" t="s">
        <v>883</v>
      </c>
      <c r="B559" s="96" t="s">
        <v>884</v>
      </c>
      <c r="C559" s="97" t="n">
        <v>4301011784</v>
      </c>
      <c r="D559" s="98" t="n">
        <v>4607091389982</v>
      </c>
      <c r="E559" s="98"/>
      <c r="F559" s="99" t="n">
        <v>0.6</v>
      </c>
      <c r="G559" s="100" t="n">
        <v>6</v>
      </c>
      <c r="H559" s="99" t="n">
        <v>3.6</v>
      </c>
      <c r="I559" s="99" t="n">
        <v>3.81</v>
      </c>
      <c r="J559" s="100" t="n">
        <v>132</v>
      </c>
      <c r="K559" s="100" t="s">
        <v>126</v>
      </c>
      <c r="L559" s="100"/>
      <c r="M559" s="101" t="s">
        <v>119</v>
      </c>
      <c r="N559" s="101"/>
      <c r="O559" s="100" t="n">
        <v>60</v>
      </c>
      <c r="P559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102"/>
      <c r="R559" s="102"/>
      <c r="S559" s="102"/>
      <c r="T559" s="102"/>
      <c r="U559" s="103"/>
      <c r="V559" s="103"/>
      <c r="W559" s="104" t="s">
        <v>69</v>
      </c>
      <c r="X559" s="105" t="n">
        <v>150</v>
      </c>
      <c r="Y559" s="106" t="n">
        <f aca="false">IFERROR(IF(X559="",0,CEILING((X559/$H559),1)*$H559),"")</f>
        <v>151.2</v>
      </c>
      <c r="Z559" s="107" t="n">
        <f aca="false">IFERROR(IF(Y559=0,"",ROUNDUP(Y559/H559,0)*0.00902),"")</f>
        <v>0.37884</v>
      </c>
      <c r="AA559" s="108"/>
      <c r="AB559" s="109"/>
      <c r="AC559" s="110" t="s">
        <v>868</v>
      </c>
      <c r="AG559" s="111"/>
      <c r="AJ559" s="112"/>
      <c r="AK559" s="112" t="n">
        <v>0</v>
      </c>
      <c r="BB559" s="113" t="s">
        <v>1</v>
      </c>
      <c r="BM559" s="111" t="n">
        <f aca="false">IFERROR(X559*I559/H559,"0")</f>
        <v>158.75</v>
      </c>
      <c r="BN559" s="111" t="n">
        <f aca="false">IFERROR(Y559*I559/H559,"0")</f>
        <v>160.02</v>
      </c>
      <c r="BO559" s="111" t="n">
        <f aca="false">IFERROR(1/J559*(X559/H559),"0")</f>
        <v>0.315656565656566</v>
      </c>
      <c r="BP559" s="111" t="n">
        <f aca="false">IFERROR(1/J559*(Y559/H559),"0")</f>
        <v>0.318181818181818</v>
      </c>
    </row>
    <row r="560" customFormat="false" ht="27" hidden="false" customHeight="true" outlineLevel="0" collapsed="false">
      <c r="A560" s="96" t="s">
        <v>883</v>
      </c>
      <c r="B560" s="96" t="s">
        <v>885</v>
      </c>
      <c r="C560" s="97" t="n">
        <v>4301012034</v>
      </c>
      <c r="D560" s="98" t="n">
        <v>4607091389982</v>
      </c>
      <c r="E560" s="98"/>
      <c r="F560" s="99" t="n">
        <v>0.6</v>
      </c>
      <c r="G560" s="100" t="n">
        <v>8</v>
      </c>
      <c r="H560" s="99" t="n">
        <v>4.8</v>
      </c>
      <c r="I560" s="99" t="n">
        <v>6.96</v>
      </c>
      <c r="J560" s="100" t="n">
        <v>120</v>
      </c>
      <c r="K560" s="100" t="s">
        <v>126</v>
      </c>
      <c r="L560" s="100"/>
      <c r="M560" s="101" t="s">
        <v>119</v>
      </c>
      <c r="N560" s="101"/>
      <c r="O560" s="100" t="n">
        <v>60</v>
      </c>
      <c r="P560" s="102" t="str">
        <f aca="false"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0" s="102"/>
      <c r="R560" s="102"/>
      <c r="S560" s="102"/>
      <c r="T560" s="102"/>
      <c r="U560" s="103"/>
      <c r="V560" s="103"/>
      <c r="W560" s="104" t="s">
        <v>69</v>
      </c>
      <c r="X560" s="105" t="n">
        <v>0</v>
      </c>
      <c r="Y560" s="106" t="n">
        <f aca="false">IFERROR(IF(X560="",0,CEILING((X560/$H560),1)*$H560),"")</f>
        <v>0</v>
      </c>
      <c r="Z560" s="107" t="str">
        <f aca="false">IFERROR(IF(Y560=0,"",ROUNDUP(Y560/H560,0)*0.00937),"")</f>
        <v/>
      </c>
      <c r="AA560" s="108"/>
      <c r="AB560" s="109"/>
      <c r="AC560" s="110" t="s">
        <v>868</v>
      </c>
      <c r="AG560" s="111"/>
      <c r="AJ560" s="112"/>
      <c r="AK560" s="112" t="n">
        <v>0</v>
      </c>
      <c r="BB560" s="113" t="s">
        <v>1</v>
      </c>
      <c r="BM560" s="111" t="n">
        <f aca="false">IFERROR(X560*I560/H560,"0")</f>
        <v>0</v>
      </c>
      <c r="BN560" s="111" t="n">
        <f aca="false">IFERROR(Y560*I560/H560,"0")</f>
        <v>0</v>
      </c>
      <c r="BO560" s="111" t="n">
        <f aca="false">IFERROR(1/J560*(X560/H560),"0")</f>
        <v>0</v>
      </c>
      <c r="BP560" s="111" t="n">
        <f aca="false">IFERROR(1/J560*(Y560/H560),"0")</f>
        <v>0</v>
      </c>
    </row>
    <row r="561" customFormat="false" ht="27" hidden="false" customHeight="true" outlineLevel="0" collapsed="false">
      <c r="A561" s="96" t="s">
        <v>886</v>
      </c>
      <c r="B561" s="96" t="s">
        <v>887</v>
      </c>
      <c r="C561" s="97" t="n">
        <v>4301012057</v>
      </c>
      <c r="D561" s="98" t="n">
        <v>4680115886483</v>
      </c>
      <c r="E561" s="98"/>
      <c r="F561" s="99" t="n">
        <v>0.55</v>
      </c>
      <c r="G561" s="100" t="n">
        <v>8</v>
      </c>
      <c r="H561" s="99" t="n">
        <v>4.4</v>
      </c>
      <c r="I561" s="99" t="n">
        <v>4.61</v>
      </c>
      <c r="J561" s="100" t="n">
        <v>132</v>
      </c>
      <c r="K561" s="100" t="s">
        <v>126</v>
      </c>
      <c r="L561" s="100"/>
      <c r="M561" s="101" t="s">
        <v>119</v>
      </c>
      <c r="N561" s="101"/>
      <c r="O561" s="100" t="n">
        <v>60</v>
      </c>
      <c r="P561" s="119" t="s">
        <v>888</v>
      </c>
      <c r="Q561" s="119"/>
      <c r="R561" s="119"/>
      <c r="S561" s="119"/>
      <c r="T561" s="119"/>
      <c r="U561" s="103"/>
      <c r="V561" s="103"/>
      <c r="W561" s="104" t="s">
        <v>69</v>
      </c>
      <c r="X561" s="105" t="n">
        <v>0</v>
      </c>
      <c r="Y561" s="106" t="n">
        <f aca="false">IFERROR(IF(X561="",0,CEILING((X561/$H561),1)*$H561),"")</f>
        <v>0</v>
      </c>
      <c r="Z561" s="107" t="str">
        <f aca="false">IFERROR(IF(Y561=0,"",ROUNDUP(Y561/H561,0)*0.00902),"")</f>
        <v/>
      </c>
      <c r="AA561" s="108"/>
      <c r="AB561" s="109"/>
      <c r="AC561" s="110" t="s">
        <v>865</v>
      </c>
      <c r="AG561" s="111"/>
      <c r="AJ561" s="112"/>
      <c r="AK561" s="112" t="n">
        <v>0</v>
      </c>
      <c r="BB561" s="113" t="s">
        <v>1</v>
      </c>
      <c r="BM561" s="111" t="n">
        <f aca="false">IFERROR(X561*I561/H561,"0")</f>
        <v>0</v>
      </c>
      <c r="BN561" s="111" t="n">
        <f aca="false">IFERROR(Y561*I561/H561,"0")</f>
        <v>0</v>
      </c>
      <c r="BO561" s="111" t="n">
        <f aca="false">IFERROR(1/J561*(X561/H561),"0")</f>
        <v>0</v>
      </c>
      <c r="BP561" s="111" t="n">
        <f aca="false">IFERROR(1/J561*(Y561/H561),"0")</f>
        <v>0</v>
      </c>
    </row>
    <row r="562" customFormat="false" ht="27" hidden="false" customHeight="true" outlineLevel="0" collapsed="false">
      <c r="A562" s="96" t="s">
        <v>889</v>
      </c>
      <c r="B562" s="96" t="s">
        <v>890</v>
      </c>
      <c r="C562" s="97" t="n">
        <v>4301012058</v>
      </c>
      <c r="D562" s="98" t="n">
        <v>4680115886490</v>
      </c>
      <c r="E562" s="98"/>
      <c r="F562" s="99" t="n">
        <v>0.55</v>
      </c>
      <c r="G562" s="100" t="n">
        <v>8</v>
      </c>
      <c r="H562" s="99" t="n">
        <v>4.4</v>
      </c>
      <c r="I562" s="99" t="n">
        <v>4.58</v>
      </c>
      <c r="J562" s="100" t="n">
        <v>182</v>
      </c>
      <c r="K562" s="100" t="s">
        <v>76</v>
      </c>
      <c r="L562" s="100"/>
      <c r="M562" s="101" t="s">
        <v>119</v>
      </c>
      <c r="N562" s="101"/>
      <c r="O562" s="100" t="n">
        <v>60</v>
      </c>
      <c r="P562" s="119" t="s">
        <v>891</v>
      </c>
      <c r="Q562" s="119"/>
      <c r="R562" s="119"/>
      <c r="S562" s="119"/>
      <c r="T562" s="119"/>
      <c r="U562" s="103"/>
      <c r="V562" s="103"/>
      <c r="W562" s="104" t="s">
        <v>69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IFERROR(IF(Y562=0,"",ROUNDUP(Y562/H562,0)*0.00651),"")</f>
        <v/>
      </c>
      <c r="AA562" s="108"/>
      <c r="AB562" s="109"/>
      <c r="AC562" s="110" t="s">
        <v>871</v>
      </c>
      <c r="AG562" s="111"/>
      <c r="AJ562" s="112"/>
      <c r="AK562" s="112" t="n">
        <v>0</v>
      </c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892</v>
      </c>
      <c r="B563" s="96" t="s">
        <v>893</v>
      </c>
      <c r="C563" s="97" t="n">
        <v>4301012055</v>
      </c>
      <c r="D563" s="98" t="n">
        <v>4680115886469</v>
      </c>
      <c r="E563" s="98"/>
      <c r="F563" s="99" t="n">
        <v>0.55</v>
      </c>
      <c r="G563" s="100" t="n">
        <v>8</v>
      </c>
      <c r="H563" s="99" t="n">
        <v>4.4</v>
      </c>
      <c r="I563" s="99" t="n">
        <v>4.61</v>
      </c>
      <c r="J563" s="100" t="n">
        <v>132</v>
      </c>
      <c r="K563" s="100" t="s">
        <v>126</v>
      </c>
      <c r="L563" s="100"/>
      <c r="M563" s="101" t="s">
        <v>119</v>
      </c>
      <c r="N563" s="101"/>
      <c r="O563" s="100" t="n">
        <v>60</v>
      </c>
      <c r="P563" s="119" t="s">
        <v>894</v>
      </c>
      <c r="Q563" s="119"/>
      <c r="R563" s="119"/>
      <c r="S563" s="119"/>
      <c r="T563" s="119"/>
      <c r="U563" s="103"/>
      <c r="V563" s="103"/>
      <c r="W563" s="104" t="s">
        <v>69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IFERROR(IF(Y563=0,"",ROUNDUP(Y563/H563,0)*0.00902),"")</f>
        <v/>
      </c>
      <c r="AA563" s="108"/>
      <c r="AB563" s="109"/>
      <c r="AC563" s="110" t="s">
        <v>874</v>
      </c>
      <c r="AG563" s="111"/>
      <c r="AJ563" s="112"/>
      <c r="AK563" s="112" t="n">
        <v>0</v>
      </c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12.75" hidden="false" customHeight="false" outlineLevel="0" collapsed="false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5" t="s">
        <v>71</v>
      </c>
      <c r="Q564" s="115"/>
      <c r="R564" s="115"/>
      <c r="S564" s="115"/>
      <c r="T564" s="115"/>
      <c r="U564" s="115"/>
      <c r="V564" s="115"/>
      <c r="W564" s="116" t="s">
        <v>72</v>
      </c>
      <c r="X564" s="117" t="n">
        <f aca="false">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</f>
        <v>136.742424242424</v>
      </c>
      <c r="Y564" s="117" t="n">
        <f aca="false">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</f>
        <v>138</v>
      </c>
      <c r="Z564" s="117" t="n">
        <f aca="false">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1.4535</v>
      </c>
      <c r="AA564" s="118"/>
      <c r="AB564" s="118"/>
      <c r="AC564" s="118"/>
    </row>
    <row r="565" customFormat="false" ht="12.75" hidden="false" customHeight="false" outlineLevel="0" collapsed="false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5" t="s">
        <v>71</v>
      </c>
      <c r="Q565" s="115"/>
      <c r="R565" s="115"/>
      <c r="S565" s="115"/>
      <c r="T565" s="115"/>
      <c r="U565" s="115"/>
      <c r="V565" s="115"/>
      <c r="W565" s="116" t="s">
        <v>69</v>
      </c>
      <c r="X565" s="117" t="n">
        <f aca="false">IFERROR(SUM(X549:X563),"0")</f>
        <v>610</v>
      </c>
      <c r="Y565" s="117" t="n">
        <f aca="false">IFERROR(SUM(Y549:Y563),"0")</f>
        <v>616.08</v>
      </c>
      <c r="Z565" s="116"/>
      <c r="AA565" s="118"/>
      <c r="AB565" s="118"/>
      <c r="AC565" s="118"/>
    </row>
    <row r="566" customFormat="false" ht="14.25" hidden="false" customHeight="true" outlineLevel="0" collapsed="false">
      <c r="A566" s="94" t="s">
        <v>166</v>
      </c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5"/>
      <c r="AB566" s="95"/>
      <c r="AC566" s="95"/>
    </row>
    <row r="567" customFormat="false" ht="16.5" hidden="false" customHeight="true" outlineLevel="0" collapsed="false">
      <c r="A567" s="96" t="s">
        <v>895</v>
      </c>
      <c r="B567" s="96" t="s">
        <v>896</v>
      </c>
      <c r="C567" s="97" t="n">
        <v>4301020222</v>
      </c>
      <c r="D567" s="98" t="n">
        <v>4607091388930</v>
      </c>
      <c r="E567" s="98"/>
      <c r="F567" s="99" t="n">
        <v>0.88</v>
      </c>
      <c r="G567" s="100" t="n">
        <v>6</v>
      </c>
      <c r="H567" s="99" t="n">
        <v>5.28</v>
      </c>
      <c r="I567" s="99" t="n">
        <v>5.64</v>
      </c>
      <c r="J567" s="100" t="n">
        <v>104</v>
      </c>
      <c r="K567" s="100" t="s">
        <v>116</v>
      </c>
      <c r="L567" s="100"/>
      <c r="M567" s="101" t="s">
        <v>119</v>
      </c>
      <c r="N567" s="101"/>
      <c r="O567" s="100" t="n">
        <v>55</v>
      </c>
      <c r="P567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102"/>
      <c r="R567" s="102"/>
      <c r="S567" s="102"/>
      <c r="T567" s="102"/>
      <c r="U567" s="103"/>
      <c r="V567" s="103"/>
      <c r="W567" s="104" t="s">
        <v>69</v>
      </c>
      <c r="X567" s="105" t="n">
        <v>120</v>
      </c>
      <c r="Y567" s="106" t="n">
        <f aca="false">IFERROR(IF(X567="",0,CEILING((X567/$H567),1)*$H567),"")</f>
        <v>121.44</v>
      </c>
      <c r="Z567" s="107" t="n">
        <f aca="false">IFERROR(IF(Y567=0,"",ROUNDUP(Y567/H567,0)*0.01196),"")</f>
        <v>0.27508</v>
      </c>
      <c r="AA567" s="108"/>
      <c r="AB567" s="109"/>
      <c r="AC567" s="110" t="s">
        <v>897</v>
      </c>
      <c r="AG567" s="111"/>
      <c r="AJ567" s="112"/>
      <c r="AK567" s="112" t="n">
        <v>0</v>
      </c>
      <c r="BB567" s="113" t="s">
        <v>1</v>
      </c>
      <c r="BM567" s="111" t="n">
        <f aca="false">IFERROR(X567*I567/H567,"0")</f>
        <v>128.181818181818</v>
      </c>
      <c r="BN567" s="111" t="n">
        <f aca="false">IFERROR(Y567*I567/H567,"0")</f>
        <v>129.72</v>
      </c>
      <c r="BO567" s="111" t="n">
        <f aca="false">IFERROR(1/J567*(X567/H567),"0")</f>
        <v>0.218531468531469</v>
      </c>
      <c r="BP567" s="111" t="n">
        <f aca="false">IFERROR(1/J567*(Y567/H567),"0")</f>
        <v>0.221153846153846</v>
      </c>
    </row>
    <row r="568" customFormat="false" ht="16.5" hidden="false" customHeight="true" outlineLevel="0" collapsed="false">
      <c r="A568" s="96" t="s">
        <v>898</v>
      </c>
      <c r="B568" s="96" t="s">
        <v>899</v>
      </c>
      <c r="C568" s="97" t="n">
        <v>4301020364</v>
      </c>
      <c r="D568" s="98" t="n">
        <v>4680115880054</v>
      </c>
      <c r="E568" s="98"/>
      <c r="F568" s="99" t="n">
        <v>0.6</v>
      </c>
      <c r="G568" s="100" t="n">
        <v>8</v>
      </c>
      <c r="H568" s="99" t="n">
        <v>4.8</v>
      </c>
      <c r="I568" s="99" t="n">
        <v>6.96</v>
      </c>
      <c r="J568" s="100" t="n">
        <v>120</v>
      </c>
      <c r="K568" s="100" t="s">
        <v>126</v>
      </c>
      <c r="L568" s="100"/>
      <c r="M568" s="101" t="s">
        <v>119</v>
      </c>
      <c r="N568" s="101"/>
      <c r="O568" s="100" t="n">
        <v>55</v>
      </c>
      <c r="P568" s="102" t="str">
        <f aca="false"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102"/>
      <c r="R568" s="102"/>
      <c r="S568" s="102"/>
      <c r="T568" s="102"/>
      <c r="U568" s="103"/>
      <c r="V568" s="103"/>
      <c r="W568" s="104" t="s">
        <v>69</v>
      </c>
      <c r="X568" s="105" t="n">
        <v>0</v>
      </c>
      <c r="Y568" s="106" t="n">
        <f aca="false">IFERROR(IF(X568="",0,CEILING((X568/$H568),1)*$H568),"")</f>
        <v>0</v>
      </c>
      <c r="Z568" s="107" t="str">
        <f aca="false">IFERROR(IF(Y568=0,"",ROUNDUP(Y568/H568,0)*0.00937),"")</f>
        <v/>
      </c>
      <c r="AA568" s="108"/>
      <c r="AB568" s="109"/>
      <c r="AC568" s="110" t="s">
        <v>897</v>
      </c>
      <c r="AG568" s="111"/>
      <c r="AJ568" s="112"/>
      <c r="AK568" s="112" t="n">
        <v>0</v>
      </c>
      <c r="BB568" s="113" t="s">
        <v>1</v>
      </c>
      <c r="BM568" s="111" t="n">
        <f aca="false">IFERROR(X568*I568/H568,"0")</f>
        <v>0</v>
      </c>
      <c r="BN568" s="111" t="n">
        <f aca="false">IFERROR(Y568*I568/H568,"0")</f>
        <v>0</v>
      </c>
      <c r="BO568" s="111" t="n">
        <f aca="false">IFERROR(1/J568*(X568/H568),"0")</f>
        <v>0</v>
      </c>
      <c r="BP568" s="111" t="n">
        <f aca="false">IFERROR(1/J568*(Y568/H568),"0")</f>
        <v>0</v>
      </c>
    </row>
    <row r="569" customFormat="false" ht="16.5" hidden="false" customHeight="true" outlineLevel="0" collapsed="false">
      <c r="A569" s="96" t="s">
        <v>898</v>
      </c>
      <c r="B569" s="96" t="s">
        <v>900</v>
      </c>
      <c r="C569" s="97" t="n">
        <v>4301020206</v>
      </c>
      <c r="D569" s="98" t="n">
        <v>4680115880054</v>
      </c>
      <c r="E569" s="98"/>
      <c r="F569" s="99" t="n">
        <v>0.6</v>
      </c>
      <c r="G569" s="100" t="n">
        <v>6</v>
      </c>
      <c r="H569" s="99" t="n">
        <v>3.6</v>
      </c>
      <c r="I569" s="99" t="n">
        <v>3.81</v>
      </c>
      <c r="J569" s="100" t="n">
        <v>132</v>
      </c>
      <c r="K569" s="100" t="s">
        <v>126</v>
      </c>
      <c r="L569" s="100"/>
      <c r="M569" s="101" t="s">
        <v>119</v>
      </c>
      <c r="N569" s="101"/>
      <c r="O569" s="100" t="n">
        <v>55</v>
      </c>
      <c r="P569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102"/>
      <c r="R569" s="102"/>
      <c r="S569" s="102"/>
      <c r="T569" s="102"/>
      <c r="U569" s="103"/>
      <c r="V569" s="103"/>
      <c r="W569" s="104" t="s">
        <v>69</v>
      </c>
      <c r="X569" s="105" t="n">
        <v>0</v>
      </c>
      <c r="Y569" s="106" t="n">
        <f aca="false">IFERROR(IF(X569="",0,CEILING((X569/$H569),1)*$H569),"")</f>
        <v>0</v>
      </c>
      <c r="Z569" s="107" t="str">
        <f aca="false">IFERROR(IF(Y569=0,"",ROUNDUP(Y569/H569,0)*0.00902),"")</f>
        <v/>
      </c>
      <c r="AA569" s="108"/>
      <c r="AB569" s="109"/>
      <c r="AC569" s="110" t="s">
        <v>897</v>
      </c>
      <c r="AG569" s="111"/>
      <c r="AJ569" s="112"/>
      <c r="AK569" s="112" t="n">
        <v>0</v>
      </c>
      <c r="BB569" s="113" t="s">
        <v>1</v>
      </c>
      <c r="BM569" s="111" t="n">
        <f aca="false">IFERROR(X569*I569/H569,"0")</f>
        <v>0</v>
      </c>
      <c r="BN569" s="111" t="n">
        <f aca="false">IFERROR(Y569*I569/H569,"0")</f>
        <v>0</v>
      </c>
      <c r="BO569" s="111" t="n">
        <f aca="false">IFERROR(1/J569*(X569/H569),"0")</f>
        <v>0</v>
      </c>
      <c r="BP569" s="111" t="n">
        <f aca="false">IFERROR(1/J569*(Y569/H569),"0")</f>
        <v>0</v>
      </c>
    </row>
    <row r="570" customFormat="false" ht="12.75" hidden="false" customHeight="false" outlineLevel="0" collapsed="false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5" t="s">
        <v>71</v>
      </c>
      <c r="Q570" s="115"/>
      <c r="R570" s="115"/>
      <c r="S570" s="115"/>
      <c r="T570" s="115"/>
      <c r="U570" s="115"/>
      <c r="V570" s="115"/>
      <c r="W570" s="116" t="s">
        <v>72</v>
      </c>
      <c r="X570" s="117" t="n">
        <f aca="false">IFERROR(X567/H567,"0")+IFERROR(X568/H568,"0")+IFERROR(X569/H569,"0")</f>
        <v>22.7272727272727</v>
      </c>
      <c r="Y570" s="117" t="n">
        <f aca="false">IFERROR(Y567/H567,"0")+IFERROR(Y568/H568,"0")+IFERROR(Y569/H569,"0")</f>
        <v>23</v>
      </c>
      <c r="Z570" s="117" t="n">
        <f aca="false">IFERROR(IF(Z567="",0,Z567),"0")+IFERROR(IF(Z568="",0,Z568),"0")+IFERROR(IF(Z569="",0,Z569),"0")</f>
        <v>0.27508</v>
      </c>
      <c r="AA570" s="118"/>
      <c r="AB570" s="118"/>
      <c r="AC570" s="118"/>
    </row>
    <row r="571" customFormat="false" ht="12.75" hidden="false" customHeight="false" outlineLevel="0" collapsed="false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5" t="s">
        <v>71</v>
      </c>
      <c r="Q571" s="115"/>
      <c r="R571" s="115"/>
      <c r="S571" s="115"/>
      <c r="T571" s="115"/>
      <c r="U571" s="115"/>
      <c r="V571" s="115"/>
      <c r="W571" s="116" t="s">
        <v>69</v>
      </c>
      <c r="X571" s="117" t="n">
        <f aca="false">IFERROR(SUM(X567:X569),"0")</f>
        <v>120</v>
      </c>
      <c r="Y571" s="117" t="n">
        <f aca="false">IFERROR(SUM(Y567:Y569),"0")</f>
        <v>121.44</v>
      </c>
      <c r="Z571" s="116"/>
      <c r="AA571" s="118"/>
      <c r="AB571" s="118"/>
      <c r="AC571" s="118"/>
    </row>
    <row r="572" customFormat="false" ht="14.25" hidden="false" customHeight="true" outlineLevel="0" collapsed="false">
      <c r="A572" s="94" t="s">
        <v>64</v>
      </c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5"/>
      <c r="AB572" s="95"/>
      <c r="AC572" s="95"/>
    </row>
    <row r="573" customFormat="false" ht="27" hidden="false" customHeight="true" outlineLevel="0" collapsed="false">
      <c r="A573" s="96" t="s">
        <v>901</v>
      </c>
      <c r="B573" s="96" t="s">
        <v>902</v>
      </c>
      <c r="C573" s="97" t="n">
        <v>4301031252</v>
      </c>
      <c r="D573" s="98" t="n">
        <v>4680115883116</v>
      </c>
      <c r="E573" s="98"/>
      <c r="F573" s="99" t="n">
        <v>0.88</v>
      </c>
      <c r="G573" s="100" t="n">
        <v>6</v>
      </c>
      <c r="H573" s="99" t="n">
        <v>5.28</v>
      </c>
      <c r="I573" s="99" t="n">
        <v>5.64</v>
      </c>
      <c r="J573" s="100" t="n">
        <v>104</v>
      </c>
      <c r="K573" s="100" t="s">
        <v>116</v>
      </c>
      <c r="L573" s="100"/>
      <c r="M573" s="101" t="s">
        <v>119</v>
      </c>
      <c r="N573" s="101"/>
      <c r="O573" s="100" t="n">
        <v>60</v>
      </c>
      <c r="P573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102"/>
      <c r="R573" s="102"/>
      <c r="S573" s="102"/>
      <c r="T573" s="102"/>
      <c r="U573" s="103"/>
      <c r="V573" s="103"/>
      <c r="W573" s="104" t="s">
        <v>69</v>
      </c>
      <c r="X573" s="105" t="n">
        <v>60</v>
      </c>
      <c r="Y573" s="106" t="n">
        <f aca="false">IFERROR(IF(X573="",0,CEILING((X573/$H573),1)*$H573),"")</f>
        <v>63.36</v>
      </c>
      <c r="Z573" s="107" t="n">
        <f aca="false">IFERROR(IF(Y573=0,"",ROUNDUP(Y573/H573,0)*0.01196),"")</f>
        <v>0.14352</v>
      </c>
      <c r="AA573" s="108"/>
      <c r="AB573" s="109"/>
      <c r="AC573" s="110" t="s">
        <v>903</v>
      </c>
      <c r="AG573" s="111"/>
      <c r="AJ573" s="112"/>
      <c r="AK573" s="112" t="n">
        <v>0</v>
      </c>
      <c r="BB573" s="113" t="s">
        <v>1</v>
      </c>
      <c r="BM573" s="111" t="n">
        <f aca="false">IFERROR(X573*I573/H573,"0")</f>
        <v>64.0909090909091</v>
      </c>
      <c r="BN573" s="111" t="n">
        <f aca="false">IFERROR(Y573*I573/H573,"0")</f>
        <v>67.68</v>
      </c>
      <c r="BO573" s="111" t="n">
        <f aca="false">IFERROR(1/J573*(X573/H573),"0")</f>
        <v>0.109265734265734</v>
      </c>
      <c r="BP573" s="111" t="n">
        <f aca="false">IFERROR(1/J573*(Y573/H573),"0")</f>
        <v>0.115384615384615</v>
      </c>
    </row>
    <row r="574" customFormat="false" ht="27" hidden="false" customHeight="true" outlineLevel="0" collapsed="false">
      <c r="A574" s="96" t="s">
        <v>904</v>
      </c>
      <c r="B574" s="96" t="s">
        <v>905</v>
      </c>
      <c r="C574" s="97" t="n">
        <v>4301031248</v>
      </c>
      <c r="D574" s="98" t="n">
        <v>4680115883093</v>
      </c>
      <c r="E574" s="98"/>
      <c r="F574" s="99" t="n">
        <v>0.88</v>
      </c>
      <c r="G574" s="100" t="n">
        <v>6</v>
      </c>
      <c r="H574" s="99" t="n">
        <v>5.28</v>
      </c>
      <c r="I574" s="99" t="n">
        <v>5.64</v>
      </c>
      <c r="J574" s="100" t="n">
        <v>104</v>
      </c>
      <c r="K574" s="100" t="s">
        <v>116</v>
      </c>
      <c r="L574" s="100"/>
      <c r="M574" s="101" t="s">
        <v>68</v>
      </c>
      <c r="N574" s="101"/>
      <c r="O574" s="100" t="n">
        <v>60</v>
      </c>
      <c r="P574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102"/>
      <c r="R574" s="102"/>
      <c r="S574" s="102"/>
      <c r="T574" s="102"/>
      <c r="U574" s="103"/>
      <c r="V574" s="103"/>
      <c r="W574" s="104" t="s">
        <v>69</v>
      </c>
      <c r="X574" s="105" t="n">
        <v>60</v>
      </c>
      <c r="Y574" s="106" t="n">
        <f aca="false">IFERROR(IF(X574="",0,CEILING((X574/$H574),1)*$H574),"")</f>
        <v>63.36</v>
      </c>
      <c r="Z574" s="107" t="n">
        <f aca="false">IFERROR(IF(Y574=0,"",ROUNDUP(Y574/H574,0)*0.01196),"")</f>
        <v>0.14352</v>
      </c>
      <c r="AA574" s="108"/>
      <c r="AB574" s="109"/>
      <c r="AC574" s="110" t="s">
        <v>906</v>
      </c>
      <c r="AG574" s="111"/>
      <c r="AJ574" s="112"/>
      <c r="AK574" s="112" t="n">
        <v>0</v>
      </c>
      <c r="BB574" s="113" t="s">
        <v>1</v>
      </c>
      <c r="BM574" s="111" t="n">
        <f aca="false">IFERROR(X574*I574/H574,"0")</f>
        <v>64.0909090909091</v>
      </c>
      <c r="BN574" s="111" t="n">
        <f aca="false">IFERROR(Y574*I574/H574,"0")</f>
        <v>67.68</v>
      </c>
      <c r="BO574" s="111" t="n">
        <f aca="false">IFERROR(1/J574*(X574/H574),"0")</f>
        <v>0.109265734265734</v>
      </c>
      <c r="BP574" s="111" t="n">
        <f aca="false">IFERROR(1/J574*(Y574/H574),"0")</f>
        <v>0.115384615384615</v>
      </c>
    </row>
    <row r="575" customFormat="false" ht="27" hidden="false" customHeight="true" outlineLevel="0" collapsed="false">
      <c r="A575" s="96" t="s">
        <v>907</v>
      </c>
      <c r="B575" s="96" t="s">
        <v>908</v>
      </c>
      <c r="C575" s="97" t="n">
        <v>4301031250</v>
      </c>
      <c r="D575" s="98" t="n">
        <v>4680115883109</v>
      </c>
      <c r="E575" s="98"/>
      <c r="F575" s="99" t="n">
        <v>0.88</v>
      </c>
      <c r="G575" s="100" t="n">
        <v>6</v>
      </c>
      <c r="H575" s="99" t="n">
        <v>5.28</v>
      </c>
      <c r="I575" s="99" t="n">
        <v>5.64</v>
      </c>
      <c r="J575" s="100" t="n">
        <v>104</v>
      </c>
      <c r="K575" s="100" t="s">
        <v>116</v>
      </c>
      <c r="L575" s="100"/>
      <c r="M575" s="101" t="s">
        <v>68</v>
      </c>
      <c r="N575" s="101"/>
      <c r="O575" s="100" t="n">
        <v>60</v>
      </c>
      <c r="P575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102"/>
      <c r="R575" s="102"/>
      <c r="S575" s="102"/>
      <c r="T575" s="102"/>
      <c r="U575" s="103"/>
      <c r="V575" s="103"/>
      <c r="W575" s="104" t="s">
        <v>69</v>
      </c>
      <c r="X575" s="105" t="n">
        <v>150</v>
      </c>
      <c r="Y575" s="106" t="n">
        <f aca="false">IFERROR(IF(X575="",0,CEILING((X575/$H575),1)*$H575),"")</f>
        <v>153.12</v>
      </c>
      <c r="Z575" s="107" t="n">
        <f aca="false">IFERROR(IF(Y575=0,"",ROUNDUP(Y575/H575,0)*0.01196),"")</f>
        <v>0.34684</v>
      </c>
      <c r="AA575" s="108"/>
      <c r="AB575" s="109"/>
      <c r="AC575" s="110" t="s">
        <v>909</v>
      </c>
      <c r="AG575" s="111"/>
      <c r="AJ575" s="112"/>
      <c r="AK575" s="112" t="n">
        <v>0</v>
      </c>
      <c r="BB575" s="113" t="s">
        <v>1</v>
      </c>
      <c r="BM575" s="111" t="n">
        <f aca="false">IFERROR(X575*I575/H575,"0")</f>
        <v>160.227272727273</v>
      </c>
      <c r="BN575" s="111" t="n">
        <f aca="false">IFERROR(Y575*I575/H575,"0")</f>
        <v>163.56</v>
      </c>
      <c r="BO575" s="111" t="n">
        <f aca="false">IFERROR(1/J575*(X575/H575),"0")</f>
        <v>0.273164335664336</v>
      </c>
      <c r="BP575" s="111" t="n">
        <f aca="false">IFERROR(1/J575*(Y575/H575),"0")</f>
        <v>0.278846153846154</v>
      </c>
    </row>
    <row r="576" customFormat="false" ht="27" hidden="false" customHeight="true" outlineLevel="0" collapsed="false">
      <c r="A576" s="96" t="s">
        <v>910</v>
      </c>
      <c r="B576" s="96" t="s">
        <v>911</v>
      </c>
      <c r="C576" s="97" t="n">
        <v>4301031249</v>
      </c>
      <c r="D576" s="98" t="n">
        <v>4680115882072</v>
      </c>
      <c r="E576" s="98"/>
      <c r="F576" s="99" t="n">
        <v>0.6</v>
      </c>
      <c r="G576" s="100" t="n">
        <v>6</v>
      </c>
      <c r="H576" s="99" t="n">
        <v>3.6</v>
      </c>
      <c r="I576" s="99" t="n">
        <v>3.81</v>
      </c>
      <c r="J576" s="100" t="n">
        <v>132</v>
      </c>
      <c r="K576" s="100" t="s">
        <v>126</v>
      </c>
      <c r="L576" s="100"/>
      <c r="M576" s="101" t="s">
        <v>119</v>
      </c>
      <c r="N576" s="101"/>
      <c r="O576" s="100" t="n">
        <v>60</v>
      </c>
      <c r="P576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102"/>
      <c r="R576" s="102"/>
      <c r="S576" s="102"/>
      <c r="T576" s="102"/>
      <c r="U576" s="103"/>
      <c r="V576" s="103"/>
      <c r="W576" s="104" t="s">
        <v>69</v>
      </c>
      <c r="X576" s="105" t="n">
        <v>54</v>
      </c>
      <c r="Y576" s="106" t="n">
        <f aca="false">IFERROR(IF(X576="",0,CEILING((X576/$H576),1)*$H576),"")</f>
        <v>54</v>
      </c>
      <c r="Z576" s="107" t="n">
        <f aca="false">IFERROR(IF(Y576=0,"",ROUNDUP(Y576/H576,0)*0.00902),"")</f>
        <v>0.1353</v>
      </c>
      <c r="AA576" s="108"/>
      <c r="AB576" s="109"/>
      <c r="AC576" s="110" t="s">
        <v>912</v>
      </c>
      <c r="AG576" s="111"/>
      <c r="AJ576" s="112"/>
      <c r="AK576" s="112" t="n">
        <v>0</v>
      </c>
      <c r="BB576" s="113" t="s">
        <v>1</v>
      </c>
      <c r="BM576" s="111" t="n">
        <f aca="false">IFERROR(X576*I576/H576,"0")</f>
        <v>57.15</v>
      </c>
      <c r="BN576" s="111" t="n">
        <f aca="false">IFERROR(Y576*I576/H576,"0")</f>
        <v>57.15</v>
      </c>
      <c r="BO576" s="111" t="n">
        <f aca="false">IFERROR(1/J576*(X576/H576),"0")</f>
        <v>0.113636363636364</v>
      </c>
      <c r="BP576" s="111" t="n">
        <f aca="false">IFERROR(1/J576*(Y576/H576),"0")</f>
        <v>0.113636363636364</v>
      </c>
    </row>
    <row r="577" customFormat="false" ht="27" hidden="false" customHeight="true" outlineLevel="0" collapsed="false">
      <c r="A577" s="96" t="s">
        <v>910</v>
      </c>
      <c r="B577" s="96" t="s">
        <v>913</v>
      </c>
      <c r="C577" s="97" t="n">
        <v>4301031383</v>
      </c>
      <c r="D577" s="98" t="n">
        <v>4680115882072</v>
      </c>
      <c r="E577" s="98"/>
      <c r="F577" s="99" t="n">
        <v>0.6</v>
      </c>
      <c r="G577" s="100" t="n">
        <v>8</v>
      </c>
      <c r="H577" s="99" t="n">
        <v>4.8</v>
      </c>
      <c r="I577" s="99" t="n">
        <v>6.96</v>
      </c>
      <c r="J577" s="100" t="n">
        <v>120</v>
      </c>
      <c r="K577" s="100" t="s">
        <v>126</v>
      </c>
      <c r="L577" s="100"/>
      <c r="M577" s="101" t="s">
        <v>119</v>
      </c>
      <c r="N577" s="101"/>
      <c r="O577" s="100" t="n">
        <v>60</v>
      </c>
      <c r="P577" s="102" t="str">
        <f aca="false"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102"/>
      <c r="R577" s="102"/>
      <c r="S577" s="102"/>
      <c r="T577" s="102"/>
      <c r="U577" s="103"/>
      <c r="V577" s="103"/>
      <c r="W577" s="104" t="s">
        <v>69</v>
      </c>
      <c r="X577" s="105" t="n">
        <v>0</v>
      </c>
      <c r="Y577" s="106" t="n">
        <f aca="false">IFERROR(IF(X577="",0,CEILING((X577/$H577),1)*$H577),"")</f>
        <v>0</v>
      </c>
      <c r="Z577" s="107" t="str">
        <f aca="false">IFERROR(IF(Y577=0,"",ROUNDUP(Y577/H577,0)*0.00937),"")</f>
        <v/>
      </c>
      <c r="AA577" s="108"/>
      <c r="AB577" s="109"/>
      <c r="AC577" s="110" t="s">
        <v>912</v>
      </c>
      <c r="AG577" s="111"/>
      <c r="AJ577" s="112"/>
      <c r="AK577" s="112" t="n">
        <v>0</v>
      </c>
      <c r="BB577" s="113" t="s">
        <v>1</v>
      </c>
      <c r="BM577" s="111" t="n">
        <f aca="false">IFERROR(X577*I577/H577,"0")</f>
        <v>0</v>
      </c>
      <c r="BN577" s="111" t="n">
        <f aca="false">IFERROR(Y577*I577/H577,"0")</f>
        <v>0</v>
      </c>
      <c r="BO577" s="111" t="n">
        <f aca="false">IFERROR(1/J577*(X577/H577),"0")</f>
        <v>0</v>
      </c>
      <c r="BP577" s="111" t="n">
        <f aca="false">IFERROR(1/J577*(Y577/H577),"0")</f>
        <v>0</v>
      </c>
    </row>
    <row r="578" customFormat="false" ht="27" hidden="false" customHeight="true" outlineLevel="0" collapsed="false">
      <c r="A578" s="96" t="s">
        <v>914</v>
      </c>
      <c r="B578" s="96" t="s">
        <v>915</v>
      </c>
      <c r="C578" s="97" t="n">
        <v>4301031251</v>
      </c>
      <c r="D578" s="98" t="n">
        <v>4680115882102</v>
      </c>
      <c r="E578" s="98"/>
      <c r="F578" s="99" t="n">
        <v>0.6</v>
      </c>
      <c r="G578" s="100" t="n">
        <v>6</v>
      </c>
      <c r="H578" s="99" t="n">
        <v>3.6</v>
      </c>
      <c r="I578" s="99" t="n">
        <v>3.81</v>
      </c>
      <c r="J578" s="100" t="n">
        <v>132</v>
      </c>
      <c r="K578" s="100" t="s">
        <v>126</v>
      </c>
      <c r="L578" s="100"/>
      <c r="M578" s="101" t="s">
        <v>68</v>
      </c>
      <c r="N578" s="101"/>
      <c r="O578" s="100" t="n">
        <v>60</v>
      </c>
      <c r="P578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102"/>
      <c r="R578" s="102"/>
      <c r="S578" s="102"/>
      <c r="T578" s="102"/>
      <c r="U578" s="103"/>
      <c r="V578" s="103"/>
      <c r="W578" s="104" t="s">
        <v>69</v>
      </c>
      <c r="X578" s="105" t="n">
        <v>18</v>
      </c>
      <c r="Y578" s="106" t="n">
        <f aca="false">IFERROR(IF(X578="",0,CEILING((X578/$H578),1)*$H578),"")</f>
        <v>18</v>
      </c>
      <c r="Z578" s="107" t="n">
        <f aca="false">IFERROR(IF(Y578=0,"",ROUNDUP(Y578/H578,0)*0.00902),"")</f>
        <v>0.0451</v>
      </c>
      <c r="AA578" s="108"/>
      <c r="AB578" s="109"/>
      <c r="AC578" s="110" t="s">
        <v>906</v>
      </c>
      <c r="AG578" s="111"/>
      <c r="AJ578" s="112"/>
      <c r="AK578" s="112" t="n">
        <v>0</v>
      </c>
      <c r="BB578" s="113" t="s">
        <v>1</v>
      </c>
      <c r="BM578" s="111" t="n">
        <f aca="false">IFERROR(X578*I578/H578,"0")</f>
        <v>19.05</v>
      </c>
      <c r="BN578" s="111" t="n">
        <f aca="false">IFERROR(Y578*I578/H578,"0")</f>
        <v>19.05</v>
      </c>
      <c r="BO578" s="111" t="n">
        <f aca="false">IFERROR(1/J578*(X578/H578),"0")</f>
        <v>0.0378787878787879</v>
      </c>
      <c r="BP578" s="111" t="n">
        <f aca="false">IFERROR(1/J578*(Y578/H578),"0")</f>
        <v>0.0378787878787879</v>
      </c>
    </row>
    <row r="579" customFormat="false" ht="27" hidden="false" customHeight="true" outlineLevel="0" collapsed="false">
      <c r="A579" s="96" t="s">
        <v>914</v>
      </c>
      <c r="B579" s="96" t="s">
        <v>916</v>
      </c>
      <c r="C579" s="97" t="n">
        <v>4301031385</v>
      </c>
      <c r="D579" s="98" t="n">
        <v>4680115882102</v>
      </c>
      <c r="E579" s="98"/>
      <c r="F579" s="99" t="n">
        <v>0.6</v>
      </c>
      <c r="G579" s="100" t="n">
        <v>8</v>
      </c>
      <c r="H579" s="99" t="n">
        <v>4.8</v>
      </c>
      <c r="I579" s="99" t="n">
        <v>6.69</v>
      </c>
      <c r="J579" s="100" t="n">
        <v>120</v>
      </c>
      <c r="K579" s="100" t="s">
        <v>126</v>
      </c>
      <c r="L579" s="100"/>
      <c r="M579" s="101" t="s">
        <v>68</v>
      </c>
      <c r="N579" s="101"/>
      <c r="O579" s="100" t="n">
        <v>60</v>
      </c>
      <c r="P579" s="102" t="str">
        <f aca="false"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102"/>
      <c r="R579" s="102"/>
      <c r="S579" s="102"/>
      <c r="T579" s="102"/>
      <c r="U579" s="103"/>
      <c r="V579" s="103"/>
      <c r="W579" s="104" t="s">
        <v>69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IFERROR(IF(Y579=0,"",ROUNDUP(Y579/H579,0)*0.00937),"")</f>
        <v/>
      </c>
      <c r="AA579" s="108"/>
      <c r="AB579" s="109"/>
      <c r="AC579" s="110" t="s">
        <v>917</v>
      </c>
      <c r="AG579" s="111"/>
      <c r="AJ579" s="112"/>
      <c r="AK579" s="112" t="n">
        <v>0</v>
      </c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918</v>
      </c>
      <c r="B580" s="96" t="s">
        <v>919</v>
      </c>
      <c r="C580" s="97" t="n">
        <v>4301031253</v>
      </c>
      <c r="D580" s="98" t="n">
        <v>4680115882096</v>
      </c>
      <c r="E580" s="98"/>
      <c r="F580" s="99" t="n">
        <v>0.6</v>
      </c>
      <c r="G580" s="100" t="n">
        <v>6</v>
      </c>
      <c r="H580" s="99" t="n">
        <v>3.6</v>
      </c>
      <c r="I580" s="99" t="n">
        <v>3.81</v>
      </c>
      <c r="J580" s="100" t="n">
        <v>132</v>
      </c>
      <c r="K580" s="100" t="s">
        <v>126</v>
      </c>
      <c r="L580" s="100"/>
      <c r="M580" s="101" t="s">
        <v>68</v>
      </c>
      <c r="N580" s="101"/>
      <c r="O580" s="100" t="n">
        <v>60</v>
      </c>
      <c r="P580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102"/>
      <c r="R580" s="102"/>
      <c r="S580" s="102"/>
      <c r="T580" s="102"/>
      <c r="U580" s="103"/>
      <c r="V580" s="103"/>
      <c r="W580" s="104" t="s">
        <v>69</v>
      </c>
      <c r="X580" s="105" t="n">
        <v>60</v>
      </c>
      <c r="Y580" s="106" t="n">
        <f aca="false">IFERROR(IF(X580="",0,CEILING((X580/$H580),1)*$H580),"")</f>
        <v>61.2</v>
      </c>
      <c r="Z580" s="107" t="n">
        <f aca="false">IFERROR(IF(Y580=0,"",ROUNDUP(Y580/H580,0)*0.00902),"")</f>
        <v>0.15334</v>
      </c>
      <c r="AA580" s="108"/>
      <c r="AB580" s="109"/>
      <c r="AC580" s="110" t="s">
        <v>909</v>
      </c>
      <c r="AG580" s="111"/>
      <c r="AJ580" s="112"/>
      <c r="AK580" s="112" t="n">
        <v>0</v>
      </c>
      <c r="BB580" s="113" t="s">
        <v>1</v>
      </c>
      <c r="BM580" s="111" t="n">
        <f aca="false">IFERROR(X580*I580/H580,"0")</f>
        <v>63.5</v>
      </c>
      <c r="BN580" s="111" t="n">
        <f aca="false">IFERROR(Y580*I580/H580,"0")</f>
        <v>64.77</v>
      </c>
      <c r="BO580" s="111" t="n">
        <f aca="false">IFERROR(1/J580*(X580/H580),"0")</f>
        <v>0.126262626262626</v>
      </c>
      <c r="BP580" s="111" t="n">
        <f aca="false">IFERROR(1/J580*(Y580/H580),"0")</f>
        <v>0.128787878787879</v>
      </c>
    </row>
    <row r="581" customFormat="false" ht="27" hidden="false" customHeight="true" outlineLevel="0" collapsed="false">
      <c r="A581" s="96" t="s">
        <v>918</v>
      </c>
      <c r="B581" s="96" t="s">
        <v>920</v>
      </c>
      <c r="C581" s="97" t="n">
        <v>4301031384</v>
      </c>
      <c r="D581" s="98" t="n">
        <v>4680115882096</v>
      </c>
      <c r="E581" s="98"/>
      <c r="F581" s="99" t="n">
        <v>0.6</v>
      </c>
      <c r="G581" s="100" t="n">
        <v>8</v>
      </c>
      <c r="H581" s="99" t="n">
        <v>4.8</v>
      </c>
      <c r="I581" s="99" t="n">
        <v>6.69</v>
      </c>
      <c r="J581" s="100" t="n">
        <v>120</v>
      </c>
      <c r="K581" s="100" t="s">
        <v>126</v>
      </c>
      <c r="L581" s="100"/>
      <c r="M581" s="101" t="s">
        <v>68</v>
      </c>
      <c r="N581" s="101"/>
      <c r="O581" s="100" t="n">
        <v>60</v>
      </c>
      <c r="P581" s="102" t="str">
        <f aca="false"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102"/>
      <c r="R581" s="102"/>
      <c r="S581" s="102"/>
      <c r="T581" s="102"/>
      <c r="U581" s="103"/>
      <c r="V581" s="103"/>
      <c r="W581" s="104" t="s">
        <v>69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IFERROR(IF(Y581=0,"",ROUNDUP(Y581/H581,0)*0.00937),"")</f>
        <v/>
      </c>
      <c r="AA581" s="108"/>
      <c r="AB581" s="109"/>
      <c r="AC581" s="110" t="s">
        <v>921</v>
      </c>
      <c r="AG581" s="111"/>
      <c r="AJ581" s="112"/>
      <c r="AK581" s="112" t="n">
        <v>0</v>
      </c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12.75" hidden="false" customHeight="false" outlineLevel="0" collapsed="false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5" t="s">
        <v>71</v>
      </c>
      <c r="Q582" s="115"/>
      <c r="R582" s="115"/>
      <c r="S582" s="115"/>
      <c r="T582" s="115"/>
      <c r="U582" s="115"/>
      <c r="V582" s="115"/>
      <c r="W582" s="116" t="s">
        <v>72</v>
      </c>
      <c r="X582" s="117" t="n">
        <f aca="false">IFERROR(X573/H573,"0")+IFERROR(X574/H574,"0")+IFERROR(X575/H575,"0")+IFERROR(X576/H576,"0")+IFERROR(X577/H577,"0")+IFERROR(X578/H578,"0")+IFERROR(X579/H579,"0")+IFERROR(X580/H580,"0")+IFERROR(X581/H581,"0")</f>
        <v>87.8030303030303</v>
      </c>
      <c r="Y582" s="117" t="n">
        <f aca="false">IFERROR(Y573/H573,"0")+IFERROR(Y574/H574,"0")+IFERROR(Y575/H575,"0")+IFERROR(Y576/H576,"0")+IFERROR(Y577/H577,"0")+IFERROR(Y578/H578,"0")+IFERROR(Y579/H579,"0")+IFERROR(Y580/H580,"0")+IFERROR(Y581/H581,"0")</f>
        <v>90</v>
      </c>
      <c r="Z582" s="117" t="n">
        <f aca="false"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0.96762</v>
      </c>
      <c r="AA582" s="118"/>
      <c r="AB582" s="118"/>
      <c r="AC582" s="118"/>
    </row>
    <row r="583" customFormat="false" ht="12.75" hidden="false" customHeight="false" outlineLevel="0" collapsed="false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5" t="s">
        <v>71</v>
      </c>
      <c r="Q583" s="115"/>
      <c r="R583" s="115"/>
      <c r="S583" s="115"/>
      <c r="T583" s="115"/>
      <c r="U583" s="115"/>
      <c r="V583" s="115"/>
      <c r="W583" s="116" t="s">
        <v>69</v>
      </c>
      <c r="X583" s="117" t="n">
        <f aca="false">IFERROR(SUM(X573:X581),"0")</f>
        <v>402</v>
      </c>
      <c r="Y583" s="117" t="n">
        <f aca="false">IFERROR(SUM(Y573:Y581),"0")</f>
        <v>413.04</v>
      </c>
      <c r="Z583" s="116"/>
      <c r="AA583" s="118"/>
      <c r="AB583" s="118"/>
      <c r="AC583" s="118"/>
    </row>
    <row r="584" customFormat="false" ht="14.25" hidden="false" customHeight="true" outlineLevel="0" collapsed="false">
      <c r="A584" s="94" t="s">
        <v>73</v>
      </c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5"/>
      <c r="AB584" s="95"/>
      <c r="AC584" s="95"/>
    </row>
    <row r="585" customFormat="false" ht="27" hidden="false" customHeight="true" outlineLevel="0" collapsed="false">
      <c r="A585" s="96" t="s">
        <v>922</v>
      </c>
      <c r="B585" s="96" t="s">
        <v>923</v>
      </c>
      <c r="C585" s="97" t="n">
        <v>4301051230</v>
      </c>
      <c r="D585" s="98" t="n">
        <v>4607091383409</v>
      </c>
      <c r="E585" s="98"/>
      <c r="F585" s="99" t="n">
        <v>1.3</v>
      </c>
      <c r="G585" s="100" t="n">
        <v>6</v>
      </c>
      <c r="H585" s="99" t="n">
        <v>7.8</v>
      </c>
      <c r="I585" s="99" t="n">
        <v>8.346</v>
      </c>
      <c r="J585" s="100" t="n">
        <v>56</v>
      </c>
      <c r="K585" s="100" t="s">
        <v>116</v>
      </c>
      <c r="L585" s="100"/>
      <c r="M585" s="101" t="s">
        <v>68</v>
      </c>
      <c r="N585" s="101"/>
      <c r="O585" s="100" t="n">
        <v>45</v>
      </c>
      <c r="P585" s="102" t="str">
        <f aca="false"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102"/>
      <c r="R585" s="102"/>
      <c r="S585" s="102"/>
      <c r="T585" s="102"/>
      <c r="U585" s="103"/>
      <c r="V585" s="103"/>
      <c r="W585" s="104" t="s">
        <v>69</v>
      </c>
      <c r="X585" s="105" t="n">
        <v>0</v>
      </c>
      <c r="Y585" s="106" t="n">
        <f aca="false">IFERROR(IF(X585="",0,CEILING((X585/$H585),1)*$H585),"")</f>
        <v>0</v>
      </c>
      <c r="Z585" s="107" t="str">
        <f aca="false">IFERROR(IF(Y585=0,"",ROUNDUP(Y585/H585,0)*0.02175),"")</f>
        <v/>
      </c>
      <c r="AA585" s="108"/>
      <c r="AB585" s="109"/>
      <c r="AC585" s="110" t="s">
        <v>924</v>
      </c>
      <c r="AG585" s="111"/>
      <c r="AJ585" s="112"/>
      <c r="AK585" s="112" t="n">
        <v>0</v>
      </c>
      <c r="BB585" s="113" t="s">
        <v>1</v>
      </c>
      <c r="BM585" s="111" t="n">
        <f aca="false">IFERROR(X585*I585/H585,"0")</f>
        <v>0</v>
      </c>
      <c r="BN585" s="111" t="n">
        <f aca="false">IFERROR(Y585*I585/H585,"0")</f>
        <v>0</v>
      </c>
      <c r="BO585" s="111" t="n">
        <f aca="false">IFERROR(1/J585*(X585/H585),"0")</f>
        <v>0</v>
      </c>
      <c r="BP585" s="111" t="n">
        <f aca="false">IFERROR(1/J585*(Y585/H585),"0")</f>
        <v>0</v>
      </c>
    </row>
    <row r="586" customFormat="false" ht="27" hidden="false" customHeight="true" outlineLevel="0" collapsed="false">
      <c r="A586" s="96" t="s">
        <v>925</v>
      </c>
      <c r="B586" s="96" t="s">
        <v>926</v>
      </c>
      <c r="C586" s="97" t="n">
        <v>4301051231</v>
      </c>
      <c r="D586" s="98" t="n">
        <v>4607091383416</v>
      </c>
      <c r="E586" s="98"/>
      <c r="F586" s="99" t="n">
        <v>1.3</v>
      </c>
      <c r="G586" s="100" t="n">
        <v>6</v>
      </c>
      <c r="H586" s="99" t="n">
        <v>7.8</v>
      </c>
      <c r="I586" s="99" t="n">
        <v>8.346</v>
      </c>
      <c r="J586" s="100" t="n">
        <v>56</v>
      </c>
      <c r="K586" s="100" t="s">
        <v>116</v>
      </c>
      <c r="L586" s="100"/>
      <c r="M586" s="101" t="s">
        <v>68</v>
      </c>
      <c r="N586" s="101"/>
      <c r="O586" s="100" t="n">
        <v>45</v>
      </c>
      <c r="P586" s="102" t="str">
        <f aca="false"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102"/>
      <c r="R586" s="102"/>
      <c r="S586" s="102"/>
      <c r="T586" s="102"/>
      <c r="U586" s="103"/>
      <c r="V586" s="103"/>
      <c r="W586" s="104" t="s">
        <v>69</v>
      </c>
      <c r="X586" s="105" t="n">
        <v>0</v>
      </c>
      <c r="Y586" s="106" t="n">
        <f aca="false">IFERROR(IF(X586="",0,CEILING((X586/$H586),1)*$H586),"")</f>
        <v>0</v>
      </c>
      <c r="Z586" s="107" t="str">
        <f aca="false">IFERROR(IF(Y586=0,"",ROUNDUP(Y586/H586,0)*0.02175),"")</f>
        <v/>
      </c>
      <c r="AA586" s="108"/>
      <c r="AB586" s="109"/>
      <c r="AC586" s="110" t="s">
        <v>927</v>
      </c>
      <c r="AG586" s="111"/>
      <c r="AJ586" s="112"/>
      <c r="AK586" s="112" t="n">
        <v>0</v>
      </c>
      <c r="BB586" s="113" t="s">
        <v>1</v>
      </c>
      <c r="BM586" s="111" t="n">
        <f aca="false">IFERROR(X586*I586/H586,"0")</f>
        <v>0</v>
      </c>
      <c r="BN586" s="111" t="n">
        <f aca="false">IFERROR(Y586*I586/H586,"0")</f>
        <v>0</v>
      </c>
      <c r="BO586" s="111" t="n">
        <f aca="false">IFERROR(1/J586*(X586/H586),"0")</f>
        <v>0</v>
      </c>
      <c r="BP586" s="111" t="n">
        <f aca="false">IFERROR(1/J586*(Y586/H586),"0")</f>
        <v>0</v>
      </c>
    </row>
    <row r="587" customFormat="false" ht="37.5" hidden="false" customHeight="true" outlineLevel="0" collapsed="false">
      <c r="A587" s="96" t="s">
        <v>928</v>
      </c>
      <c r="B587" s="96" t="s">
        <v>929</v>
      </c>
      <c r="C587" s="97" t="n">
        <v>4301051058</v>
      </c>
      <c r="D587" s="98" t="n">
        <v>4680115883536</v>
      </c>
      <c r="E587" s="98"/>
      <c r="F587" s="99" t="n">
        <v>0.3</v>
      </c>
      <c r="G587" s="100" t="n">
        <v>6</v>
      </c>
      <c r="H587" s="99" t="n">
        <v>1.8</v>
      </c>
      <c r="I587" s="99" t="n">
        <v>2.046</v>
      </c>
      <c r="J587" s="100" t="n">
        <v>182</v>
      </c>
      <c r="K587" s="100" t="s">
        <v>76</v>
      </c>
      <c r="L587" s="100"/>
      <c r="M587" s="101" t="s">
        <v>68</v>
      </c>
      <c r="N587" s="101"/>
      <c r="O587" s="100" t="n">
        <v>45</v>
      </c>
      <c r="P587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102"/>
      <c r="R587" s="102"/>
      <c r="S587" s="102"/>
      <c r="T587" s="102"/>
      <c r="U587" s="103"/>
      <c r="V587" s="103"/>
      <c r="W587" s="104" t="s">
        <v>69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IFERROR(IF(Y587=0,"",ROUNDUP(Y587/H587,0)*0.00651),"")</f>
        <v/>
      </c>
      <c r="AA587" s="108"/>
      <c r="AB587" s="109"/>
      <c r="AC587" s="110" t="s">
        <v>930</v>
      </c>
      <c r="AG587" s="111"/>
      <c r="AJ587" s="112"/>
      <c r="AK587" s="112" t="n">
        <v>0</v>
      </c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12.75" hidden="false" customHeight="false" outlineLevel="0" collapsed="false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5" t="s">
        <v>71</v>
      </c>
      <c r="Q588" s="115"/>
      <c r="R588" s="115"/>
      <c r="S588" s="115"/>
      <c r="T588" s="115"/>
      <c r="U588" s="115"/>
      <c r="V588" s="115"/>
      <c r="W588" s="116" t="s">
        <v>72</v>
      </c>
      <c r="X588" s="117" t="n">
        <f aca="false">IFERROR(X585/H585,"0")+IFERROR(X586/H586,"0")+IFERROR(X587/H587,"0")</f>
        <v>0</v>
      </c>
      <c r="Y588" s="117" t="n">
        <f aca="false">IFERROR(Y585/H585,"0")+IFERROR(Y586/H586,"0")+IFERROR(Y587/H587,"0")</f>
        <v>0</v>
      </c>
      <c r="Z588" s="117" t="n">
        <f aca="false">IFERROR(IF(Z585="",0,Z585),"0")+IFERROR(IF(Z586="",0,Z586),"0")+IFERROR(IF(Z587="",0,Z587),"0")</f>
        <v>0</v>
      </c>
      <c r="AA588" s="118"/>
      <c r="AB588" s="118"/>
      <c r="AC588" s="118"/>
    </row>
    <row r="589" customFormat="false" ht="12.75" hidden="false" customHeight="false" outlineLevel="0" collapsed="false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5" t="s">
        <v>71</v>
      </c>
      <c r="Q589" s="115"/>
      <c r="R589" s="115"/>
      <c r="S589" s="115"/>
      <c r="T589" s="115"/>
      <c r="U589" s="115"/>
      <c r="V589" s="115"/>
      <c r="W589" s="116" t="s">
        <v>69</v>
      </c>
      <c r="X589" s="117" t="n">
        <f aca="false">IFERROR(SUM(X585:X587),"0")</f>
        <v>0</v>
      </c>
      <c r="Y589" s="117" t="n">
        <f aca="false">IFERROR(SUM(Y585:Y587),"0")</f>
        <v>0</v>
      </c>
      <c r="Z589" s="116"/>
      <c r="AA589" s="118"/>
      <c r="AB589" s="118"/>
      <c r="AC589" s="118"/>
    </row>
    <row r="590" customFormat="false" ht="14.25" hidden="false" customHeight="true" outlineLevel="0" collapsed="false">
      <c r="A590" s="94" t="s">
        <v>208</v>
      </c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5"/>
      <c r="AB590" s="95"/>
      <c r="AC590" s="95"/>
    </row>
    <row r="591" customFormat="false" ht="27" hidden="false" customHeight="true" outlineLevel="0" collapsed="false">
      <c r="A591" s="96" t="s">
        <v>931</v>
      </c>
      <c r="B591" s="96" t="s">
        <v>932</v>
      </c>
      <c r="C591" s="97" t="n">
        <v>4301060363</v>
      </c>
      <c r="D591" s="98" t="n">
        <v>4680115885035</v>
      </c>
      <c r="E591" s="98"/>
      <c r="F591" s="99" t="n">
        <v>1</v>
      </c>
      <c r="G591" s="100" t="n">
        <v>4</v>
      </c>
      <c r="H591" s="99" t="n">
        <v>4</v>
      </c>
      <c r="I591" s="99" t="n">
        <v>4.416</v>
      </c>
      <c r="J591" s="100" t="n">
        <v>104</v>
      </c>
      <c r="K591" s="100" t="s">
        <v>116</v>
      </c>
      <c r="L591" s="100"/>
      <c r="M591" s="101" t="s">
        <v>68</v>
      </c>
      <c r="N591" s="101"/>
      <c r="O591" s="100" t="n">
        <v>35</v>
      </c>
      <c r="P591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102"/>
      <c r="R591" s="102"/>
      <c r="S591" s="102"/>
      <c r="T591" s="102"/>
      <c r="U591" s="103"/>
      <c r="V591" s="103"/>
      <c r="W591" s="104" t="s">
        <v>69</v>
      </c>
      <c r="X591" s="105" t="n">
        <v>0</v>
      </c>
      <c r="Y591" s="106" t="n">
        <f aca="false">IFERROR(IF(X591="",0,CEILING((X591/$H591),1)*$H591),"")</f>
        <v>0</v>
      </c>
      <c r="Z591" s="107" t="str">
        <f aca="false">IFERROR(IF(Y591=0,"",ROUNDUP(Y591/H591,0)*0.01196),"")</f>
        <v/>
      </c>
      <c r="AA591" s="108"/>
      <c r="AB591" s="109"/>
      <c r="AC591" s="110" t="s">
        <v>933</v>
      </c>
      <c r="AG591" s="111"/>
      <c r="AJ591" s="112"/>
      <c r="AK591" s="112" t="n">
        <v>0</v>
      </c>
      <c r="BB591" s="113" t="s">
        <v>1</v>
      </c>
      <c r="BM591" s="111" t="n">
        <f aca="false">IFERROR(X591*I591/H591,"0")</f>
        <v>0</v>
      </c>
      <c r="BN591" s="111" t="n">
        <f aca="false">IFERROR(Y591*I591/H591,"0")</f>
        <v>0</v>
      </c>
      <c r="BO591" s="111" t="n">
        <f aca="false">IFERROR(1/J591*(X591/H591),"0")</f>
        <v>0</v>
      </c>
      <c r="BP591" s="111" t="n">
        <f aca="false">IFERROR(1/J591*(Y591/H591),"0")</f>
        <v>0</v>
      </c>
    </row>
    <row r="592" customFormat="false" ht="27" hidden="false" customHeight="true" outlineLevel="0" collapsed="false">
      <c r="A592" s="96" t="s">
        <v>934</v>
      </c>
      <c r="B592" s="96" t="s">
        <v>935</v>
      </c>
      <c r="C592" s="97" t="n">
        <v>4301060436</v>
      </c>
      <c r="D592" s="98" t="n">
        <v>4680115885936</v>
      </c>
      <c r="E592" s="98"/>
      <c r="F592" s="99" t="n">
        <v>1.3</v>
      </c>
      <c r="G592" s="100" t="n">
        <v>6</v>
      </c>
      <c r="H592" s="99" t="n">
        <v>7.8</v>
      </c>
      <c r="I592" s="99" t="n">
        <v>8.28</v>
      </c>
      <c r="J592" s="100" t="n">
        <v>56</v>
      </c>
      <c r="K592" s="100" t="s">
        <v>116</v>
      </c>
      <c r="L592" s="100"/>
      <c r="M592" s="101" t="s">
        <v>68</v>
      </c>
      <c r="N592" s="101"/>
      <c r="O592" s="100" t="n">
        <v>35</v>
      </c>
      <c r="P592" s="119" t="s">
        <v>936</v>
      </c>
      <c r="Q592" s="119"/>
      <c r="R592" s="119"/>
      <c r="S592" s="119"/>
      <c r="T592" s="119"/>
      <c r="U592" s="103"/>
      <c r="V592" s="103"/>
      <c r="W592" s="104" t="s">
        <v>69</v>
      </c>
      <c r="X592" s="105" t="n">
        <v>0</v>
      </c>
      <c r="Y592" s="106" t="n">
        <f aca="false">IFERROR(IF(X592="",0,CEILING((X592/$H592),1)*$H592),"")</f>
        <v>0</v>
      </c>
      <c r="Z592" s="107" t="str">
        <f aca="false">IFERROR(IF(Y592=0,"",ROUNDUP(Y592/H592,0)*0.02175),"")</f>
        <v/>
      </c>
      <c r="AA592" s="108"/>
      <c r="AB592" s="109"/>
      <c r="AC592" s="110" t="s">
        <v>933</v>
      </c>
      <c r="AG592" s="111"/>
      <c r="AJ592" s="112"/>
      <c r="AK592" s="112" t="n">
        <v>0</v>
      </c>
      <c r="BB592" s="113" t="s">
        <v>1</v>
      </c>
      <c r="BM592" s="111" t="n">
        <f aca="false">IFERROR(X592*I592/H592,"0")</f>
        <v>0</v>
      </c>
      <c r="BN592" s="111" t="n">
        <f aca="false">IFERROR(Y592*I592/H592,"0")</f>
        <v>0</v>
      </c>
      <c r="BO592" s="111" t="n">
        <f aca="false">IFERROR(1/J592*(X592/H592),"0")</f>
        <v>0</v>
      </c>
      <c r="BP592" s="111" t="n">
        <f aca="false">IFERROR(1/J592*(Y592/H592),"0")</f>
        <v>0</v>
      </c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71</v>
      </c>
      <c r="Q593" s="115"/>
      <c r="R593" s="115"/>
      <c r="S593" s="115"/>
      <c r="T593" s="115"/>
      <c r="U593" s="115"/>
      <c r="V593" s="115"/>
      <c r="W593" s="116" t="s">
        <v>72</v>
      </c>
      <c r="X593" s="117" t="n">
        <f aca="false">IFERROR(X591/H591,"0")+IFERROR(X592/H592,"0")</f>
        <v>0</v>
      </c>
      <c r="Y593" s="117" t="n">
        <f aca="false">IFERROR(Y591/H591,"0")+IFERROR(Y592/H592,"0")</f>
        <v>0</v>
      </c>
      <c r="Z593" s="117" t="n">
        <f aca="false">IFERROR(IF(Z591="",0,Z591),"0")+IFERROR(IF(Z592="",0,Z592),"0")</f>
        <v>0</v>
      </c>
      <c r="AA593" s="118"/>
      <c r="AB593" s="118"/>
      <c r="AC593" s="118"/>
    </row>
    <row r="594" customFormat="false" ht="12.75" hidden="false" customHeight="false" outlineLevel="0" collapsed="false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5" t="s">
        <v>71</v>
      </c>
      <c r="Q594" s="115"/>
      <c r="R594" s="115"/>
      <c r="S594" s="115"/>
      <c r="T594" s="115"/>
      <c r="U594" s="115"/>
      <c r="V594" s="115"/>
      <c r="W594" s="116" t="s">
        <v>69</v>
      </c>
      <c r="X594" s="117" t="n">
        <f aca="false">IFERROR(SUM(X591:X592),"0")</f>
        <v>0</v>
      </c>
      <c r="Y594" s="117" t="n">
        <f aca="false">IFERROR(SUM(Y591:Y592),"0")</f>
        <v>0</v>
      </c>
      <c r="Z594" s="116"/>
      <c r="AA594" s="118"/>
      <c r="AB594" s="118"/>
      <c r="AC594" s="118"/>
    </row>
    <row r="595" customFormat="false" ht="27.75" hidden="false" customHeight="true" outlineLevel="0" collapsed="false">
      <c r="A595" s="90" t="s">
        <v>937</v>
      </c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1"/>
      <c r="AB595" s="91"/>
      <c r="AC595" s="91"/>
    </row>
    <row r="596" customFormat="false" ht="16.5" hidden="false" customHeight="true" outlineLevel="0" collapsed="false">
      <c r="A596" s="92" t="s">
        <v>937</v>
      </c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3"/>
      <c r="AB596" s="93"/>
      <c r="AC596" s="93"/>
    </row>
    <row r="597" customFormat="false" ht="14.25" hidden="false" customHeight="true" outlineLevel="0" collapsed="false">
      <c r="A597" s="94" t="s">
        <v>64</v>
      </c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5"/>
      <c r="AB597" s="95"/>
      <c r="AC597" s="95"/>
    </row>
    <row r="598" customFormat="false" ht="27" hidden="false" customHeight="true" outlineLevel="0" collapsed="false">
      <c r="A598" s="96" t="s">
        <v>938</v>
      </c>
      <c r="B598" s="96" t="s">
        <v>939</v>
      </c>
      <c r="C598" s="97" t="n">
        <v>4301031309</v>
      </c>
      <c r="D598" s="98" t="n">
        <v>4680115885530</v>
      </c>
      <c r="E598" s="98"/>
      <c r="F598" s="99" t="n">
        <v>0.7</v>
      </c>
      <c r="G598" s="100" t="n">
        <v>6</v>
      </c>
      <c r="H598" s="99" t="n">
        <v>4.2</v>
      </c>
      <c r="I598" s="99" t="n">
        <v>4.41</v>
      </c>
      <c r="J598" s="100" t="n">
        <v>120</v>
      </c>
      <c r="K598" s="100" t="s">
        <v>126</v>
      </c>
      <c r="L598" s="100"/>
      <c r="M598" s="101" t="s">
        <v>285</v>
      </c>
      <c r="N598" s="101"/>
      <c r="O598" s="100" t="n">
        <v>90</v>
      </c>
      <c r="P598" s="119" t="s">
        <v>940</v>
      </c>
      <c r="Q598" s="119"/>
      <c r="R598" s="119"/>
      <c r="S598" s="119"/>
      <c r="T598" s="119"/>
      <c r="U598" s="103"/>
      <c r="V598" s="103"/>
      <c r="W598" s="104" t="s">
        <v>69</v>
      </c>
      <c r="X598" s="105" t="n">
        <v>0</v>
      </c>
      <c r="Y598" s="106" t="n">
        <f aca="false">IFERROR(IF(X598="",0,CEILING((X598/$H598),1)*$H598),"")</f>
        <v>0</v>
      </c>
      <c r="Z598" s="107" t="str">
        <f aca="false">IFERROR(IF(Y598=0,"",ROUNDUP(Y598/H598,0)*0.00937),"")</f>
        <v/>
      </c>
      <c r="AA598" s="108"/>
      <c r="AB598" s="109"/>
      <c r="AC598" s="110" t="s">
        <v>941</v>
      </c>
      <c r="AG598" s="111"/>
      <c r="AJ598" s="112"/>
      <c r="AK598" s="112" t="n">
        <v>0</v>
      </c>
      <c r="BB598" s="113" t="s">
        <v>1</v>
      </c>
      <c r="BM598" s="111" t="n">
        <f aca="false">IFERROR(X598*I598/H598,"0")</f>
        <v>0</v>
      </c>
      <c r="BN598" s="111" t="n">
        <f aca="false">IFERROR(Y598*I598/H598,"0")</f>
        <v>0</v>
      </c>
      <c r="BO598" s="111" t="n">
        <f aca="false">IFERROR(1/J598*(X598/H598),"0")</f>
        <v>0</v>
      </c>
      <c r="BP598" s="111" t="n">
        <f aca="false">IFERROR(1/J598*(Y598/H598),"0")</f>
        <v>0</v>
      </c>
    </row>
    <row r="599" customFormat="false" ht="12.75" hidden="false" customHeight="false" outlineLevel="0" collapsed="false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5" t="s">
        <v>71</v>
      </c>
      <c r="Q599" s="115"/>
      <c r="R599" s="115"/>
      <c r="S599" s="115"/>
      <c r="T599" s="115"/>
      <c r="U599" s="115"/>
      <c r="V599" s="115"/>
      <c r="W599" s="116" t="s">
        <v>72</v>
      </c>
      <c r="X599" s="117" t="n">
        <f aca="false">IFERROR(X598/H598,"0")</f>
        <v>0</v>
      </c>
      <c r="Y599" s="117" t="n">
        <f aca="false">IFERROR(Y598/H598,"0")</f>
        <v>0</v>
      </c>
      <c r="Z599" s="117" t="n">
        <f aca="false">IFERROR(IF(Z598="",0,Z598),"0")</f>
        <v>0</v>
      </c>
      <c r="AA599" s="118"/>
      <c r="AB599" s="118"/>
      <c r="AC599" s="118"/>
    </row>
    <row r="600" customFormat="false" ht="12.75" hidden="false" customHeight="false" outlineLevel="0" collapsed="false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5" t="s">
        <v>71</v>
      </c>
      <c r="Q600" s="115"/>
      <c r="R600" s="115"/>
      <c r="S600" s="115"/>
      <c r="T600" s="115"/>
      <c r="U600" s="115"/>
      <c r="V600" s="115"/>
      <c r="W600" s="116" t="s">
        <v>69</v>
      </c>
      <c r="X600" s="117" t="n">
        <f aca="false">IFERROR(SUM(X598:X598),"0")</f>
        <v>0</v>
      </c>
      <c r="Y600" s="117" t="n">
        <f aca="false">IFERROR(SUM(Y598:Y598),"0")</f>
        <v>0</v>
      </c>
      <c r="Z600" s="116"/>
      <c r="AA600" s="118"/>
      <c r="AB600" s="118"/>
      <c r="AC600" s="118"/>
    </row>
    <row r="601" customFormat="false" ht="27.75" hidden="false" customHeight="true" outlineLevel="0" collapsed="false">
      <c r="A601" s="90" t="s">
        <v>942</v>
      </c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1"/>
      <c r="AB601" s="91"/>
      <c r="AC601" s="91"/>
    </row>
    <row r="602" customFormat="false" ht="16.5" hidden="false" customHeight="true" outlineLevel="0" collapsed="false">
      <c r="A602" s="92" t="s">
        <v>942</v>
      </c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3"/>
      <c r="AB602" s="93"/>
      <c r="AC602" s="93"/>
    </row>
    <row r="603" customFormat="false" ht="14.25" hidden="false" customHeight="true" outlineLevel="0" collapsed="false">
      <c r="A603" s="94" t="s">
        <v>113</v>
      </c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5"/>
      <c r="AB603" s="95"/>
      <c r="AC603" s="95"/>
    </row>
    <row r="604" customFormat="false" ht="27" hidden="false" customHeight="true" outlineLevel="0" collapsed="false">
      <c r="A604" s="96" t="s">
        <v>943</v>
      </c>
      <c r="B604" s="96" t="s">
        <v>944</v>
      </c>
      <c r="C604" s="97" t="n">
        <v>4301011763</v>
      </c>
      <c r="D604" s="98" t="n">
        <v>4640242181011</v>
      </c>
      <c r="E604" s="98"/>
      <c r="F604" s="99" t="n">
        <v>1.35</v>
      </c>
      <c r="G604" s="100" t="n">
        <v>8</v>
      </c>
      <c r="H604" s="99" t="n">
        <v>10.8</v>
      </c>
      <c r="I604" s="99" t="n">
        <v>11.28</v>
      </c>
      <c r="J604" s="100" t="n">
        <v>56</v>
      </c>
      <c r="K604" s="100" t="s">
        <v>116</v>
      </c>
      <c r="L604" s="100"/>
      <c r="M604" s="101" t="s">
        <v>77</v>
      </c>
      <c r="N604" s="101"/>
      <c r="O604" s="100" t="n">
        <v>55</v>
      </c>
      <c r="P604" s="119" t="s">
        <v>945</v>
      </c>
      <c r="Q604" s="119"/>
      <c r="R604" s="119"/>
      <c r="S604" s="119"/>
      <c r="T604" s="119"/>
      <c r="U604" s="103"/>
      <c r="V604" s="103"/>
      <c r="W604" s="104" t="s">
        <v>69</v>
      </c>
      <c r="X604" s="105" t="n">
        <v>0</v>
      </c>
      <c r="Y604" s="106" t="n">
        <f aca="false">IFERROR(IF(X604="",0,CEILING((X604/$H604),1)*$H604),"")</f>
        <v>0</v>
      </c>
      <c r="Z604" s="107" t="str">
        <f aca="false">IFERROR(IF(Y604=0,"",ROUNDUP(Y604/H604,0)*0.02175),"")</f>
        <v/>
      </c>
      <c r="AA604" s="108"/>
      <c r="AB604" s="109"/>
      <c r="AC604" s="110" t="s">
        <v>946</v>
      </c>
      <c r="AG604" s="111"/>
      <c r="AJ604" s="112"/>
      <c r="AK604" s="112" t="n">
        <v>0</v>
      </c>
      <c r="BB604" s="113" t="s">
        <v>1</v>
      </c>
      <c r="BM604" s="111" t="n">
        <f aca="false">IFERROR(X604*I604/H604,"0")</f>
        <v>0</v>
      </c>
      <c r="BN604" s="111" t="n">
        <f aca="false">IFERROR(Y604*I604/H604,"0")</f>
        <v>0</v>
      </c>
      <c r="BO604" s="111" t="n">
        <f aca="false">IFERROR(1/J604*(X604/H604),"0")</f>
        <v>0</v>
      </c>
      <c r="BP604" s="111" t="n">
        <f aca="false">IFERROR(1/J604*(Y604/H604),"0")</f>
        <v>0</v>
      </c>
    </row>
    <row r="605" customFormat="false" ht="27" hidden="false" customHeight="true" outlineLevel="0" collapsed="false">
      <c r="A605" s="96" t="s">
        <v>947</v>
      </c>
      <c r="B605" s="96" t="s">
        <v>948</v>
      </c>
      <c r="C605" s="97" t="n">
        <v>4301011585</v>
      </c>
      <c r="D605" s="98" t="n">
        <v>4640242180441</v>
      </c>
      <c r="E605" s="98"/>
      <c r="F605" s="99" t="n">
        <v>1.5</v>
      </c>
      <c r="G605" s="100" t="n">
        <v>8</v>
      </c>
      <c r="H605" s="99" t="n">
        <v>12</v>
      </c>
      <c r="I605" s="99" t="n">
        <v>12.48</v>
      </c>
      <c r="J605" s="100" t="n">
        <v>56</v>
      </c>
      <c r="K605" s="100" t="s">
        <v>116</v>
      </c>
      <c r="L605" s="100"/>
      <c r="M605" s="101" t="s">
        <v>119</v>
      </c>
      <c r="N605" s="101"/>
      <c r="O605" s="100" t="n">
        <v>50</v>
      </c>
      <c r="P605" s="119" t="s">
        <v>949</v>
      </c>
      <c r="Q605" s="119"/>
      <c r="R605" s="119"/>
      <c r="S605" s="119"/>
      <c r="T605" s="119"/>
      <c r="U605" s="103"/>
      <c r="V605" s="103"/>
      <c r="W605" s="104" t="s">
        <v>69</v>
      </c>
      <c r="X605" s="105" t="n">
        <v>0</v>
      </c>
      <c r="Y605" s="106" t="n">
        <f aca="false">IFERROR(IF(X605="",0,CEILING((X605/$H605),1)*$H605),"")</f>
        <v>0</v>
      </c>
      <c r="Z605" s="107" t="str">
        <f aca="false">IFERROR(IF(Y605=0,"",ROUNDUP(Y605/H605,0)*0.02175),"")</f>
        <v/>
      </c>
      <c r="AA605" s="108"/>
      <c r="AB605" s="109"/>
      <c r="AC605" s="110" t="s">
        <v>950</v>
      </c>
      <c r="AG605" s="111"/>
      <c r="AJ605" s="112"/>
      <c r="AK605" s="112" t="n">
        <v>0</v>
      </c>
      <c r="BB605" s="113" t="s">
        <v>1</v>
      </c>
      <c r="BM605" s="111" t="n">
        <f aca="false">IFERROR(X605*I605/H605,"0")</f>
        <v>0</v>
      </c>
      <c r="BN605" s="111" t="n">
        <f aca="false">IFERROR(Y605*I605/H605,"0")</f>
        <v>0</v>
      </c>
      <c r="BO605" s="111" t="n">
        <f aca="false">IFERROR(1/J605*(X605/H605),"0")</f>
        <v>0</v>
      </c>
      <c r="BP605" s="111" t="n">
        <f aca="false">IFERROR(1/J605*(Y605/H605),"0")</f>
        <v>0</v>
      </c>
    </row>
    <row r="606" customFormat="false" ht="27" hidden="false" customHeight="true" outlineLevel="0" collapsed="false">
      <c r="A606" s="96" t="s">
        <v>951</v>
      </c>
      <c r="B606" s="96" t="s">
        <v>952</v>
      </c>
      <c r="C606" s="97" t="n">
        <v>4301011584</v>
      </c>
      <c r="D606" s="98" t="n">
        <v>4640242180564</v>
      </c>
      <c r="E606" s="98"/>
      <c r="F606" s="99" t="n">
        <v>1.5</v>
      </c>
      <c r="G606" s="100" t="n">
        <v>8</v>
      </c>
      <c r="H606" s="99" t="n">
        <v>12</v>
      </c>
      <c r="I606" s="99" t="n">
        <v>12.48</v>
      </c>
      <c r="J606" s="100" t="n">
        <v>56</v>
      </c>
      <c r="K606" s="100" t="s">
        <v>116</v>
      </c>
      <c r="L606" s="100"/>
      <c r="M606" s="101" t="s">
        <v>119</v>
      </c>
      <c r="N606" s="101"/>
      <c r="O606" s="100" t="n">
        <v>50</v>
      </c>
      <c r="P606" s="119" t="s">
        <v>953</v>
      </c>
      <c r="Q606" s="119"/>
      <c r="R606" s="119"/>
      <c r="S606" s="119"/>
      <c r="T606" s="119"/>
      <c r="U606" s="103"/>
      <c r="V606" s="103"/>
      <c r="W606" s="104" t="s">
        <v>69</v>
      </c>
      <c r="X606" s="105" t="n">
        <v>20</v>
      </c>
      <c r="Y606" s="106" t="n">
        <f aca="false">IFERROR(IF(X606="",0,CEILING((X606/$H606),1)*$H606),"")</f>
        <v>24</v>
      </c>
      <c r="Z606" s="107" t="n">
        <f aca="false">IFERROR(IF(Y606=0,"",ROUNDUP(Y606/H606,0)*0.02175),"")</f>
        <v>0.0435</v>
      </c>
      <c r="AA606" s="108"/>
      <c r="AB606" s="109"/>
      <c r="AC606" s="110" t="s">
        <v>954</v>
      </c>
      <c r="AG606" s="111"/>
      <c r="AJ606" s="112"/>
      <c r="AK606" s="112" t="n">
        <v>0</v>
      </c>
      <c r="BB606" s="113" t="s">
        <v>1</v>
      </c>
      <c r="BM606" s="111" t="n">
        <f aca="false">IFERROR(X606*I606/H606,"0")</f>
        <v>20.8</v>
      </c>
      <c r="BN606" s="111" t="n">
        <f aca="false">IFERROR(Y606*I606/H606,"0")</f>
        <v>24.96</v>
      </c>
      <c r="BO606" s="111" t="n">
        <f aca="false">IFERROR(1/J606*(X606/H606),"0")</f>
        <v>0.0297619047619048</v>
      </c>
      <c r="BP606" s="111" t="n">
        <f aca="false">IFERROR(1/J606*(Y606/H606),"0")</f>
        <v>0.0357142857142857</v>
      </c>
    </row>
    <row r="607" customFormat="false" ht="27" hidden="false" customHeight="true" outlineLevel="0" collapsed="false">
      <c r="A607" s="96" t="s">
        <v>955</v>
      </c>
      <c r="B607" s="96" t="s">
        <v>956</v>
      </c>
      <c r="C607" s="97" t="n">
        <v>4301011762</v>
      </c>
      <c r="D607" s="98" t="n">
        <v>4640242180922</v>
      </c>
      <c r="E607" s="98"/>
      <c r="F607" s="99" t="n">
        <v>1.35</v>
      </c>
      <c r="G607" s="100" t="n">
        <v>8</v>
      </c>
      <c r="H607" s="99" t="n">
        <v>10.8</v>
      </c>
      <c r="I607" s="99" t="n">
        <v>11.28</v>
      </c>
      <c r="J607" s="100" t="n">
        <v>56</v>
      </c>
      <c r="K607" s="100" t="s">
        <v>116</v>
      </c>
      <c r="L607" s="100"/>
      <c r="M607" s="101" t="s">
        <v>119</v>
      </c>
      <c r="N607" s="101"/>
      <c r="O607" s="100" t="n">
        <v>55</v>
      </c>
      <c r="P607" s="119" t="s">
        <v>957</v>
      </c>
      <c r="Q607" s="119"/>
      <c r="R607" s="119"/>
      <c r="S607" s="119"/>
      <c r="T607" s="119"/>
      <c r="U607" s="103"/>
      <c r="V607" s="103"/>
      <c r="W607" s="104" t="s">
        <v>69</v>
      </c>
      <c r="X607" s="105" t="n">
        <v>0</v>
      </c>
      <c r="Y607" s="106" t="n">
        <f aca="false">IFERROR(IF(X607="",0,CEILING((X607/$H607),1)*$H607),"")</f>
        <v>0</v>
      </c>
      <c r="Z607" s="107" t="str">
        <f aca="false">IFERROR(IF(Y607=0,"",ROUNDUP(Y607/H607,0)*0.02175),"")</f>
        <v/>
      </c>
      <c r="AA607" s="108"/>
      <c r="AB607" s="109"/>
      <c r="AC607" s="110" t="s">
        <v>958</v>
      </c>
      <c r="AG607" s="111"/>
      <c r="AJ607" s="112"/>
      <c r="AK607" s="112" t="n">
        <v>0</v>
      </c>
      <c r="BB607" s="113" t="s">
        <v>1</v>
      </c>
      <c r="BM607" s="111" t="n">
        <f aca="false">IFERROR(X607*I607/H607,"0")</f>
        <v>0</v>
      </c>
      <c r="BN607" s="111" t="n">
        <f aca="false">IFERROR(Y607*I607/H607,"0")</f>
        <v>0</v>
      </c>
      <c r="BO607" s="111" t="n">
        <f aca="false">IFERROR(1/J607*(X607/H607),"0")</f>
        <v>0</v>
      </c>
      <c r="BP607" s="111" t="n">
        <f aca="false">IFERROR(1/J607*(Y607/H607),"0")</f>
        <v>0</v>
      </c>
    </row>
    <row r="608" customFormat="false" ht="27" hidden="false" customHeight="true" outlineLevel="0" collapsed="false">
      <c r="A608" s="96" t="s">
        <v>959</v>
      </c>
      <c r="B608" s="96" t="s">
        <v>960</v>
      </c>
      <c r="C608" s="97" t="n">
        <v>4301011764</v>
      </c>
      <c r="D608" s="98" t="n">
        <v>4640242181189</v>
      </c>
      <c r="E608" s="98"/>
      <c r="F608" s="99" t="n">
        <v>0.4</v>
      </c>
      <c r="G608" s="100" t="n">
        <v>10</v>
      </c>
      <c r="H608" s="99" t="n">
        <v>4</v>
      </c>
      <c r="I608" s="99" t="n">
        <v>4.21</v>
      </c>
      <c r="J608" s="100" t="n">
        <v>132</v>
      </c>
      <c r="K608" s="100" t="s">
        <v>126</v>
      </c>
      <c r="L608" s="100"/>
      <c r="M608" s="101" t="s">
        <v>77</v>
      </c>
      <c r="N608" s="101"/>
      <c r="O608" s="100" t="n">
        <v>55</v>
      </c>
      <c r="P608" s="119" t="s">
        <v>961</v>
      </c>
      <c r="Q608" s="119"/>
      <c r="R608" s="119"/>
      <c r="S608" s="119"/>
      <c r="T608" s="119"/>
      <c r="U608" s="103"/>
      <c r="V608" s="103"/>
      <c r="W608" s="104" t="s">
        <v>69</v>
      </c>
      <c r="X608" s="105" t="n">
        <v>0</v>
      </c>
      <c r="Y608" s="106" t="n">
        <f aca="false">IFERROR(IF(X608="",0,CEILING((X608/$H608),1)*$H608),"")</f>
        <v>0</v>
      </c>
      <c r="Z608" s="107" t="str">
        <f aca="false">IFERROR(IF(Y608=0,"",ROUNDUP(Y608/H608,0)*0.00902),"")</f>
        <v/>
      </c>
      <c r="AA608" s="108"/>
      <c r="AB608" s="109"/>
      <c r="AC608" s="110" t="s">
        <v>946</v>
      </c>
      <c r="AG608" s="111"/>
      <c r="AJ608" s="112"/>
      <c r="AK608" s="112" t="n">
        <v>0</v>
      </c>
      <c r="BB608" s="113" t="s">
        <v>1</v>
      </c>
      <c r="BM608" s="111" t="n">
        <f aca="false">IFERROR(X608*I608/H608,"0")</f>
        <v>0</v>
      </c>
      <c r="BN608" s="111" t="n">
        <f aca="false">IFERROR(Y608*I608/H608,"0")</f>
        <v>0</v>
      </c>
      <c r="BO608" s="111" t="n">
        <f aca="false">IFERROR(1/J608*(X608/H608),"0")</f>
        <v>0</v>
      </c>
      <c r="BP608" s="111" t="n">
        <f aca="false">IFERROR(1/J608*(Y608/H608),"0")</f>
        <v>0</v>
      </c>
    </row>
    <row r="609" customFormat="false" ht="27" hidden="false" customHeight="true" outlineLevel="0" collapsed="false">
      <c r="A609" s="96" t="s">
        <v>962</v>
      </c>
      <c r="B609" s="96" t="s">
        <v>963</v>
      </c>
      <c r="C609" s="97" t="n">
        <v>4301011551</v>
      </c>
      <c r="D609" s="98" t="n">
        <v>4640242180038</v>
      </c>
      <c r="E609" s="98"/>
      <c r="F609" s="99" t="n">
        <v>0.4</v>
      </c>
      <c r="G609" s="100" t="n">
        <v>10</v>
      </c>
      <c r="H609" s="99" t="n">
        <v>4</v>
      </c>
      <c r="I609" s="99" t="n">
        <v>4.21</v>
      </c>
      <c r="J609" s="100" t="n">
        <v>132</v>
      </c>
      <c r="K609" s="100" t="s">
        <v>126</v>
      </c>
      <c r="L609" s="100"/>
      <c r="M609" s="101" t="s">
        <v>119</v>
      </c>
      <c r="N609" s="101"/>
      <c r="O609" s="100" t="n">
        <v>50</v>
      </c>
      <c r="P609" s="119" t="s">
        <v>964</v>
      </c>
      <c r="Q609" s="119"/>
      <c r="R609" s="119"/>
      <c r="S609" s="119"/>
      <c r="T609" s="119"/>
      <c r="U609" s="103"/>
      <c r="V609" s="103"/>
      <c r="W609" s="104" t="s">
        <v>69</v>
      </c>
      <c r="X609" s="105" t="n">
        <v>0</v>
      </c>
      <c r="Y609" s="106" t="n">
        <f aca="false">IFERROR(IF(X609="",0,CEILING((X609/$H609),1)*$H609),"")</f>
        <v>0</v>
      </c>
      <c r="Z609" s="107" t="str">
        <f aca="false">IFERROR(IF(Y609=0,"",ROUNDUP(Y609/H609,0)*0.00902),"")</f>
        <v/>
      </c>
      <c r="AA609" s="108"/>
      <c r="AB609" s="109"/>
      <c r="AC609" s="110" t="s">
        <v>954</v>
      </c>
      <c r="AG609" s="111"/>
      <c r="AJ609" s="112"/>
      <c r="AK609" s="112" t="n">
        <v>0</v>
      </c>
      <c r="BB609" s="113" t="s">
        <v>1</v>
      </c>
      <c r="BM609" s="111" t="n">
        <f aca="false">IFERROR(X609*I609/H609,"0")</f>
        <v>0</v>
      </c>
      <c r="BN609" s="111" t="n">
        <f aca="false">IFERROR(Y609*I609/H609,"0")</f>
        <v>0</v>
      </c>
      <c r="BO609" s="111" t="n">
        <f aca="false">IFERROR(1/J609*(X609/H609),"0")</f>
        <v>0</v>
      </c>
      <c r="BP609" s="111" t="n">
        <f aca="false">IFERROR(1/J609*(Y609/H609),"0")</f>
        <v>0</v>
      </c>
    </row>
    <row r="610" customFormat="false" ht="27" hidden="false" customHeight="true" outlineLevel="0" collapsed="false">
      <c r="A610" s="96" t="s">
        <v>965</v>
      </c>
      <c r="B610" s="96" t="s">
        <v>966</v>
      </c>
      <c r="C610" s="97" t="n">
        <v>4301011765</v>
      </c>
      <c r="D610" s="98" t="n">
        <v>4640242181172</v>
      </c>
      <c r="E610" s="98"/>
      <c r="F610" s="99" t="n">
        <v>0.4</v>
      </c>
      <c r="G610" s="100" t="n">
        <v>10</v>
      </c>
      <c r="H610" s="99" t="n">
        <v>4</v>
      </c>
      <c r="I610" s="99" t="n">
        <v>4.21</v>
      </c>
      <c r="J610" s="100" t="n">
        <v>132</v>
      </c>
      <c r="K610" s="100" t="s">
        <v>126</v>
      </c>
      <c r="L610" s="100"/>
      <c r="M610" s="101" t="s">
        <v>119</v>
      </c>
      <c r="N610" s="101"/>
      <c r="O610" s="100" t="n">
        <v>55</v>
      </c>
      <c r="P610" s="119" t="s">
        <v>967</v>
      </c>
      <c r="Q610" s="119"/>
      <c r="R610" s="119"/>
      <c r="S610" s="119"/>
      <c r="T610" s="119"/>
      <c r="U610" s="103"/>
      <c r="V610" s="103"/>
      <c r="W610" s="104" t="s">
        <v>69</v>
      </c>
      <c r="X610" s="105" t="n">
        <v>0</v>
      </c>
      <c r="Y610" s="106" t="n">
        <f aca="false">IFERROR(IF(X610="",0,CEILING((X610/$H610),1)*$H610),"")</f>
        <v>0</v>
      </c>
      <c r="Z610" s="107" t="str">
        <f aca="false">IFERROR(IF(Y610=0,"",ROUNDUP(Y610/H610,0)*0.00902),"")</f>
        <v/>
      </c>
      <c r="AA610" s="108"/>
      <c r="AB610" s="109"/>
      <c r="AC610" s="110" t="s">
        <v>958</v>
      </c>
      <c r="AG610" s="111"/>
      <c r="AJ610" s="112"/>
      <c r="AK610" s="112" t="n">
        <v>0</v>
      </c>
      <c r="BB610" s="113" t="s">
        <v>1</v>
      </c>
      <c r="BM610" s="111" t="n">
        <f aca="false">IFERROR(X610*I610/H610,"0")</f>
        <v>0</v>
      </c>
      <c r="BN610" s="111" t="n">
        <f aca="false">IFERROR(Y610*I610/H610,"0")</f>
        <v>0</v>
      </c>
      <c r="BO610" s="111" t="n">
        <f aca="false">IFERROR(1/J610*(X610/H610),"0")</f>
        <v>0</v>
      </c>
      <c r="BP610" s="111" t="n">
        <f aca="false">IFERROR(1/J610*(Y610/H610),"0")</f>
        <v>0</v>
      </c>
    </row>
    <row r="611" customFormat="false" ht="12.75" hidden="false" customHeight="false" outlineLevel="0" collapsed="false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5" t="s">
        <v>71</v>
      </c>
      <c r="Q611" s="115"/>
      <c r="R611" s="115"/>
      <c r="S611" s="115"/>
      <c r="T611" s="115"/>
      <c r="U611" s="115"/>
      <c r="V611" s="115"/>
      <c r="W611" s="116" t="s">
        <v>72</v>
      </c>
      <c r="X611" s="117" t="n">
        <f aca="false">IFERROR(X604/H604,"0")+IFERROR(X605/H605,"0")+IFERROR(X606/H606,"0")+IFERROR(X607/H607,"0")+IFERROR(X608/H608,"0")+IFERROR(X609/H609,"0")+IFERROR(X610/H610,"0")</f>
        <v>1.66666666666667</v>
      </c>
      <c r="Y611" s="117" t="n">
        <f aca="false">IFERROR(Y604/H604,"0")+IFERROR(Y605/H605,"0")+IFERROR(Y606/H606,"0")+IFERROR(Y607/H607,"0")+IFERROR(Y608/H608,"0")+IFERROR(Y609/H609,"0")+IFERROR(Y610/H610,"0")</f>
        <v>2</v>
      </c>
      <c r="Z611" s="117" t="n">
        <f aca="false">IFERROR(IF(Z604="",0,Z604),"0")+IFERROR(IF(Z605="",0,Z605),"0")+IFERROR(IF(Z606="",0,Z606),"0")+IFERROR(IF(Z607="",0,Z607),"0")+IFERROR(IF(Z608="",0,Z608),"0")+IFERROR(IF(Z609="",0,Z609),"0")+IFERROR(IF(Z610="",0,Z610),"0")</f>
        <v>0.0435</v>
      </c>
      <c r="AA611" s="118"/>
      <c r="AB611" s="118"/>
      <c r="AC611" s="118"/>
    </row>
    <row r="612" customFormat="false" ht="12.75" hidden="false" customHeight="false" outlineLevel="0" collapsed="false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5" t="s">
        <v>71</v>
      </c>
      <c r="Q612" s="115"/>
      <c r="R612" s="115"/>
      <c r="S612" s="115"/>
      <c r="T612" s="115"/>
      <c r="U612" s="115"/>
      <c r="V612" s="115"/>
      <c r="W612" s="116" t="s">
        <v>69</v>
      </c>
      <c r="X612" s="117" t="n">
        <f aca="false">IFERROR(SUM(X604:X610),"0")</f>
        <v>20</v>
      </c>
      <c r="Y612" s="117" t="n">
        <f aca="false">IFERROR(SUM(Y604:Y610),"0")</f>
        <v>24</v>
      </c>
      <c r="Z612" s="116"/>
      <c r="AA612" s="118"/>
      <c r="AB612" s="118"/>
      <c r="AC612" s="118"/>
    </row>
    <row r="613" customFormat="false" ht="14.25" hidden="false" customHeight="true" outlineLevel="0" collapsed="false">
      <c r="A613" s="94" t="s">
        <v>166</v>
      </c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5"/>
      <c r="AB613" s="95"/>
      <c r="AC613" s="95"/>
    </row>
    <row r="614" customFormat="false" ht="16.5" hidden="false" customHeight="true" outlineLevel="0" collapsed="false">
      <c r="A614" s="96" t="s">
        <v>968</v>
      </c>
      <c r="B614" s="96" t="s">
        <v>969</v>
      </c>
      <c r="C614" s="97" t="n">
        <v>4301020269</v>
      </c>
      <c r="D614" s="98" t="n">
        <v>4640242180519</v>
      </c>
      <c r="E614" s="98"/>
      <c r="F614" s="99" t="n">
        <v>1.35</v>
      </c>
      <c r="G614" s="100" t="n">
        <v>8</v>
      </c>
      <c r="H614" s="99" t="n">
        <v>10.8</v>
      </c>
      <c r="I614" s="99" t="n">
        <v>11.28</v>
      </c>
      <c r="J614" s="100" t="n">
        <v>56</v>
      </c>
      <c r="K614" s="100" t="s">
        <v>116</v>
      </c>
      <c r="L614" s="100"/>
      <c r="M614" s="101" t="s">
        <v>77</v>
      </c>
      <c r="N614" s="101"/>
      <c r="O614" s="100" t="n">
        <v>50</v>
      </c>
      <c r="P614" s="119" t="s">
        <v>970</v>
      </c>
      <c r="Q614" s="119"/>
      <c r="R614" s="119"/>
      <c r="S614" s="119"/>
      <c r="T614" s="119"/>
      <c r="U614" s="103"/>
      <c r="V614" s="103"/>
      <c r="W614" s="104" t="s">
        <v>69</v>
      </c>
      <c r="X614" s="105" t="n">
        <v>0</v>
      </c>
      <c r="Y614" s="106" t="n">
        <f aca="false">IFERROR(IF(X614="",0,CEILING((X614/$H614),1)*$H614),"")</f>
        <v>0</v>
      </c>
      <c r="Z614" s="107" t="str">
        <f aca="false">IFERROR(IF(Y614=0,"",ROUNDUP(Y614/H614,0)*0.02175),"")</f>
        <v/>
      </c>
      <c r="AA614" s="108"/>
      <c r="AB614" s="109"/>
      <c r="AC614" s="110" t="s">
        <v>971</v>
      </c>
      <c r="AG614" s="111"/>
      <c r="AJ614" s="112"/>
      <c r="AK614" s="112" t="n">
        <v>0</v>
      </c>
      <c r="BB614" s="113" t="s">
        <v>1</v>
      </c>
      <c r="BM614" s="111" t="n">
        <f aca="false">IFERROR(X614*I614/H614,"0")</f>
        <v>0</v>
      </c>
      <c r="BN614" s="111" t="n">
        <f aca="false">IFERROR(Y614*I614/H614,"0")</f>
        <v>0</v>
      </c>
      <c r="BO614" s="111" t="n">
        <f aca="false">IFERROR(1/J614*(X614/H614),"0")</f>
        <v>0</v>
      </c>
      <c r="BP614" s="111" t="n">
        <f aca="false">IFERROR(1/J614*(Y614/H614),"0")</f>
        <v>0</v>
      </c>
    </row>
    <row r="615" customFormat="false" ht="27" hidden="false" customHeight="true" outlineLevel="0" collapsed="false">
      <c r="A615" s="96" t="s">
        <v>972</v>
      </c>
      <c r="B615" s="96" t="s">
        <v>973</v>
      </c>
      <c r="C615" s="97" t="n">
        <v>4301020260</v>
      </c>
      <c r="D615" s="98" t="n">
        <v>4640242180526</v>
      </c>
      <c r="E615" s="98"/>
      <c r="F615" s="99" t="n">
        <v>1.8</v>
      </c>
      <c r="G615" s="100" t="n">
        <v>6</v>
      </c>
      <c r="H615" s="99" t="n">
        <v>10.8</v>
      </c>
      <c r="I615" s="99" t="n">
        <v>11.28</v>
      </c>
      <c r="J615" s="100" t="n">
        <v>56</v>
      </c>
      <c r="K615" s="100" t="s">
        <v>116</v>
      </c>
      <c r="L615" s="100"/>
      <c r="M615" s="101" t="s">
        <v>119</v>
      </c>
      <c r="N615" s="101"/>
      <c r="O615" s="100" t="n">
        <v>50</v>
      </c>
      <c r="P615" s="119" t="s">
        <v>974</v>
      </c>
      <c r="Q615" s="119"/>
      <c r="R615" s="119"/>
      <c r="S615" s="119"/>
      <c r="T615" s="119"/>
      <c r="U615" s="103"/>
      <c r="V615" s="103"/>
      <c r="W615" s="104" t="s">
        <v>69</v>
      </c>
      <c r="X615" s="105" t="n">
        <v>0</v>
      </c>
      <c r="Y615" s="106" t="n">
        <f aca="false">IFERROR(IF(X615="",0,CEILING((X615/$H615),1)*$H615),"")</f>
        <v>0</v>
      </c>
      <c r="Z615" s="107" t="str">
        <f aca="false">IFERROR(IF(Y615=0,"",ROUNDUP(Y615/H615,0)*0.02175),"")</f>
        <v/>
      </c>
      <c r="AA615" s="108"/>
      <c r="AB615" s="109"/>
      <c r="AC615" s="110" t="s">
        <v>971</v>
      </c>
      <c r="AG615" s="111"/>
      <c r="AJ615" s="112"/>
      <c r="AK615" s="112" t="n">
        <v>0</v>
      </c>
      <c r="BB615" s="113" t="s">
        <v>1</v>
      </c>
      <c r="BM615" s="111" t="n">
        <f aca="false">IFERROR(X615*I615/H615,"0")</f>
        <v>0</v>
      </c>
      <c r="BN615" s="111" t="n">
        <f aca="false">IFERROR(Y615*I615/H615,"0")</f>
        <v>0</v>
      </c>
      <c r="BO615" s="111" t="n">
        <f aca="false">IFERROR(1/J615*(X615/H615),"0")</f>
        <v>0</v>
      </c>
      <c r="BP615" s="111" t="n">
        <f aca="false">IFERROR(1/J615*(Y615/H615),"0")</f>
        <v>0</v>
      </c>
    </row>
    <row r="616" customFormat="false" ht="27" hidden="false" customHeight="true" outlineLevel="0" collapsed="false">
      <c r="A616" s="96" t="s">
        <v>975</v>
      </c>
      <c r="B616" s="96" t="s">
        <v>976</v>
      </c>
      <c r="C616" s="97" t="n">
        <v>4301020309</v>
      </c>
      <c r="D616" s="98" t="n">
        <v>4640242180090</v>
      </c>
      <c r="E616" s="98"/>
      <c r="F616" s="99" t="n">
        <v>1.35</v>
      </c>
      <c r="G616" s="100" t="n">
        <v>8</v>
      </c>
      <c r="H616" s="99" t="n">
        <v>10.8</v>
      </c>
      <c r="I616" s="99" t="n">
        <v>11.28</v>
      </c>
      <c r="J616" s="100" t="n">
        <v>56</v>
      </c>
      <c r="K616" s="100" t="s">
        <v>116</v>
      </c>
      <c r="L616" s="100"/>
      <c r="M616" s="101" t="s">
        <v>119</v>
      </c>
      <c r="N616" s="101"/>
      <c r="O616" s="100" t="n">
        <v>50</v>
      </c>
      <c r="P616" s="119" t="s">
        <v>977</v>
      </c>
      <c r="Q616" s="119"/>
      <c r="R616" s="119"/>
      <c r="S616" s="119"/>
      <c r="T616" s="119"/>
      <c r="U616" s="103"/>
      <c r="V616" s="103"/>
      <c r="W616" s="104" t="s">
        <v>69</v>
      </c>
      <c r="X616" s="105" t="n">
        <v>0</v>
      </c>
      <c r="Y616" s="106" t="n">
        <f aca="false">IFERROR(IF(X616="",0,CEILING((X616/$H616),1)*$H616),"")</f>
        <v>0</v>
      </c>
      <c r="Z616" s="107" t="str">
        <f aca="false">IFERROR(IF(Y616=0,"",ROUNDUP(Y616/H616,0)*0.02175),"")</f>
        <v/>
      </c>
      <c r="AA616" s="108"/>
      <c r="AB616" s="109"/>
      <c r="AC616" s="110" t="s">
        <v>978</v>
      </c>
      <c r="AG616" s="111"/>
      <c r="AJ616" s="112"/>
      <c r="AK616" s="112" t="n">
        <v>0</v>
      </c>
      <c r="BB616" s="113" t="s">
        <v>1</v>
      </c>
      <c r="BM616" s="111" t="n">
        <f aca="false">IFERROR(X616*I616/H616,"0")</f>
        <v>0</v>
      </c>
      <c r="BN616" s="111" t="n">
        <f aca="false">IFERROR(Y616*I616/H616,"0")</f>
        <v>0</v>
      </c>
      <c r="BO616" s="111" t="n">
        <f aca="false">IFERROR(1/J616*(X616/H616),"0")</f>
        <v>0</v>
      </c>
      <c r="BP616" s="111" t="n">
        <f aca="false">IFERROR(1/J616*(Y616/H616),"0")</f>
        <v>0</v>
      </c>
    </row>
    <row r="617" customFormat="false" ht="27" hidden="false" customHeight="true" outlineLevel="0" collapsed="false">
      <c r="A617" s="96" t="s">
        <v>979</v>
      </c>
      <c r="B617" s="96" t="s">
        <v>980</v>
      </c>
      <c r="C617" s="97" t="n">
        <v>4301020295</v>
      </c>
      <c r="D617" s="98" t="n">
        <v>4640242181363</v>
      </c>
      <c r="E617" s="98"/>
      <c r="F617" s="99" t="n">
        <v>0.4</v>
      </c>
      <c r="G617" s="100" t="n">
        <v>10</v>
      </c>
      <c r="H617" s="99" t="n">
        <v>4</v>
      </c>
      <c r="I617" s="99" t="n">
        <v>4.21</v>
      </c>
      <c r="J617" s="100" t="n">
        <v>132</v>
      </c>
      <c r="K617" s="100" t="s">
        <v>126</v>
      </c>
      <c r="L617" s="100"/>
      <c r="M617" s="101" t="s">
        <v>119</v>
      </c>
      <c r="N617" s="101"/>
      <c r="O617" s="100" t="n">
        <v>50</v>
      </c>
      <c r="P617" s="119" t="s">
        <v>981</v>
      </c>
      <c r="Q617" s="119"/>
      <c r="R617" s="119"/>
      <c r="S617" s="119"/>
      <c r="T617" s="119"/>
      <c r="U617" s="103"/>
      <c r="V617" s="103"/>
      <c r="W617" s="104" t="s">
        <v>69</v>
      </c>
      <c r="X617" s="105" t="n">
        <v>0</v>
      </c>
      <c r="Y617" s="106" t="n">
        <f aca="false">IFERROR(IF(X617="",0,CEILING((X617/$H617),1)*$H617),"")</f>
        <v>0</v>
      </c>
      <c r="Z617" s="107" t="str">
        <f aca="false">IFERROR(IF(Y617=0,"",ROUNDUP(Y617/H617,0)*0.00902),"")</f>
        <v/>
      </c>
      <c r="AA617" s="108"/>
      <c r="AB617" s="109"/>
      <c r="AC617" s="110" t="s">
        <v>978</v>
      </c>
      <c r="AG617" s="111"/>
      <c r="AJ617" s="112"/>
      <c r="AK617" s="112" t="n">
        <v>0</v>
      </c>
      <c r="BB617" s="113" t="s">
        <v>1</v>
      </c>
      <c r="BM617" s="111" t="n">
        <f aca="false">IFERROR(X617*I617/H617,"0")</f>
        <v>0</v>
      </c>
      <c r="BN617" s="111" t="n">
        <f aca="false">IFERROR(Y617*I617/H617,"0")</f>
        <v>0</v>
      </c>
      <c r="BO617" s="111" t="n">
        <f aca="false">IFERROR(1/J617*(X617/H617),"0")</f>
        <v>0</v>
      </c>
      <c r="BP617" s="111" t="n">
        <f aca="false">IFERROR(1/J617*(Y617/H617),"0")</f>
        <v>0</v>
      </c>
    </row>
    <row r="618" customFormat="false" ht="12.75" hidden="false" customHeight="false" outlineLevel="0" collapsed="false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5" t="s">
        <v>71</v>
      </c>
      <c r="Q618" s="115"/>
      <c r="R618" s="115"/>
      <c r="S618" s="115"/>
      <c r="T618" s="115"/>
      <c r="U618" s="115"/>
      <c r="V618" s="115"/>
      <c r="W618" s="116" t="s">
        <v>72</v>
      </c>
      <c r="X618" s="117" t="n">
        <f aca="false">IFERROR(X614/H614,"0")+IFERROR(X615/H615,"0")+IFERROR(X616/H616,"0")+IFERROR(X617/H617,"0")</f>
        <v>0</v>
      </c>
      <c r="Y618" s="117" t="n">
        <f aca="false">IFERROR(Y614/H614,"0")+IFERROR(Y615/H615,"0")+IFERROR(Y616/H616,"0")+IFERROR(Y617/H617,"0")</f>
        <v>0</v>
      </c>
      <c r="Z618" s="117" t="n">
        <f aca="false">IFERROR(IF(Z614="",0,Z614),"0")+IFERROR(IF(Z615="",0,Z615),"0")+IFERROR(IF(Z616="",0,Z616),"0")+IFERROR(IF(Z617="",0,Z617),"0")</f>
        <v>0</v>
      </c>
      <c r="AA618" s="118"/>
      <c r="AB618" s="118"/>
      <c r="AC618" s="118"/>
    </row>
    <row r="619" customFormat="false" ht="12.75" hidden="false" customHeight="false" outlineLevel="0" collapsed="false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5" t="s">
        <v>71</v>
      </c>
      <c r="Q619" s="115"/>
      <c r="R619" s="115"/>
      <c r="S619" s="115"/>
      <c r="T619" s="115"/>
      <c r="U619" s="115"/>
      <c r="V619" s="115"/>
      <c r="W619" s="116" t="s">
        <v>69</v>
      </c>
      <c r="X619" s="117" t="n">
        <f aca="false">IFERROR(SUM(X614:X617),"0")</f>
        <v>0</v>
      </c>
      <c r="Y619" s="117" t="n">
        <f aca="false">IFERROR(SUM(Y614:Y617),"0")</f>
        <v>0</v>
      </c>
      <c r="Z619" s="116"/>
      <c r="AA619" s="118"/>
      <c r="AB619" s="118"/>
      <c r="AC619" s="118"/>
    </row>
    <row r="620" customFormat="false" ht="14.25" hidden="false" customHeight="true" outlineLevel="0" collapsed="false">
      <c r="A620" s="94" t="s">
        <v>64</v>
      </c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5"/>
      <c r="AB620" s="95"/>
      <c r="AC620" s="95"/>
    </row>
    <row r="621" customFormat="false" ht="27" hidden="false" customHeight="true" outlineLevel="0" collapsed="false">
      <c r="A621" s="96" t="s">
        <v>982</v>
      </c>
      <c r="B621" s="96" t="s">
        <v>983</v>
      </c>
      <c r="C621" s="97" t="n">
        <v>4301031280</v>
      </c>
      <c r="D621" s="98" t="n">
        <v>4640242180816</v>
      </c>
      <c r="E621" s="98"/>
      <c r="F621" s="99" t="n">
        <v>0.7</v>
      </c>
      <c r="G621" s="100" t="n">
        <v>6</v>
      </c>
      <c r="H621" s="99" t="n">
        <v>4.2</v>
      </c>
      <c r="I621" s="99" t="n">
        <v>4.47</v>
      </c>
      <c r="J621" s="100" t="n">
        <v>132</v>
      </c>
      <c r="K621" s="100" t="s">
        <v>126</v>
      </c>
      <c r="L621" s="100"/>
      <c r="M621" s="101" t="s">
        <v>68</v>
      </c>
      <c r="N621" s="101"/>
      <c r="O621" s="100" t="n">
        <v>40</v>
      </c>
      <c r="P621" s="119" t="s">
        <v>984</v>
      </c>
      <c r="Q621" s="119"/>
      <c r="R621" s="119"/>
      <c r="S621" s="119"/>
      <c r="T621" s="119"/>
      <c r="U621" s="103"/>
      <c r="V621" s="103"/>
      <c r="W621" s="104" t="s">
        <v>69</v>
      </c>
      <c r="X621" s="105" t="n">
        <v>0</v>
      </c>
      <c r="Y621" s="106" t="n">
        <f aca="false">IFERROR(IF(X621="",0,CEILING((X621/$H621),1)*$H621),"")</f>
        <v>0</v>
      </c>
      <c r="Z621" s="107" t="str">
        <f aca="false">IFERROR(IF(Y621=0,"",ROUNDUP(Y621/H621,0)*0.00902),"")</f>
        <v/>
      </c>
      <c r="AA621" s="108"/>
      <c r="AB621" s="109"/>
      <c r="AC621" s="110" t="s">
        <v>985</v>
      </c>
      <c r="AG621" s="111"/>
      <c r="AJ621" s="112"/>
      <c r="AK621" s="112" t="n">
        <v>0</v>
      </c>
      <c r="BB621" s="113" t="s">
        <v>1</v>
      </c>
      <c r="BM621" s="111" t="n">
        <f aca="false">IFERROR(X621*I621/H621,"0")</f>
        <v>0</v>
      </c>
      <c r="BN621" s="111" t="n">
        <f aca="false">IFERROR(Y621*I621/H621,"0")</f>
        <v>0</v>
      </c>
      <c r="BO621" s="111" t="n">
        <f aca="false">IFERROR(1/J621*(X621/H621),"0")</f>
        <v>0</v>
      </c>
      <c r="BP621" s="111" t="n">
        <f aca="false">IFERROR(1/J621*(Y621/H621),"0")</f>
        <v>0</v>
      </c>
    </row>
    <row r="622" customFormat="false" ht="27" hidden="false" customHeight="true" outlineLevel="0" collapsed="false">
      <c r="A622" s="96" t="s">
        <v>986</v>
      </c>
      <c r="B622" s="96" t="s">
        <v>987</v>
      </c>
      <c r="C622" s="97" t="n">
        <v>4301031244</v>
      </c>
      <c r="D622" s="98" t="n">
        <v>4640242180595</v>
      </c>
      <c r="E622" s="98"/>
      <c r="F622" s="99" t="n">
        <v>0.7</v>
      </c>
      <c r="G622" s="100" t="n">
        <v>6</v>
      </c>
      <c r="H622" s="99" t="n">
        <v>4.2</v>
      </c>
      <c r="I622" s="99" t="n">
        <v>4.47</v>
      </c>
      <c r="J622" s="100" t="n">
        <v>132</v>
      </c>
      <c r="K622" s="100" t="s">
        <v>126</v>
      </c>
      <c r="L622" s="100"/>
      <c r="M622" s="101" t="s">
        <v>68</v>
      </c>
      <c r="N622" s="101"/>
      <c r="O622" s="100" t="n">
        <v>40</v>
      </c>
      <c r="P622" s="119" t="s">
        <v>988</v>
      </c>
      <c r="Q622" s="119"/>
      <c r="R622" s="119"/>
      <c r="S622" s="119"/>
      <c r="T622" s="119"/>
      <c r="U622" s="103"/>
      <c r="V622" s="103"/>
      <c r="W622" s="104" t="s">
        <v>69</v>
      </c>
      <c r="X622" s="105" t="n">
        <v>0</v>
      </c>
      <c r="Y622" s="106" t="n">
        <f aca="false">IFERROR(IF(X622="",0,CEILING((X622/$H622),1)*$H622),"")</f>
        <v>0</v>
      </c>
      <c r="Z622" s="107" t="str">
        <f aca="false">IFERROR(IF(Y622=0,"",ROUNDUP(Y622/H622,0)*0.00902),"")</f>
        <v/>
      </c>
      <c r="AA622" s="108"/>
      <c r="AB622" s="109"/>
      <c r="AC622" s="110" t="s">
        <v>989</v>
      </c>
      <c r="AG622" s="111"/>
      <c r="AJ622" s="112"/>
      <c r="AK622" s="112" t="n">
        <v>0</v>
      </c>
      <c r="BB622" s="113" t="s">
        <v>1</v>
      </c>
      <c r="BM622" s="111" t="n">
        <f aca="false">IFERROR(X622*I622/H622,"0")</f>
        <v>0</v>
      </c>
      <c r="BN622" s="111" t="n">
        <f aca="false">IFERROR(Y622*I622/H622,"0")</f>
        <v>0</v>
      </c>
      <c r="BO622" s="111" t="n">
        <f aca="false">IFERROR(1/J622*(X622/H622),"0")</f>
        <v>0</v>
      </c>
      <c r="BP622" s="111" t="n">
        <f aca="false">IFERROR(1/J622*(Y622/H622),"0")</f>
        <v>0</v>
      </c>
    </row>
    <row r="623" customFormat="false" ht="27" hidden="false" customHeight="true" outlineLevel="0" collapsed="false">
      <c r="A623" s="96" t="s">
        <v>990</v>
      </c>
      <c r="B623" s="96" t="s">
        <v>991</v>
      </c>
      <c r="C623" s="97" t="n">
        <v>4301031289</v>
      </c>
      <c r="D623" s="98" t="n">
        <v>4640242181615</v>
      </c>
      <c r="E623" s="98"/>
      <c r="F623" s="99" t="n">
        <v>0.7</v>
      </c>
      <c r="G623" s="100" t="n">
        <v>6</v>
      </c>
      <c r="H623" s="99" t="n">
        <v>4.2</v>
      </c>
      <c r="I623" s="99" t="n">
        <v>4.41</v>
      </c>
      <c r="J623" s="100" t="n">
        <v>132</v>
      </c>
      <c r="K623" s="100" t="s">
        <v>126</v>
      </c>
      <c r="L623" s="100"/>
      <c r="M623" s="101" t="s">
        <v>68</v>
      </c>
      <c r="N623" s="101"/>
      <c r="O623" s="100" t="n">
        <v>45</v>
      </c>
      <c r="P623" s="119" t="s">
        <v>992</v>
      </c>
      <c r="Q623" s="119"/>
      <c r="R623" s="119"/>
      <c r="S623" s="119"/>
      <c r="T623" s="119"/>
      <c r="U623" s="103"/>
      <c r="V623" s="103"/>
      <c r="W623" s="104" t="s">
        <v>69</v>
      </c>
      <c r="X623" s="105" t="n">
        <v>0</v>
      </c>
      <c r="Y623" s="106" t="n">
        <f aca="false">IFERROR(IF(X623="",0,CEILING((X623/$H623),1)*$H623),"")</f>
        <v>0</v>
      </c>
      <c r="Z623" s="107" t="str">
        <f aca="false">IFERROR(IF(Y623=0,"",ROUNDUP(Y623/H623,0)*0.00902),"")</f>
        <v/>
      </c>
      <c r="AA623" s="108"/>
      <c r="AB623" s="109"/>
      <c r="AC623" s="110" t="s">
        <v>993</v>
      </c>
      <c r="AG623" s="111"/>
      <c r="AJ623" s="112"/>
      <c r="AK623" s="112" t="n">
        <v>0</v>
      </c>
      <c r="BB623" s="113" t="s">
        <v>1</v>
      </c>
      <c r="BM623" s="111" t="n">
        <f aca="false">IFERROR(X623*I623/H623,"0")</f>
        <v>0</v>
      </c>
      <c r="BN623" s="111" t="n">
        <f aca="false">IFERROR(Y623*I623/H623,"0")</f>
        <v>0</v>
      </c>
      <c r="BO623" s="111" t="n">
        <f aca="false">IFERROR(1/J623*(X623/H623),"0")</f>
        <v>0</v>
      </c>
      <c r="BP623" s="111" t="n">
        <f aca="false">IFERROR(1/J623*(Y623/H623),"0")</f>
        <v>0</v>
      </c>
    </row>
    <row r="624" customFormat="false" ht="27" hidden="false" customHeight="true" outlineLevel="0" collapsed="false">
      <c r="A624" s="96" t="s">
        <v>994</v>
      </c>
      <c r="B624" s="96" t="s">
        <v>995</v>
      </c>
      <c r="C624" s="97" t="n">
        <v>4301031285</v>
      </c>
      <c r="D624" s="98" t="n">
        <v>4640242181639</v>
      </c>
      <c r="E624" s="98"/>
      <c r="F624" s="99" t="n">
        <v>0.7</v>
      </c>
      <c r="G624" s="100" t="n">
        <v>6</v>
      </c>
      <c r="H624" s="99" t="n">
        <v>4.2</v>
      </c>
      <c r="I624" s="99" t="n">
        <v>4.41</v>
      </c>
      <c r="J624" s="100" t="n">
        <v>132</v>
      </c>
      <c r="K624" s="100" t="s">
        <v>126</v>
      </c>
      <c r="L624" s="100"/>
      <c r="M624" s="101" t="s">
        <v>68</v>
      </c>
      <c r="N624" s="101"/>
      <c r="O624" s="100" t="n">
        <v>45</v>
      </c>
      <c r="P624" s="119" t="s">
        <v>996</v>
      </c>
      <c r="Q624" s="119"/>
      <c r="R624" s="119"/>
      <c r="S624" s="119"/>
      <c r="T624" s="119"/>
      <c r="U624" s="103"/>
      <c r="V624" s="103"/>
      <c r="W624" s="104" t="s">
        <v>69</v>
      </c>
      <c r="X624" s="105" t="n">
        <v>0</v>
      </c>
      <c r="Y624" s="106" t="n">
        <f aca="false">IFERROR(IF(X624="",0,CEILING((X624/$H624),1)*$H624),"")</f>
        <v>0</v>
      </c>
      <c r="Z624" s="107" t="str">
        <f aca="false">IFERROR(IF(Y624=0,"",ROUNDUP(Y624/H624,0)*0.00902),"")</f>
        <v/>
      </c>
      <c r="AA624" s="108"/>
      <c r="AB624" s="109"/>
      <c r="AC624" s="110" t="s">
        <v>997</v>
      </c>
      <c r="AG624" s="111"/>
      <c r="AJ624" s="112"/>
      <c r="AK624" s="112" t="n">
        <v>0</v>
      </c>
      <c r="BB624" s="113" t="s">
        <v>1</v>
      </c>
      <c r="BM624" s="111" t="n">
        <f aca="false">IFERROR(X624*I624/H624,"0")</f>
        <v>0</v>
      </c>
      <c r="BN624" s="111" t="n">
        <f aca="false">IFERROR(Y624*I624/H624,"0")</f>
        <v>0</v>
      </c>
      <c r="BO624" s="111" t="n">
        <f aca="false">IFERROR(1/J624*(X624/H624),"0")</f>
        <v>0</v>
      </c>
      <c r="BP624" s="111" t="n">
        <f aca="false">IFERROR(1/J624*(Y624/H624),"0")</f>
        <v>0</v>
      </c>
    </row>
    <row r="625" customFormat="false" ht="27" hidden="false" customHeight="true" outlineLevel="0" collapsed="false">
      <c r="A625" s="96" t="s">
        <v>998</v>
      </c>
      <c r="B625" s="96" t="s">
        <v>999</v>
      </c>
      <c r="C625" s="97" t="n">
        <v>4301031287</v>
      </c>
      <c r="D625" s="98" t="n">
        <v>4640242181622</v>
      </c>
      <c r="E625" s="98"/>
      <c r="F625" s="99" t="n">
        <v>0.7</v>
      </c>
      <c r="G625" s="100" t="n">
        <v>6</v>
      </c>
      <c r="H625" s="99" t="n">
        <v>4.2</v>
      </c>
      <c r="I625" s="99" t="n">
        <v>4.41</v>
      </c>
      <c r="J625" s="100" t="n">
        <v>132</v>
      </c>
      <c r="K625" s="100" t="s">
        <v>126</v>
      </c>
      <c r="L625" s="100"/>
      <c r="M625" s="101" t="s">
        <v>68</v>
      </c>
      <c r="N625" s="101"/>
      <c r="O625" s="100" t="n">
        <v>45</v>
      </c>
      <c r="P625" s="119" t="s">
        <v>1000</v>
      </c>
      <c r="Q625" s="119"/>
      <c r="R625" s="119"/>
      <c r="S625" s="119"/>
      <c r="T625" s="119"/>
      <c r="U625" s="103"/>
      <c r="V625" s="103"/>
      <c r="W625" s="104" t="s">
        <v>69</v>
      </c>
      <c r="X625" s="105" t="n">
        <v>0</v>
      </c>
      <c r="Y625" s="106" t="n">
        <f aca="false">IFERROR(IF(X625="",0,CEILING((X625/$H625),1)*$H625),"")</f>
        <v>0</v>
      </c>
      <c r="Z625" s="107" t="str">
        <f aca="false">IFERROR(IF(Y625=0,"",ROUNDUP(Y625/H625,0)*0.00902),"")</f>
        <v/>
      </c>
      <c r="AA625" s="108"/>
      <c r="AB625" s="109"/>
      <c r="AC625" s="110" t="s">
        <v>1001</v>
      </c>
      <c r="AG625" s="111"/>
      <c r="AJ625" s="112"/>
      <c r="AK625" s="112" t="n">
        <v>0</v>
      </c>
      <c r="BB625" s="113" t="s">
        <v>1</v>
      </c>
      <c r="BM625" s="111" t="n">
        <f aca="false">IFERROR(X625*I625/H625,"0")</f>
        <v>0</v>
      </c>
      <c r="BN625" s="111" t="n">
        <f aca="false">IFERROR(Y625*I625/H625,"0")</f>
        <v>0</v>
      </c>
      <c r="BO625" s="111" t="n">
        <f aca="false">IFERROR(1/J625*(X625/H625),"0")</f>
        <v>0</v>
      </c>
      <c r="BP625" s="111" t="n">
        <f aca="false">IFERROR(1/J625*(Y625/H625),"0")</f>
        <v>0</v>
      </c>
    </row>
    <row r="626" customFormat="false" ht="27" hidden="false" customHeight="true" outlineLevel="0" collapsed="false">
      <c r="A626" s="96" t="s">
        <v>1002</v>
      </c>
      <c r="B626" s="96" t="s">
        <v>1003</v>
      </c>
      <c r="C626" s="97" t="n">
        <v>4301031203</v>
      </c>
      <c r="D626" s="98" t="n">
        <v>4640242180908</v>
      </c>
      <c r="E626" s="98"/>
      <c r="F626" s="99" t="n">
        <v>0.28</v>
      </c>
      <c r="G626" s="100" t="n">
        <v>6</v>
      </c>
      <c r="H626" s="99" t="n">
        <v>1.68</v>
      </c>
      <c r="I626" s="99" t="n">
        <v>1.81</v>
      </c>
      <c r="J626" s="100" t="n">
        <v>234</v>
      </c>
      <c r="K626" s="100" t="s">
        <v>67</v>
      </c>
      <c r="L626" s="100"/>
      <c r="M626" s="101" t="s">
        <v>68</v>
      </c>
      <c r="N626" s="101"/>
      <c r="O626" s="100" t="n">
        <v>40</v>
      </c>
      <c r="P626" s="119" t="s">
        <v>1004</v>
      </c>
      <c r="Q626" s="119"/>
      <c r="R626" s="119"/>
      <c r="S626" s="119"/>
      <c r="T626" s="119"/>
      <c r="U626" s="103"/>
      <c r="V626" s="103"/>
      <c r="W626" s="104" t="s">
        <v>69</v>
      </c>
      <c r="X626" s="105" t="n">
        <v>0</v>
      </c>
      <c r="Y626" s="106" t="n">
        <f aca="false">IFERROR(IF(X626="",0,CEILING((X626/$H626),1)*$H626),"")</f>
        <v>0</v>
      </c>
      <c r="Z626" s="107" t="str">
        <f aca="false">IFERROR(IF(Y626=0,"",ROUNDUP(Y626/H626,0)*0.00502),"")</f>
        <v/>
      </c>
      <c r="AA626" s="108"/>
      <c r="AB626" s="109"/>
      <c r="AC626" s="110" t="s">
        <v>985</v>
      </c>
      <c r="AG626" s="111"/>
      <c r="AJ626" s="112"/>
      <c r="AK626" s="112" t="n">
        <v>0</v>
      </c>
      <c r="BB626" s="113" t="s">
        <v>1</v>
      </c>
      <c r="BM626" s="111" t="n">
        <f aca="false">IFERROR(X626*I626/H626,"0")</f>
        <v>0</v>
      </c>
      <c r="BN626" s="111" t="n">
        <f aca="false">IFERROR(Y626*I626/H626,"0")</f>
        <v>0</v>
      </c>
      <c r="BO626" s="111" t="n">
        <f aca="false">IFERROR(1/J626*(X626/H626),"0")</f>
        <v>0</v>
      </c>
      <c r="BP626" s="111" t="n">
        <f aca="false">IFERROR(1/J626*(Y626/H626),"0")</f>
        <v>0</v>
      </c>
    </row>
    <row r="627" customFormat="false" ht="27" hidden="false" customHeight="true" outlineLevel="0" collapsed="false">
      <c r="A627" s="96" t="s">
        <v>1005</v>
      </c>
      <c r="B627" s="96" t="s">
        <v>1006</v>
      </c>
      <c r="C627" s="97" t="n">
        <v>4301031200</v>
      </c>
      <c r="D627" s="98" t="n">
        <v>4640242180489</v>
      </c>
      <c r="E627" s="98"/>
      <c r="F627" s="99" t="n">
        <v>0.28</v>
      </c>
      <c r="G627" s="100" t="n">
        <v>6</v>
      </c>
      <c r="H627" s="99" t="n">
        <v>1.68</v>
      </c>
      <c r="I627" s="99" t="n">
        <v>1.84</v>
      </c>
      <c r="J627" s="100" t="n">
        <v>234</v>
      </c>
      <c r="K627" s="100" t="s">
        <v>67</v>
      </c>
      <c r="L627" s="100"/>
      <c r="M627" s="101" t="s">
        <v>68</v>
      </c>
      <c r="N627" s="101"/>
      <c r="O627" s="100" t="n">
        <v>40</v>
      </c>
      <c r="P627" s="119" t="s">
        <v>1007</v>
      </c>
      <c r="Q627" s="119"/>
      <c r="R627" s="119"/>
      <c r="S627" s="119"/>
      <c r="T627" s="119"/>
      <c r="U627" s="103"/>
      <c r="V627" s="103"/>
      <c r="W627" s="104" t="s">
        <v>69</v>
      </c>
      <c r="X627" s="105" t="n">
        <v>0</v>
      </c>
      <c r="Y627" s="106" t="n">
        <f aca="false">IFERROR(IF(X627="",0,CEILING((X627/$H627),1)*$H627),"")</f>
        <v>0</v>
      </c>
      <c r="Z627" s="107" t="str">
        <f aca="false">IFERROR(IF(Y627=0,"",ROUNDUP(Y627/H627,0)*0.00502),"")</f>
        <v/>
      </c>
      <c r="AA627" s="108"/>
      <c r="AB627" s="109"/>
      <c r="AC627" s="110" t="s">
        <v>989</v>
      </c>
      <c r="AG627" s="111"/>
      <c r="AJ627" s="112"/>
      <c r="AK627" s="112" t="n">
        <v>0</v>
      </c>
      <c r="BB627" s="113" t="s">
        <v>1</v>
      </c>
      <c r="BM627" s="111" t="n">
        <f aca="false">IFERROR(X627*I627/H627,"0")</f>
        <v>0</v>
      </c>
      <c r="BN627" s="111" t="n">
        <f aca="false">IFERROR(Y627*I627/H627,"0")</f>
        <v>0</v>
      </c>
      <c r="BO627" s="111" t="n">
        <f aca="false">IFERROR(1/J627*(X627/H627),"0")</f>
        <v>0</v>
      </c>
      <c r="BP627" s="111" t="n">
        <f aca="false">IFERROR(1/J627*(Y627/H627),"0")</f>
        <v>0</v>
      </c>
    </row>
    <row r="628" customFormat="false" ht="12.75" hidden="false" customHeight="false" outlineLevel="0" collapsed="false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5" t="s">
        <v>71</v>
      </c>
      <c r="Q628" s="115"/>
      <c r="R628" s="115"/>
      <c r="S628" s="115"/>
      <c r="T628" s="115"/>
      <c r="U628" s="115"/>
      <c r="V628" s="115"/>
      <c r="W628" s="116" t="s">
        <v>72</v>
      </c>
      <c r="X628" s="117" t="n">
        <f aca="false">IFERROR(X621/H621,"0")+IFERROR(X622/H622,"0")+IFERROR(X623/H623,"0")+IFERROR(X624/H624,"0")+IFERROR(X625/H625,"0")+IFERROR(X626/H626,"0")+IFERROR(X627/H627,"0")</f>
        <v>0</v>
      </c>
      <c r="Y628" s="117" t="n">
        <f aca="false">IFERROR(Y621/H621,"0")+IFERROR(Y622/H622,"0")+IFERROR(Y623/H623,"0")+IFERROR(Y624/H624,"0")+IFERROR(Y625/H625,"0")+IFERROR(Y626/H626,"0")+IFERROR(Y627/H627,"0")</f>
        <v>0</v>
      </c>
      <c r="Z628" s="117" t="n">
        <f aca="false">IFERROR(IF(Z621="",0,Z621),"0")+IFERROR(IF(Z622="",0,Z622),"0")+IFERROR(IF(Z623="",0,Z623),"0")+IFERROR(IF(Z624="",0,Z624),"0")+IFERROR(IF(Z625="",0,Z625),"0")+IFERROR(IF(Z626="",0,Z626),"0")+IFERROR(IF(Z627="",0,Z627),"0")</f>
        <v>0</v>
      </c>
      <c r="AA628" s="118"/>
      <c r="AB628" s="118"/>
      <c r="AC628" s="118"/>
    </row>
    <row r="629" customFormat="false" ht="12.75" hidden="false" customHeight="false" outlineLevel="0" collapsed="false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5" t="s">
        <v>71</v>
      </c>
      <c r="Q629" s="115"/>
      <c r="R629" s="115"/>
      <c r="S629" s="115"/>
      <c r="T629" s="115"/>
      <c r="U629" s="115"/>
      <c r="V629" s="115"/>
      <c r="W629" s="116" t="s">
        <v>69</v>
      </c>
      <c r="X629" s="117" t="n">
        <f aca="false">IFERROR(SUM(X621:X627),"0")</f>
        <v>0</v>
      </c>
      <c r="Y629" s="117" t="n">
        <f aca="false">IFERROR(SUM(Y621:Y627),"0")</f>
        <v>0</v>
      </c>
      <c r="Z629" s="116"/>
      <c r="AA629" s="118"/>
      <c r="AB629" s="118"/>
      <c r="AC629" s="118"/>
    </row>
    <row r="630" customFormat="false" ht="14.25" hidden="false" customHeight="true" outlineLevel="0" collapsed="false">
      <c r="A630" s="94" t="s">
        <v>73</v>
      </c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5"/>
      <c r="AB630" s="95"/>
      <c r="AC630" s="95"/>
    </row>
    <row r="631" customFormat="false" ht="27" hidden="false" customHeight="true" outlineLevel="0" collapsed="false">
      <c r="A631" s="96" t="s">
        <v>1008</v>
      </c>
      <c r="B631" s="96" t="s">
        <v>1009</v>
      </c>
      <c r="C631" s="97" t="n">
        <v>4301051746</v>
      </c>
      <c r="D631" s="98" t="n">
        <v>4640242180533</v>
      </c>
      <c r="E631" s="98"/>
      <c r="F631" s="99" t="n">
        <v>1.3</v>
      </c>
      <c r="G631" s="100" t="n">
        <v>6</v>
      </c>
      <c r="H631" s="99" t="n">
        <v>7.8</v>
      </c>
      <c r="I631" s="99" t="n">
        <v>8.364</v>
      </c>
      <c r="J631" s="100" t="n">
        <v>56</v>
      </c>
      <c r="K631" s="100" t="s">
        <v>116</v>
      </c>
      <c r="L631" s="100"/>
      <c r="M631" s="101" t="s">
        <v>77</v>
      </c>
      <c r="N631" s="101"/>
      <c r="O631" s="100" t="n">
        <v>40</v>
      </c>
      <c r="P631" s="119" t="s">
        <v>1010</v>
      </c>
      <c r="Q631" s="119"/>
      <c r="R631" s="119"/>
      <c r="S631" s="119"/>
      <c r="T631" s="119"/>
      <c r="U631" s="103"/>
      <c r="V631" s="103"/>
      <c r="W631" s="104" t="s">
        <v>69</v>
      </c>
      <c r="X631" s="105" t="n">
        <v>300</v>
      </c>
      <c r="Y631" s="106" t="n">
        <f aca="false">IFERROR(IF(X631="",0,CEILING((X631/$H631),1)*$H631),"")</f>
        <v>304.2</v>
      </c>
      <c r="Z631" s="107" t="n">
        <f aca="false">IFERROR(IF(Y631=0,"",ROUNDUP(Y631/H631,0)*0.02175),"")</f>
        <v>0.84825</v>
      </c>
      <c r="AA631" s="108"/>
      <c r="AB631" s="109"/>
      <c r="AC631" s="110" t="s">
        <v>1011</v>
      </c>
      <c r="AG631" s="111"/>
      <c r="AJ631" s="112"/>
      <c r="AK631" s="112" t="n">
        <v>0</v>
      </c>
      <c r="BB631" s="113" t="s">
        <v>1</v>
      </c>
      <c r="BM631" s="111" t="n">
        <f aca="false">IFERROR(X631*I631/H631,"0")</f>
        <v>321.692307692308</v>
      </c>
      <c r="BN631" s="111" t="n">
        <f aca="false">IFERROR(Y631*I631/H631,"0")</f>
        <v>326.196</v>
      </c>
      <c r="BO631" s="111" t="n">
        <f aca="false">IFERROR(1/J631*(X631/H631),"0")</f>
        <v>0.686813186813187</v>
      </c>
      <c r="BP631" s="111" t="n">
        <f aca="false">IFERROR(1/J631*(Y631/H631),"0")</f>
        <v>0.696428571428571</v>
      </c>
    </row>
    <row r="632" customFormat="false" ht="27" hidden="false" customHeight="true" outlineLevel="0" collapsed="false">
      <c r="A632" s="96" t="s">
        <v>1008</v>
      </c>
      <c r="B632" s="96" t="s">
        <v>1012</v>
      </c>
      <c r="C632" s="97" t="n">
        <v>4301051887</v>
      </c>
      <c r="D632" s="98" t="n">
        <v>4640242180533</v>
      </c>
      <c r="E632" s="98"/>
      <c r="F632" s="99" t="n">
        <v>1.3</v>
      </c>
      <c r="G632" s="100" t="n">
        <v>6</v>
      </c>
      <c r="H632" s="99" t="n">
        <v>7.8</v>
      </c>
      <c r="I632" s="99" t="n">
        <v>8.364</v>
      </c>
      <c r="J632" s="100" t="n">
        <v>56</v>
      </c>
      <c r="K632" s="100" t="s">
        <v>116</v>
      </c>
      <c r="L632" s="100"/>
      <c r="M632" s="101" t="s">
        <v>77</v>
      </c>
      <c r="N632" s="101"/>
      <c r="O632" s="100" t="n">
        <v>45</v>
      </c>
      <c r="P632" s="119" t="s">
        <v>1013</v>
      </c>
      <c r="Q632" s="119"/>
      <c r="R632" s="119"/>
      <c r="S632" s="119"/>
      <c r="T632" s="119"/>
      <c r="U632" s="103"/>
      <c r="V632" s="103"/>
      <c r="W632" s="104" t="s">
        <v>69</v>
      </c>
      <c r="X632" s="105" t="n">
        <v>0</v>
      </c>
      <c r="Y632" s="106" t="n">
        <f aca="false">IFERROR(IF(X632="",0,CEILING((X632/$H632),1)*$H632),"")</f>
        <v>0</v>
      </c>
      <c r="Z632" s="107" t="str">
        <f aca="false">IFERROR(IF(Y632=0,"",ROUNDUP(Y632/H632,0)*0.02175),"")</f>
        <v/>
      </c>
      <c r="AA632" s="108"/>
      <c r="AB632" s="109"/>
      <c r="AC632" s="110" t="s">
        <v>1011</v>
      </c>
      <c r="AG632" s="111"/>
      <c r="AJ632" s="112"/>
      <c r="AK632" s="112" t="n">
        <v>0</v>
      </c>
      <c r="BB632" s="113" t="s">
        <v>1</v>
      </c>
      <c r="BM632" s="111" t="n">
        <f aca="false">IFERROR(X632*I632/H632,"0")</f>
        <v>0</v>
      </c>
      <c r="BN632" s="111" t="n">
        <f aca="false">IFERROR(Y632*I632/H632,"0")</f>
        <v>0</v>
      </c>
      <c r="BO632" s="111" t="n">
        <f aca="false">IFERROR(1/J632*(X632/H632),"0")</f>
        <v>0</v>
      </c>
      <c r="BP632" s="111" t="n">
        <f aca="false">IFERROR(1/J632*(Y632/H632),"0")</f>
        <v>0</v>
      </c>
    </row>
    <row r="633" customFormat="false" ht="27" hidden="false" customHeight="true" outlineLevel="0" collapsed="false">
      <c r="A633" s="96" t="s">
        <v>1014</v>
      </c>
      <c r="B633" s="96" t="s">
        <v>1015</v>
      </c>
      <c r="C633" s="97" t="n">
        <v>4301051510</v>
      </c>
      <c r="D633" s="98" t="n">
        <v>4640242180540</v>
      </c>
      <c r="E633" s="98"/>
      <c r="F633" s="99" t="n">
        <v>1.3</v>
      </c>
      <c r="G633" s="100" t="n">
        <v>6</v>
      </c>
      <c r="H633" s="99" t="n">
        <v>7.8</v>
      </c>
      <c r="I633" s="99" t="n">
        <v>8.364</v>
      </c>
      <c r="J633" s="100" t="n">
        <v>56</v>
      </c>
      <c r="K633" s="100" t="s">
        <v>116</v>
      </c>
      <c r="L633" s="100"/>
      <c r="M633" s="101" t="s">
        <v>68</v>
      </c>
      <c r="N633" s="101"/>
      <c r="O633" s="100" t="n">
        <v>30</v>
      </c>
      <c r="P633" s="119" t="s">
        <v>1016</v>
      </c>
      <c r="Q633" s="119"/>
      <c r="R633" s="119"/>
      <c r="S633" s="119"/>
      <c r="T633" s="119"/>
      <c r="U633" s="103"/>
      <c r="V633" s="103"/>
      <c r="W633" s="104" t="s">
        <v>69</v>
      </c>
      <c r="X633" s="105" t="n">
        <v>0</v>
      </c>
      <c r="Y633" s="106" t="n">
        <f aca="false">IFERROR(IF(X633="",0,CEILING((X633/$H633),1)*$H633),"")</f>
        <v>0</v>
      </c>
      <c r="Z633" s="107" t="str">
        <f aca="false">IFERROR(IF(Y633=0,"",ROUNDUP(Y633/H633,0)*0.02175),"")</f>
        <v/>
      </c>
      <c r="AA633" s="108"/>
      <c r="AB633" s="109"/>
      <c r="AC633" s="110" t="s">
        <v>1017</v>
      </c>
      <c r="AG633" s="111"/>
      <c r="AJ633" s="112"/>
      <c r="AK633" s="112" t="n">
        <v>0</v>
      </c>
      <c r="BB633" s="113" t="s">
        <v>1</v>
      </c>
      <c r="BM633" s="111" t="n">
        <f aca="false">IFERROR(X633*I633/H633,"0")</f>
        <v>0</v>
      </c>
      <c r="BN633" s="111" t="n">
        <f aca="false">IFERROR(Y633*I633/H633,"0")</f>
        <v>0</v>
      </c>
      <c r="BO633" s="111" t="n">
        <f aca="false">IFERROR(1/J633*(X633/H633),"0")</f>
        <v>0</v>
      </c>
      <c r="BP633" s="111" t="n">
        <f aca="false">IFERROR(1/J633*(Y633/H633),"0")</f>
        <v>0</v>
      </c>
    </row>
    <row r="634" customFormat="false" ht="27" hidden="false" customHeight="true" outlineLevel="0" collapsed="false">
      <c r="A634" s="96" t="s">
        <v>1014</v>
      </c>
      <c r="B634" s="96" t="s">
        <v>1018</v>
      </c>
      <c r="C634" s="97" t="n">
        <v>4301051933</v>
      </c>
      <c r="D634" s="98" t="n">
        <v>4640242180540</v>
      </c>
      <c r="E634" s="98"/>
      <c r="F634" s="99" t="n">
        <v>1.3</v>
      </c>
      <c r="G634" s="100" t="n">
        <v>6</v>
      </c>
      <c r="H634" s="99" t="n">
        <v>7.8</v>
      </c>
      <c r="I634" s="99" t="n">
        <v>8.364</v>
      </c>
      <c r="J634" s="100" t="n">
        <v>56</v>
      </c>
      <c r="K634" s="100" t="s">
        <v>116</v>
      </c>
      <c r="L634" s="100"/>
      <c r="M634" s="101" t="s">
        <v>77</v>
      </c>
      <c r="N634" s="101"/>
      <c r="O634" s="100" t="n">
        <v>45</v>
      </c>
      <c r="P634" s="119" t="s">
        <v>1019</v>
      </c>
      <c r="Q634" s="119"/>
      <c r="R634" s="119"/>
      <c r="S634" s="119"/>
      <c r="T634" s="119"/>
      <c r="U634" s="103"/>
      <c r="V634" s="103"/>
      <c r="W634" s="104" t="s">
        <v>69</v>
      </c>
      <c r="X634" s="105" t="n">
        <v>0</v>
      </c>
      <c r="Y634" s="106" t="n">
        <f aca="false">IFERROR(IF(X634="",0,CEILING((X634/$H634),1)*$H634),"")</f>
        <v>0</v>
      </c>
      <c r="Z634" s="107" t="str">
        <f aca="false">IFERROR(IF(Y634=0,"",ROUNDUP(Y634/H634,0)*0.02175),"")</f>
        <v/>
      </c>
      <c r="AA634" s="108"/>
      <c r="AB634" s="109"/>
      <c r="AC634" s="110" t="s">
        <v>1017</v>
      </c>
      <c r="AG634" s="111"/>
      <c r="AJ634" s="112"/>
      <c r="AK634" s="112" t="n">
        <v>0</v>
      </c>
      <c r="BB634" s="113" t="s">
        <v>1</v>
      </c>
      <c r="BM634" s="111" t="n">
        <f aca="false">IFERROR(X634*I634/H634,"0")</f>
        <v>0</v>
      </c>
      <c r="BN634" s="111" t="n">
        <f aca="false">IFERROR(Y634*I634/H634,"0")</f>
        <v>0</v>
      </c>
      <c r="BO634" s="111" t="n">
        <f aca="false">IFERROR(1/J634*(X634/H634),"0")</f>
        <v>0</v>
      </c>
      <c r="BP634" s="111" t="n">
        <f aca="false">IFERROR(1/J634*(Y634/H634),"0")</f>
        <v>0</v>
      </c>
    </row>
    <row r="635" customFormat="false" ht="27" hidden="false" customHeight="true" outlineLevel="0" collapsed="false">
      <c r="A635" s="96" t="s">
        <v>1020</v>
      </c>
      <c r="B635" s="96" t="s">
        <v>1021</v>
      </c>
      <c r="C635" s="97" t="n">
        <v>4301051390</v>
      </c>
      <c r="D635" s="98" t="n">
        <v>4640242181233</v>
      </c>
      <c r="E635" s="98"/>
      <c r="F635" s="99" t="n">
        <v>0.3</v>
      </c>
      <c r="G635" s="100" t="n">
        <v>6</v>
      </c>
      <c r="H635" s="99" t="n">
        <v>1.8</v>
      </c>
      <c r="I635" s="99" t="n">
        <v>1.984</v>
      </c>
      <c r="J635" s="100" t="n">
        <v>234</v>
      </c>
      <c r="K635" s="100" t="s">
        <v>67</v>
      </c>
      <c r="L635" s="100"/>
      <c r="M635" s="101" t="s">
        <v>68</v>
      </c>
      <c r="N635" s="101"/>
      <c r="O635" s="100" t="n">
        <v>40</v>
      </c>
      <c r="P635" s="119" t="s">
        <v>1022</v>
      </c>
      <c r="Q635" s="119"/>
      <c r="R635" s="119"/>
      <c r="S635" s="119"/>
      <c r="T635" s="119"/>
      <c r="U635" s="103"/>
      <c r="V635" s="103"/>
      <c r="W635" s="104" t="s">
        <v>69</v>
      </c>
      <c r="X635" s="105" t="n">
        <v>0</v>
      </c>
      <c r="Y635" s="106" t="n">
        <f aca="false">IFERROR(IF(X635="",0,CEILING((X635/$H635),1)*$H635),"")</f>
        <v>0</v>
      </c>
      <c r="Z635" s="107" t="str">
        <f aca="false">IFERROR(IF(Y635=0,"",ROUNDUP(Y635/H635,0)*0.00502),"")</f>
        <v/>
      </c>
      <c r="AA635" s="108"/>
      <c r="AB635" s="109"/>
      <c r="AC635" s="110" t="s">
        <v>1011</v>
      </c>
      <c r="AG635" s="111"/>
      <c r="AJ635" s="112"/>
      <c r="AK635" s="112" t="n">
        <v>0</v>
      </c>
      <c r="BB635" s="113" t="s">
        <v>1</v>
      </c>
      <c r="BM635" s="111" t="n">
        <f aca="false">IFERROR(X635*I635/H635,"0")</f>
        <v>0</v>
      </c>
      <c r="BN635" s="111" t="n">
        <f aca="false">IFERROR(Y635*I635/H635,"0")</f>
        <v>0</v>
      </c>
      <c r="BO635" s="111" t="n">
        <f aca="false">IFERROR(1/J635*(X635/H635),"0")</f>
        <v>0</v>
      </c>
      <c r="BP635" s="111" t="n">
        <f aca="false">IFERROR(1/J635*(Y635/H635),"0")</f>
        <v>0</v>
      </c>
    </row>
    <row r="636" customFormat="false" ht="27" hidden="false" customHeight="true" outlineLevel="0" collapsed="false">
      <c r="A636" s="96" t="s">
        <v>1020</v>
      </c>
      <c r="B636" s="96" t="s">
        <v>1023</v>
      </c>
      <c r="C636" s="97" t="n">
        <v>4301051920</v>
      </c>
      <c r="D636" s="98" t="n">
        <v>4640242181233</v>
      </c>
      <c r="E636" s="98"/>
      <c r="F636" s="99" t="n">
        <v>0.3</v>
      </c>
      <c r="G636" s="100" t="n">
        <v>6</v>
      </c>
      <c r="H636" s="99" t="n">
        <v>1.8</v>
      </c>
      <c r="I636" s="99" t="n">
        <v>2.064</v>
      </c>
      <c r="J636" s="100" t="n">
        <v>182</v>
      </c>
      <c r="K636" s="100" t="s">
        <v>76</v>
      </c>
      <c r="L636" s="100"/>
      <c r="M636" s="101" t="s">
        <v>159</v>
      </c>
      <c r="N636" s="101"/>
      <c r="O636" s="100" t="n">
        <v>45</v>
      </c>
      <c r="P636" s="119" t="s">
        <v>1024</v>
      </c>
      <c r="Q636" s="119"/>
      <c r="R636" s="119"/>
      <c r="S636" s="119"/>
      <c r="T636" s="119"/>
      <c r="U636" s="103"/>
      <c r="V636" s="103"/>
      <c r="W636" s="104" t="s">
        <v>69</v>
      </c>
      <c r="X636" s="105" t="n">
        <v>0</v>
      </c>
      <c r="Y636" s="106" t="n">
        <f aca="false">IFERROR(IF(X636="",0,CEILING((X636/$H636),1)*$H636),"")</f>
        <v>0</v>
      </c>
      <c r="Z636" s="107" t="str">
        <f aca="false">IFERROR(IF(Y636=0,"",ROUNDUP(Y636/H636,0)*0.00651),"")</f>
        <v/>
      </c>
      <c r="AA636" s="108"/>
      <c r="AB636" s="109"/>
      <c r="AC636" s="110" t="s">
        <v>1011</v>
      </c>
      <c r="AG636" s="111"/>
      <c r="AJ636" s="112"/>
      <c r="AK636" s="112" t="n">
        <v>0</v>
      </c>
      <c r="BB636" s="113" t="s">
        <v>1</v>
      </c>
      <c r="BM636" s="111" t="n">
        <f aca="false">IFERROR(X636*I636/H636,"0")</f>
        <v>0</v>
      </c>
      <c r="BN636" s="111" t="n">
        <f aca="false">IFERROR(Y636*I636/H636,"0")</f>
        <v>0</v>
      </c>
      <c r="BO636" s="111" t="n">
        <f aca="false">IFERROR(1/J636*(X636/H636),"0")</f>
        <v>0</v>
      </c>
      <c r="BP636" s="111" t="n">
        <f aca="false">IFERROR(1/J636*(Y636/H636),"0")</f>
        <v>0</v>
      </c>
    </row>
    <row r="637" customFormat="false" ht="27" hidden="false" customHeight="true" outlineLevel="0" collapsed="false">
      <c r="A637" s="96" t="s">
        <v>1025</v>
      </c>
      <c r="B637" s="96" t="s">
        <v>1026</v>
      </c>
      <c r="C637" s="97" t="n">
        <v>4301051448</v>
      </c>
      <c r="D637" s="98" t="n">
        <v>4640242181226</v>
      </c>
      <c r="E637" s="98"/>
      <c r="F637" s="99" t="n">
        <v>0.3</v>
      </c>
      <c r="G637" s="100" t="n">
        <v>6</v>
      </c>
      <c r="H637" s="99" t="n">
        <v>1.8</v>
      </c>
      <c r="I637" s="99" t="n">
        <v>1.972</v>
      </c>
      <c r="J637" s="100" t="n">
        <v>234</v>
      </c>
      <c r="K637" s="100" t="s">
        <v>67</v>
      </c>
      <c r="L637" s="100"/>
      <c r="M637" s="101" t="s">
        <v>68</v>
      </c>
      <c r="N637" s="101"/>
      <c r="O637" s="100" t="n">
        <v>30</v>
      </c>
      <c r="P637" s="119" t="s">
        <v>1027</v>
      </c>
      <c r="Q637" s="119"/>
      <c r="R637" s="119"/>
      <c r="S637" s="119"/>
      <c r="T637" s="119"/>
      <c r="U637" s="103"/>
      <c r="V637" s="103"/>
      <c r="W637" s="104" t="s">
        <v>69</v>
      </c>
      <c r="X637" s="105" t="n">
        <v>0</v>
      </c>
      <c r="Y637" s="106" t="n">
        <f aca="false">IFERROR(IF(X637="",0,CEILING((X637/$H637),1)*$H637),"")</f>
        <v>0</v>
      </c>
      <c r="Z637" s="107" t="str">
        <f aca="false">IFERROR(IF(Y637=0,"",ROUNDUP(Y637/H637,0)*0.00502),"")</f>
        <v/>
      </c>
      <c r="AA637" s="108"/>
      <c r="AB637" s="109"/>
      <c r="AC637" s="110" t="s">
        <v>1017</v>
      </c>
      <c r="AG637" s="111"/>
      <c r="AJ637" s="112"/>
      <c r="AK637" s="112" t="n">
        <v>0</v>
      </c>
      <c r="BB637" s="113" t="s">
        <v>1</v>
      </c>
      <c r="BM637" s="111" t="n">
        <f aca="false">IFERROR(X637*I637/H637,"0")</f>
        <v>0</v>
      </c>
      <c r="BN637" s="111" t="n">
        <f aca="false">IFERROR(Y637*I637/H637,"0")</f>
        <v>0</v>
      </c>
      <c r="BO637" s="111" t="n">
        <f aca="false">IFERROR(1/J637*(X637/H637),"0")</f>
        <v>0</v>
      </c>
      <c r="BP637" s="111" t="n">
        <f aca="false">IFERROR(1/J637*(Y637/H637),"0")</f>
        <v>0</v>
      </c>
    </row>
    <row r="638" customFormat="false" ht="27" hidden="false" customHeight="true" outlineLevel="0" collapsed="false">
      <c r="A638" s="96" t="s">
        <v>1025</v>
      </c>
      <c r="B638" s="96" t="s">
        <v>1028</v>
      </c>
      <c r="C638" s="97" t="n">
        <v>4301051921</v>
      </c>
      <c r="D638" s="98" t="n">
        <v>4640242181226</v>
      </c>
      <c r="E638" s="98"/>
      <c r="F638" s="99" t="n">
        <v>0.3</v>
      </c>
      <c r="G638" s="100" t="n">
        <v>6</v>
      </c>
      <c r="H638" s="99" t="n">
        <v>1.8</v>
      </c>
      <c r="I638" s="99" t="n">
        <v>2.052</v>
      </c>
      <c r="J638" s="100" t="n">
        <v>182</v>
      </c>
      <c r="K638" s="100" t="s">
        <v>76</v>
      </c>
      <c r="L638" s="100"/>
      <c r="M638" s="101" t="s">
        <v>159</v>
      </c>
      <c r="N638" s="101"/>
      <c r="O638" s="100" t="n">
        <v>45</v>
      </c>
      <c r="P638" s="119" t="s">
        <v>1029</v>
      </c>
      <c r="Q638" s="119"/>
      <c r="R638" s="119"/>
      <c r="S638" s="119"/>
      <c r="T638" s="119"/>
      <c r="U638" s="103"/>
      <c r="V638" s="103"/>
      <c r="W638" s="104" t="s">
        <v>69</v>
      </c>
      <c r="X638" s="105" t="n">
        <v>0</v>
      </c>
      <c r="Y638" s="106" t="n">
        <f aca="false">IFERROR(IF(X638="",0,CEILING((X638/$H638),1)*$H638),"")</f>
        <v>0</v>
      </c>
      <c r="Z638" s="107" t="str">
        <f aca="false">IFERROR(IF(Y638=0,"",ROUNDUP(Y638/H638,0)*0.00651),"")</f>
        <v/>
      </c>
      <c r="AA638" s="108"/>
      <c r="AB638" s="109"/>
      <c r="AC638" s="110" t="s">
        <v>1017</v>
      </c>
      <c r="AG638" s="111"/>
      <c r="AJ638" s="112"/>
      <c r="AK638" s="112" t="n">
        <v>0</v>
      </c>
      <c r="BB638" s="113" t="s">
        <v>1</v>
      </c>
      <c r="BM638" s="111" t="n">
        <f aca="false">IFERROR(X638*I638/H638,"0")</f>
        <v>0</v>
      </c>
      <c r="BN638" s="111" t="n">
        <f aca="false">IFERROR(Y638*I638/H638,"0")</f>
        <v>0</v>
      </c>
      <c r="BO638" s="111" t="n">
        <f aca="false">IFERROR(1/J638*(X638/H638),"0")</f>
        <v>0</v>
      </c>
      <c r="BP638" s="111" t="n">
        <f aca="false">IFERROR(1/J638*(Y638/H638),"0")</f>
        <v>0</v>
      </c>
    </row>
    <row r="639" customFormat="false" ht="12.75" hidden="false" customHeight="false" outlineLevel="0" collapsed="false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5" t="s">
        <v>71</v>
      </c>
      <c r="Q639" s="115"/>
      <c r="R639" s="115"/>
      <c r="S639" s="115"/>
      <c r="T639" s="115"/>
      <c r="U639" s="115"/>
      <c r="V639" s="115"/>
      <c r="W639" s="116" t="s">
        <v>72</v>
      </c>
      <c r="X639" s="117" t="n">
        <f aca="false">IFERROR(X631/H631,"0")+IFERROR(X632/H632,"0")+IFERROR(X633/H633,"0")+IFERROR(X634/H634,"0")+IFERROR(X635/H635,"0")+IFERROR(X636/H636,"0")+IFERROR(X637/H637,"0")+IFERROR(X638/H638,"0")</f>
        <v>38.4615384615385</v>
      </c>
      <c r="Y639" s="117" t="n">
        <f aca="false">IFERROR(Y631/H631,"0")+IFERROR(Y632/H632,"0")+IFERROR(Y633/H633,"0")+IFERROR(Y634/H634,"0")+IFERROR(Y635/H635,"0")+IFERROR(Y636/H636,"0")+IFERROR(Y637/H637,"0")+IFERROR(Y638/H638,"0")</f>
        <v>39</v>
      </c>
      <c r="Z639" s="117" t="n">
        <f aca="false">IFERROR(IF(Z631="",0,Z631),"0")+IFERROR(IF(Z632="",0,Z632),"0")+IFERROR(IF(Z633="",0,Z633),"0")+IFERROR(IF(Z634="",0,Z634),"0")+IFERROR(IF(Z635="",0,Z635),"0")+IFERROR(IF(Z636="",0,Z636),"0")+IFERROR(IF(Z637="",0,Z637),"0")+IFERROR(IF(Z638="",0,Z638),"0")</f>
        <v>0.84825</v>
      </c>
      <c r="AA639" s="118"/>
      <c r="AB639" s="118"/>
      <c r="AC639" s="118"/>
    </row>
    <row r="640" customFormat="false" ht="12.75" hidden="false" customHeight="false" outlineLevel="0" collapsed="false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5" t="s">
        <v>71</v>
      </c>
      <c r="Q640" s="115"/>
      <c r="R640" s="115"/>
      <c r="S640" s="115"/>
      <c r="T640" s="115"/>
      <c r="U640" s="115"/>
      <c r="V640" s="115"/>
      <c r="W640" s="116" t="s">
        <v>69</v>
      </c>
      <c r="X640" s="117" t="n">
        <f aca="false">IFERROR(SUM(X631:X638),"0")</f>
        <v>300</v>
      </c>
      <c r="Y640" s="117" t="n">
        <f aca="false">IFERROR(SUM(Y631:Y638),"0")</f>
        <v>304.2</v>
      </c>
      <c r="Z640" s="116"/>
      <c r="AA640" s="118"/>
      <c r="AB640" s="118"/>
      <c r="AC640" s="118"/>
    </row>
    <row r="641" customFormat="false" ht="14.25" hidden="false" customHeight="true" outlineLevel="0" collapsed="false">
      <c r="A641" s="94" t="s">
        <v>208</v>
      </c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5"/>
      <c r="AB641" s="95"/>
      <c r="AC641" s="95"/>
    </row>
    <row r="642" customFormat="false" ht="27" hidden="false" customHeight="true" outlineLevel="0" collapsed="false">
      <c r="A642" s="96" t="s">
        <v>1030</v>
      </c>
      <c r="B642" s="96" t="s">
        <v>1031</v>
      </c>
      <c r="C642" s="97" t="n">
        <v>4301060354</v>
      </c>
      <c r="D642" s="98" t="n">
        <v>4640242180120</v>
      </c>
      <c r="E642" s="98"/>
      <c r="F642" s="99" t="n">
        <v>1.3</v>
      </c>
      <c r="G642" s="100" t="n">
        <v>6</v>
      </c>
      <c r="H642" s="99" t="n">
        <v>7.8</v>
      </c>
      <c r="I642" s="99" t="n">
        <v>8.28</v>
      </c>
      <c r="J642" s="100" t="n">
        <v>56</v>
      </c>
      <c r="K642" s="100" t="s">
        <v>116</v>
      </c>
      <c r="L642" s="100"/>
      <c r="M642" s="101" t="s">
        <v>68</v>
      </c>
      <c r="N642" s="101"/>
      <c r="O642" s="100" t="n">
        <v>40</v>
      </c>
      <c r="P642" s="119" t="s">
        <v>1032</v>
      </c>
      <c r="Q642" s="119"/>
      <c r="R642" s="119"/>
      <c r="S642" s="119"/>
      <c r="T642" s="119"/>
      <c r="U642" s="103"/>
      <c r="V642" s="103"/>
      <c r="W642" s="104" t="s">
        <v>69</v>
      </c>
      <c r="X642" s="105" t="n">
        <v>0</v>
      </c>
      <c r="Y642" s="106" t="n">
        <f aca="false">IFERROR(IF(X642="",0,CEILING((X642/$H642),1)*$H642),"")</f>
        <v>0</v>
      </c>
      <c r="Z642" s="107" t="str">
        <f aca="false">IFERROR(IF(Y642=0,"",ROUNDUP(Y642/H642,0)*0.02175),"")</f>
        <v/>
      </c>
      <c r="AA642" s="108"/>
      <c r="AB642" s="109"/>
      <c r="AC642" s="110" t="s">
        <v>1033</v>
      </c>
      <c r="AG642" s="111"/>
      <c r="AJ642" s="112"/>
      <c r="AK642" s="112" t="n">
        <v>0</v>
      </c>
      <c r="BB642" s="113" t="s">
        <v>1</v>
      </c>
      <c r="BM642" s="111" t="n">
        <f aca="false">IFERROR(X642*I642/H642,"0")</f>
        <v>0</v>
      </c>
      <c r="BN642" s="111" t="n">
        <f aca="false">IFERROR(Y642*I642/H642,"0")</f>
        <v>0</v>
      </c>
      <c r="BO642" s="111" t="n">
        <f aca="false">IFERROR(1/J642*(X642/H642),"0")</f>
        <v>0</v>
      </c>
      <c r="BP642" s="111" t="n">
        <f aca="false">IFERROR(1/J642*(Y642/H642),"0")</f>
        <v>0</v>
      </c>
    </row>
    <row r="643" customFormat="false" ht="27" hidden="false" customHeight="true" outlineLevel="0" collapsed="false">
      <c r="A643" s="96" t="s">
        <v>1030</v>
      </c>
      <c r="B643" s="96" t="s">
        <v>1034</v>
      </c>
      <c r="C643" s="97" t="n">
        <v>4301060408</v>
      </c>
      <c r="D643" s="98" t="n">
        <v>4640242180120</v>
      </c>
      <c r="E643" s="98"/>
      <c r="F643" s="99" t="n">
        <v>1.3</v>
      </c>
      <c r="G643" s="100" t="n">
        <v>6</v>
      </c>
      <c r="H643" s="99" t="n">
        <v>7.8</v>
      </c>
      <c r="I643" s="99" t="n">
        <v>8.28</v>
      </c>
      <c r="J643" s="100" t="n">
        <v>56</v>
      </c>
      <c r="K643" s="100" t="s">
        <v>116</v>
      </c>
      <c r="L643" s="100"/>
      <c r="M643" s="101" t="s">
        <v>68</v>
      </c>
      <c r="N643" s="101"/>
      <c r="O643" s="100" t="n">
        <v>40</v>
      </c>
      <c r="P643" s="119" t="s">
        <v>1035</v>
      </c>
      <c r="Q643" s="119"/>
      <c r="R643" s="119"/>
      <c r="S643" s="119"/>
      <c r="T643" s="119"/>
      <c r="U643" s="103"/>
      <c r="V643" s="103"/>
      <c r="W643" s="104" t="s">
        <v>69</v>
      </c>
      <c r="X643" s="105" t="n">
        <v>0</v>
      </c>
      <c r="Y643" s="106" t="n">
        <f aca="false">IFERROR(IF(X643="",0,CEILING((X643/$H643),1)*$H643),"")</f>
        <v>0</v>
      </c>
      <c r="Z643" s="107" t="str">
        <f aca="false">IFERROR(IF(Y643=0,"",ROUNDUP(Y643/H643,0)*0.02175),"")</f>
        <v/>
      </c>
      <c r="AA643" s="108"/>
      <c r="AB643" s="109"/>
      <c r="AC643" s="110" t="s">
        <v>1033</v>
      </c>
      <c r="AG643" s="111"/>
      <c r="AJ643" s="112"/>
      <c r="AK643" s="112" t="n">
        <v>0</v>
      </c>
      <c r="BB643" s="113" t="s">
        <v>1</v>
      </c>
      <c r="BM643" s="111" t="n">
        <f aca="false">IFERROR(X643*I643/H643,"0")</f>
        <v>0</v>
      </c>
      <c r="BN643" s="111" t="n">
        <f aca="false">IFERROR(Y643*I643/H643,"0")</f>
        <v>0</v>
      </c>
      <c r="BO643" s="111" t="n">
        <f aca="false">IFERROR(1/J643*(X643/H643),"0")</f>
        <v>0</v>
      </c>
      <c r="BP643" s="111" t="n">
        <f aca="false">IFERROR(1/J643*(Y643/H643),"0")</f>
        <v>0</v>
      </c>
    </row>
    <row r="644" customFormat="false" ht="27" hidden="false" customHeight="true" outlineLevel="0" collapsed="false">
      <c r="A644" s="96" t="s">
        <v>1036</v>
      </c>
      <c r="B644" s="96" t="s">
        <v>1037</v>
      </c>
      <c r="C644" s="97" t="n">
        <v>4301060355</v>
      </c>
      <c r="D644" s="98" t="n">
        <v>4640242180137</v>
      </c>
      <c r="E644" s="98"/>
      <c r="F644" s="99" t="n">
        <v>1.3</v>
      </c>
      <c r="G644" s="100" t="n">
        <v>6</v>
      </c>
      <c r="H644" s="99" t="n">
        <v>7.8</v>
      </c>
      <c r="I644" s="99" t="n">
        <v>8.28</v>
      </c>
      <c r="J644" s="100" t="n">
        <v>56</v>
      </c>
      <c r="K644" s="100" t="s">
        <v>116</v>
      </c>
      <c r="L644" s="100"/>
      <c r="M644" s="101" t="s">
        <v>68</v>
      </c>
      <c r="N644" s="101"/>
      <c r="O644" s="100" t="n">
        <v>40</v>
      </c>
      <c r="P644" s="119" t="s">
        <v>1038</v>
      </c>
      <c r="Q644" s="119"/>
      <c r="R644" s="119"/>
      <c r="S644" s="119"/>
      <c r="T644" s="119"/>
      <c r="U644" s="103"/>
      <c r="V644" s="103"/>
      <c r="W644" s="104" t="s">
        <v>69</v>
      </c>
      <c r="X644" s="105" t="n">
        <v>0</v>
      </c>
      <c r="Y644" s="106" t="n">
        <f aca="false">IFERROR(IF(X644="",0,CEILING((X644/$H644),1)*$H644),"")</f>
        <v>0</v>
      </c>
      <c r="Z644" s="107" t="str">
        <f aca="false">IFERROR(IF(Y644=0,"",ROUNDUP(Y644/H644,0)*0.02175),"")</f>
        <v/>
      </c>
      <c r="AA644" s="108"/>
      <c r="AB644" s="109"/>
      <c r="AC644" s="110" t="s">
        <v>1039</v>
      </c>
      <c r="AG644" s="111"/>
      <c r="AJ644" s="112"/>
      <c r="AK644" s="112" t="n">
        <v>0</v>
      </c>
      <c r="BB644" s="113" t="s">
        <v>1</v>
      </c>
      <c r="BM644" s="111" t="n">
        <f aca="false">IFERROR(X644*I644/H644,"0")</f>
        <v>0</v>
      </c>
      <c r="BN644" s="111" t="n">
        <f aca="false">IFERROR(Y644*I644/H644,"0")</f>
        <v>0</v>
      </c>
      <c r="BO644" s="111" t="n">
        <f aca="false">IFERROR(1/J644*(X644/H644),"0")</f>
        <v>0</v>
      </c>
      <c r="BP644" s="111" t="n">
        <f aca="false">IFERROR(1/J644*(Y644/H644),"0")</f>
        <v>0</v>
      </c>
    </row>
    <row r="645" customFormat="false" ht="27" hidden="false" customHeight="true" outlineLevel="0" collapsed="false">
      <c r="A645" s="96" t="s">
        <v>1036</v>
      </c>
      <c r="B645" s="96" t="s">
        <v>1040</v>
      </c>
      <c r="C645" s="97" t="n">
        <v>4301060407</v>
      </c>
      <c r="D645" s="98" t="n">
        <v>4640242180137</v>
      </c>
      <c r="E645" s="98"/>
      <c r="F645" s="99" t="n">
        <v>1.3</v>
      </c>
      <c r="G645" s="100" t="n">
        <v>6</v>
      </c>
      <c r="H645" s="99" t="n">
        <v>7.8</v>
      </c>
      <c r="I645" s="99" t="n">
        <v>8.28</v>
      </c>
      <c r="J645" s="100" t="n">
        <v>56</v>
      </c>
      <c r="K645" s="100" t="s">
        <v>116</v>
      </c>
      <c r="L645" s="100"/>
      <c r="M645" s="101" t="s">
        <v>68</v>
      </c>
      <c r="N645" s="101"/>
      <c r="O645" s="100" t="n">
        <v>40</v>
      </c>
      <c r="P645" s="119" t="s">
        <v>1041</v>
      </c>
      <c r="Q645" s="119"/>
      <c r="R645" s="119"/>
      <c r="S645" s="119"/>
      <c r="T645" s="119"/>
      <c r="U645" s="103"/>
      <c r="V645" s="103"/>
      <c r="W645" s="104" t="s">
        <v>69</v>
      </c>
      <c r="X645" s="105" t="n">
        <v>0</v>
      </c>
      <c r="Y645" s="106" t="n">
        <f aca="false">IFERROR(IF(X645="",0,CEILING((X645/$H645),1)*$H645),"")</f>
        <v>0</v>
      </c>
      <c r="Z645" s="107" t="str">
        <f aca="false">IFERROR(IF(Y645=0,"",ROUNDUP(Y645/H645,0)*0.02175),"")</f>
        <v/>
      </c>
      <c r="AA645" s="108"/>
      <c r="AB645" s="109"/>
      <c r="AC645" s="110" t="s">
        <v>1039</v>
      </c>
      <c r="AG645" s="111"/>
      <c r="AJ645" s="112"/>
      <c r="AK645" s="112" t="n">
        <v>0</v>
      </c>
      <c r="BB645" s="113" t="s">
        <v>1</v>
      </c>
      <c r="BM645" s="111" t="n">
        <f aca="false">IFERROR(X645*I645/H645,"0")</f>
        <v>0</v>
      </c>
      <c r="BN645" s="111" t="n">
        <f aca="false">IFERROR(Y645*I645/H645,"0")</f>
        <v>0</v>
      </c>
      <c r="BO645" s="111" t="n">
        <f aca="false">IFERROR(1/J645*(X645/H645),"0")</f>
        <v>0</v>
      </c>
      <c r="BP645" s="111" t="n">
        <f aca="false">IFERROR(1/J645*(Y645/H645),"0")</f>
        <v>0</v>
      </c>
    </row>
    <row r="646" customFormat="false" ht="12.75" hidden="false" customHeight="false" outlineLevel="0" collapsed="false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5" t="s">
        <v>71</v>
      </c>
      <c r="Q646" s="115"/>
      <c r="R646" s="115"/>
      <c r="S646" s="115"/>
      <c r="T646" s="115"/>
      <c r="U646" s="115"/>
      <c r="V646" s="115"/>
      <c r="W646" s="116" t="s">
        <v>72</v>
      </c>
      <c r="X646" s="117" t="n">
        <f aca="false">IFERROR(X642/H642,"0")+IFERROR(X643/H643,"0")+IFERROR(X644/H644,"0")+IFERROR(X645/H645,"0")</f>
        <v>0</v>
      </c>
      <c r="Y646" s="117" t="n">
        <f aca="false">IFERROR(Y642/H642,"0")+IFERROR(Y643/H643,"0")+IFERROR(Y644/H644,"0")+IFERROR(Y645/H645,"0")</f>
        <v>0</v>
      </c>
      <c r="Z646" s="117" t="n">
        <f aca="false">IFERROR(IF(Z642="",0,Z642),"0")+IFERROR(IF(Z643="",0,Z643),"0")+IFERROR(IF(Z644="",0,Z644),"0")+IFERROR(IF(Z645="",0,Z645),"0")</f>
        <v>0</v>
      </c>
      <c r="AA646" s="118"/>
      <c r="AB646" s="118"/>
      <c r="AC646" s="118"/>
    </row>
    <row r="647" customFormat="false" ht="12.75" hidden="false" customHeight="false" outlineLevel="0" collapsed="false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5" t="s">
        <v>71</v>
      </c>
      <c r="Q647" s="115"/>
      <c r="R647" s="115"/>
      <c r="S647" s="115"/>
      <c r="T647" s="115"/>
      <c r="U647" s="115"/>
      <c r="V647" s="115"/>
      <c r="W647" s="116" t="s">
        <v>69</v>
      </c>
      <c r="X647" s="117" t="n">
        <f aca="false">IFERROR(SUM(X642:X645),"0")</f>
        <v>0</v>
      </c>
      <c r="Y647" s="117" t="n">
        <f aca="false">IFERROR(SUM(Y642:Y645),"0")</f>
        <v>0</v>
      </c>
      <c r="Z647" s="116"/>
      <c r="AA647" s="118"/>
      <c r="AB647" s="118"/>
      <c r="AC647" s="118"/>
    </row>
    <row r="648" customFormat="false" ht="16.5" hidden="false" customHeight="true" outlineLevel="0" collapsed="false">
      <c r="A648" s="92" t="s">
        <v>1042</v>
      </c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3"/>
      <c r="AB648" s="93"/>
      <c r="AC648" s="93"/>
    </row>
    <row r="649" customFormat="false" ht="14.25" hidden="false" customHeight="true" outlineLevel="0" collapsed="false">
      <c r="A649" s="94" t="s">
        <v>113</v>
      </c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5"/>
      <c r="AB649" s="95"/>
      <c r="AC649" s="95"/>
    </row>
    <row r="650" customFormat="false" ht="27" hidden="false" customHeight="true" outlineLevel="0" collapsed="false">
      <c r="A650" s="96" t="s">
        <v>1043</v>
      </c>
      <c r="B650" s="96" t="s">
        <v>1044</v>
      </c>
      <c r="C650" s="97" t="n">
        <v>4301011951</v>
      </c>
      <c r="D650" s="98" t="n">
        <v>4640242180045</v>
      </c>
      <c r="E650" s="98"/>
      <c r="F650" s="99" t="n">
        <v>1.5</v>
      </c>
      <c r="G650" s="100" t="n">
        <v>8</v>
      </c>
      <c r="H650" s="99" t="n">
        <v>12</v>
      </c>
      <c r="I650" s="99" t="n">
        <v>12.48</v>
      </c>
      <c r="J650" s="100" t="n">
        <v>56</v>
      </c>
      <c r="K650" s="100" t="s">
        <v>116</v>
      </c>
      <c r="L650" s="100"/>
      <c r="M650" s="101" t="s">
        <v>119</v>
      </c>
      <c r="N650" s="101"/>
      <c r="O650" s="100" t="n">
        <v>55</v>
      </c>
      <c r="P650" s="119" t="s">
        <v>1045</v>
      </c>
      <c r="Q650" s="119"/>
      <c r="R650" s="119"/>
      <c r="S650" s="119"/>
      <c r="T650" s="119"/>
      <c r="U650" s="103"/>
      <c r="V650" s="103"/>
      <c r="W650" s="104" t="s">
        <v>69</v>
      </c>
      <c r="X650" s="105" t="n">
        <v>0</v>
      </c>
      <c r="Y650" s="106" t="n">
        <f aca="false">IFERROR(IF(X650="",0,CEILING((X650/$H650),1)*$H650),"")</f>
        <v>0</v>
      </c>
      <c r="Z650" s="107" t="str">
        <f aca="false">IFERROR(IF(Y650=0,"",ROUNDUP(Y650/H650,0)*0.02175),"")</f>
        <v/>
      </c>
      <c r="AA650" s="108"/>
      <c r="AB650" s="109"/>
      <c r="AC650" s="110" t="s">
        <v>1046</v>
      </c>
      <c r="AG650" s="111"/>
      <c r="AJ650" s="112"/>
      <c r="AK650" s="112" t="n">
        <v>0</v>
      </c>
      <c r="BB650" s="113" t="s">
        <v>1</v>
      </c>
      <c r="BM650" s="111" t="n">
        <f aca="false">IFERROR(X650*I650/H650,"0")</f>
        <v>0</v>
      </c>
      <c r="BN650" s="111" t="n">
        <f aca="false">IFERROR(Y650*I650/H650,"0")</f>
        <v>0</v>
      </c>
      <c r="BO650" s="111" t="n">
        <f aca="false">IFERROR(1/J650*(X650/H650),"0")</f>
        <v>0</v>
      </c>
      <c r="BP650" s="111" t="n">
        <f aca="false">IFERROR(1/J650*(Y650/H650),"0")</f>
        <v>0</v>
      </c>
    </row>
    <row r="651" customFormat="false" ht="27" hidden="false" customHeight="true" outlineLevel="0" collapsed="false">
      <c r="A651" s="96" t="s">
        <v>1047</v>
      </c>
      <c r="B651" s="96" t="s">
        <v>1048</v>
      </c>
      <c r="C651" s="97" t="n">
        <v>4301011950</v>
      </c>
      <c r="D651" s="98" t="n">
        <v>4640242180601</v>
      </c>
      <c r="E651" s="98"/>
      <c r="F651" s="99" t="n">
        <v>1.5</v>
      </c>
      <c r="G651" s="100" t="n">
        <v>8</v>
      </c>
      <c r="H651" s="99" t="n">
        <v>12</v>
      </c>
      <c r="I651" s="99" t="n">
        <v>12.48</v>
      </c>
      <c r="J651" s="100" t="n">
        <v>56</v>
      </c>
      <c r="K651" s="100" t="s">
        <v>116</v>
      </c>
      <c r="L651" s="100"/>
      <c r="M651" s="101" t="s">
        <v>119</v>
      </c>
      <c r="N651" s="101"/>
      <c r="O651" s="100" t="n">
        <v>55</v>
      </c>
      <c r="P651" s="119" t="s">
        <v>1049</v>
      </c>
      <c r="Q651" s="119"/>
      <c r="R651" s="119"/>
      <c r="S651" s="119"/>
      <c r="T651" s="119"/>
      <c r="U651" s="103"/>
      <c r="V651" s="103"/>
      <c r="W651" s="104" t="s">
        <v>69</v>
      </c>
      <c r="X651" s="105" t="n">
        <v>0</v>
      </c>
      <c r="Y651" s="106" t="n">
        <f aca="false">IFERROR(IF(X651="",0,CEILING((X651/$H651),1)*$H651),"")</f>
        <v>0</v>
      </c>
      <c r="Z651" s="107" t="str">
        <f aca="false">IFERROR(IF(Y651=0,"",ROUNDUP(Y651/H651,0)*0.02175),"")</f>
        <v/>
      </c>
      <c r="AA651" s="108"/>
      <c r="AB651" s="109"/>
      <c r="AC651" s="110" t="s">
        <v>1050</v>
      </c>
      <c r="AG651" s="111"/>
      <c r="AJ651" s="112"/>
      <c r="AK651" s="112" t="n">
        <v>0</v>
      </c>
      <c r="BB651" s="113" t="s">
        <v>1</v>
      </c>
      <c r="BM651" s="111" t="n">
        <f aca="false">IFERROR(X651*I651/H651,"0")</f>
        <v>0</v>
      </c>
      <c r="BN651" s="111" t="n">
        <f aca="false">IFERROR(Y651*I651/H651,"0")</f>
        <v>0</v>
      </c>
      <c r="BO651" s="111" t="n">
        <f aca="false">IFERROR(1/J651*(X651/H651),"0")</f>
        <v>0</v>
      </c>
      <c r="BP651" s="111" t="n">
        <f aca="false">IFERROR(1/J651*(Y651/H651),"0")</f>
        <v>0</v>
      </c>
    </row>
    <row r="652" customFormat="false" ht="12.75" hidden="false" customHeight="false" outlineLevel="0" collapsed="false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5" t="s">
        <v>71</v>
      </c>
      <c r="Q652" s="115"/>
      <c r="R652" s="115"/>
      <c r="S652" s="115"/>
      <c r="T652" s="115"/>
      <c r="U652" s="115"/>
      <c r="V652" s="115"/>
      <c r="W652" s="116" t="s">
        <v>72</v>
      </c>
      <c r="X652" s="117" t="n">
        <f aca="false">IFERROR(X650/H650,"0")+IFERROR(X651/H651,"0")</f>
        <v>0</v>
      </c>
      <c r="Y652" s="117" t="n">
        <f aca="false">IFERROR(Y650/H650,"0")+IFERROR(Y651/H651,"0")</f>
        <v>0</v>
      </c>
      <c r="Z652" s="117" t="n">
        <f aca="false">IFERROR(IF(Z650="",0,Z650),"0")+IFERROR(IF(Z651="",0,Z651),"0")</f>
        <v>0</v>
      </c>
      <c r="AA652" s="118"/>
      <c r="AB652" s="118"/>
      <c r="AC652" s="118"/>
    </row>
    <row r="653" customFormat="false" ht="12.75" hidden="false" customHeight="false" outlineLevel="0" collapsed="false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5" t="s">
        <v>71</v>
      </c>
      <c r="Q653" s="115"/>
      <c r="R653" s="115"/>
      <c r="S653" s="115"/>
      <c r="T653" s="115"/>
      <c r="U653" s="115"/>
      <c r="V653" s="115"/>
      <c r="W653" s="116" t="s">
        <v>69</v>
      </c>
      <c r="X653" s="117" t="n">
        <f aca="false">IFERROR(SUM(X650:X651),"0")</f>
        <v>0</v>
      </c>
      <c r="Y653" s="117" t="n">
        <f aca="false">IFERROR(SUM(Y650:Y651),"0")</f>
        <v>0</v>
      </c>
      <c r="Z653" s="116"/>
      <c r="AA653" s="118"/>
      <c r="AB653" s="118"/>
      <c r="AC653" s="118"/>
    </row>
    <row r="654" customFormat="false" ht="14.25" hidden="false" customHeight="true" outlineLevel="0" collapsed="false">
      <c r="A654" s="94" t="s">
        <v>166</v>
      </c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5"/>
      <c r="AB654" s="95"/>
      <c r="AC654" s="95"/>
    </row>
    <row r="655" customFormat="false" ht="27" hidden="false" customHeight="true" outlineLevel="0" collapsed="false">
      <c r="A655" s="96" t="s">
        <v>1051</v>
      </c>
      <c r="B655" s="96" t="s">
        <v>1052</v>
      </c>
      <c r="C655" s="97" t="n">
        <v>4301020314</v>
      </c>
      <c r="D655" s="98" t="n">
        <v>4640242180090</v>
      </c>
      <c r="E655" s="98"/>
      <c r="F655" s="99" t="n">
        <v>1.5</v>
      </c>
      <c r="G655" s="100" t="n">
        <v>8</v>
      </c>
      <c r="H655" s="99" t="n">
        <v>12</v>
      </c>
      <c r="I655" s="99" t="n">
        <v>12.48</v>
      </c>
      <c r="J655" s="100" t="n">
        <v>56</v>
      </c>
      <c r="K655" s="100" t="s">
        <v>116</v>
      </c>
      <c r="L655" s="100"/>
      <c r="M655" s="101" t="s">
        <v>119</v>
      </c>
      <c r="N655" s="101"/>
      <c r="O655" s="100" t="n">
        <v>50</v>
      </c>
      <c r="P655" s="119" t="s">
        <v>1053</v>
      </c>
      <c r="Q655" s="119"/>
      <c r="R655" s="119"/>
      <c r="S655" s="119"/>
      <c r="T655" s="119"/>
      <c r="U655" s="103"/>
      <c r="V655" s="103"/>
      <c r="W655" s="104" t="s">
        <v>69</v>
      </c>
      <c r="X655" s="105" t="n">
        <v>0</v>
      </c>
      <c r="Y655" s="106" t="n">
        <f aca="false">IFERROR(IF(X655="",0,CEILING((X655/$H655),1)*$H655),"")</f>
        <v>0</v>
      </c>
      <c r="Z655" s="107" t="str">
        <f aca="false">IFERROR(IF(Y655=0,"",ROUNDUP(Y655/H655,0)*0.02175),"")</f>
        <v/>
      </c>
      <c r="AA655" s="108"/>
      <c r="AB655" s="109"/>
      <c r="AC655" s="110" t="s">
        <v>1054</v>
      </c>
      <c r="AG655" s="111"/>
      <c r="AJ655" s="112"/>
      <c r="AK655" s="112" t="n">
        <v>0</v>
      </c>
      <c r="BB655" s="113" t="s">
        <v>1</v>
      </c>
      <c r="BM655" s="111" t="n">
        <f aca="false">IFERROR(X655*I655/H655,"0")</f>
        <v>0</v>
      </c>
      <c r="BN655" s="111" t="n">
        <f aca="false">IFERROR(Y655*I655/H655,"0")</f>
        <v>0</v>
      </c>
      <c r="BO655" s="111" t="n">
        <f aca="false">IFERROR(1/J655*(X655/H655),"0")</f>
        <v>0</v>
      </c>
      <c r="BP655" s="111" t="n">
        <f aca="false">IFERROR(1/J655*(Y655/H655),"0")</f>
        <v>0</v>
      </c>
    </row>
    <row r="656" customFormat="false" ht="12.75" hidden="false" customHeight="false" outlineLevel="0" collapsed="false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5" t="s">
        <v>71</v>
      </c>
      <c r="Q656" s="115"/>
      <c r="R656" s="115"/>
      <c r="S656" s="115"/>
      <c r="T656" s="115"/>
      <c r="U656" s="115"/>
      <c r="V656" s="115"/>
      <c r="W656" s="116" t="s">
        <v>72</v>
      </c>
      <c r="X656" s="117" t="n">
        <f aca="false">IFERROR(X655/H655,"0")</f>
        <v>0</v>
      </c>
      <c r="Y656" s="117" t="n">
        <f aca="false">IFERROR(Y655/H655,"0")</f>
        <v>0</v>
      </c>
      <c r="Z656" s="117" t="n">
        <f aca="false">IFERROR(IF(Z655="",0,Z655),"0")</f>
        <v>0</v>
      </c>
      <c r="AA656" s="118"/>
      <c r="AB656" s="118"/>
      <c r="AC656" s="118"/>
    </row>
    <row r="657" customFormat="false" ht="12.75" hidden="false" customHeight="false" outlineLevel="0" collapsed="false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5" t="s">
        <v>71</v>
      </c>
      <c r="Q657" s="115"/>
      <c r="R657" s="115"/>
      <c r="S657" s="115"/>
      <c r="T657" s="115"/>
      <c r="U657" s="115"/>
      <c r="V657" s="115"/>
      <c r="W657" s="116" t="s">
        <v>69</v>
      </c>
      <c r="X657" s="117" t="n">
        <f aca="false">IFERROR(SUM(X655:X655),"0")</f>
        <v>0</v>
      </c>
      <c r="Y657" s="117" t="n">
        <f aca="false">IFERROR(SUM(Y655:Y655),"0")</f>
        <v>0</v>
      </c>
      <c r="Z657" s="116"/>
      <c r="AA657" s="118"/>
      <c r="AB657" s="118"/>
      <c r="AC657" s="118"/>
    </row>
    <row r="658" customFormat="false" ht="14.25" hidden="false" customHeight="true" outlineLevel="0" collapsed="false">
      <c r="A658" s="94" t="s">
        <v>64</v>
      </c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5"/>
      <c r="AB658" s="95"/>
      <c r="AC658" s="95"/>
    </row>
    <row r="659" customFormat="false" ht="27" hidden="false" customHeight="true" outlineLevel="0" collapsed="false">
      <c r="A659" s="96" t="s">
        <v>1055</v>
      </c>
      <c r="B659" s="96" t="s">
        <v>1056</v>
      </c>
      <c r="C659" s="97" t="n">
        <v>4301031321</v>
      </c>
      <c r="D659" s="98" t="n">
        <v>4640242180076</v>
      </c>
      <c r="E659" s="98"/>
      <c r="F659" s="99" t="n">
        <v>0.7</v>
      </c>
      <c r="G659" s="100" t="n">
        <v>6</v>
      </c>
      <c r="H659" s="99" t="n">
        <v>4.2</v>
      </c>
      <c r="I659" s="99" t="n">
        <v>4.41</v>
      </c>
      <c r="J659" s="100" t="n">
        <v>132</v>
      </c>
      <c r="K659" s="100" t="s">
        <v>126</v>
      </c>
      <c r="L659" s="100"/>
      <c r="M659" s="101" t="s">
        <v>68</v>
      </c>
      <c r="N659" s="101"/>
      <c r="O659" s="100" t="n">
        <v>40</v>
      </c>
      <c r="P659" s="119" t="s">
        <v>1057</v>
      </c>
      <c r="Q659" s="119"/>
      <c r="R659" s="119"/>
      <c r="S659" s="119"/>
      <c r="T659" s="119"/>
      <c r="U659" s="103"/>
      <c r="V659" s="103"/>
      <c r="W659" s="104" t="s">
        <v>69</v>
      </c>
      <c r="X659" s="105" t="n">
        <v>0</v>
      </c>
      <c r="Y659" s="106" t="n">
        <f aca="false">IFERROR(IF(X659="",0,CEILING((X659/$H659),1)*$H659),"")</f>
        <v>0</v>
      </c>
      <c r="Z659" s="107" t="str">
        <f aca="false">IFERROR(IF(Y659=0,"",ROUNDUP(Y659/H659,0)*0.00902),"")</f>
        <v/>
      </c>
      <c r="AA659" s="108"/>
      <c r="AB659" s="109"/>
      <c r="AC659" s="110" t="s">
        <v>1058</v>
      </c>
      <c r="AG659" s="111"/>
      <c r="AJ659" s="112"/>
      <c r="AK659" s="112" t="n">
        <v>0</v>
      </c>
      <c r="BB659" s="113" t="s">
        <v>1</v>
      </c>
      <c r="BM659" s="111" t="n">
        <f aca="false">IFERROR(X659*I659/H659,"0")</f>
        <v>0</v>
      </c>
      <c r="BN659" s="111" t="n">
        <f aca="false">IFERROR(Y659*I659/H659,"0")</f>
        <v>0</v>
      </c>
      <c r="BO659" s="111" t="n">
        <f aca="false">IFERROR(1/J659*(X659/H659),"0")</f>
        <v>0</v>
      </c>
      <c r="BP659" s="111" t="n">
        <f aca="false">IFERROR(1/J659*(Y659/H659),"0")</f>
        <v>0</v>
      </c>
    </row>
    <row r="660" customFormat="false" ht="12.75" hidden="false" customHeight="false" outlineLevel="0" collapsed="false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5" t="s">
        <v>71</v>
      </c>
      <c r="Q660" s="115"/>
      <c r="R660" s="115"/>
      <c r="S660" s="115"/>
      <c r="T660" s="115"/>
      <c r="U660" s="115"/>
      <c r="V660" s="115"/>
      <c r="W660" s="116" t="s">
        <v>72</v>
      </c>
      <c r="X660" s="117" t="n">
        <f aca="false">IFERROR(X659/H659,"0")</f>
        <v>0</v>
      </c>
      <c r="Y660" s="117" t="n">
        <f aca="false">IFERROR(Y659/H659,"0")</f>
        <v>0</v>
      </c>
      <c r="Z660" s="117" t="n">
        <f aca="false">IFERROR(IF(Z659="",0,Z659),"0")</f>
        <v>0</v>
      </c>
      <c r="AA660" s="118"/>
      <c r="AB660" s="118"/>
      <c r="AC660" s="118"/>
    </row>
    <row r="661" customFormat="false" ht="12.75" hidden="false" customHeight="false" outlineLevel="0" collapsed="false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5" t="s">
        <v>71</v>
      </c>
      <c r="Q661" s="115"/>
      <c r="R661" s="115"/>
      <c r="S661" s="115"/>
      <c r="T661" s="115"/>
      <c r="U661" s="115"/>
      <c r="V661" s="115"/>
      <c r="W661" s="116" t="s">
        <v>69</v>
      </c>
      <c r="X661" s="117" t="n">
        <f aca="false">IFERROR(SUM(X659:X659),"0")</f>
        <v>0</v>
      </c>
      <c r="Y661" s="117" t="n">
        <f aca="false">IFERROR(SUM(Y659:Y659),"0")</f>
        <v>0</v>
      </c>
      <c r="Z661" s="116"/>
      <c r="AA661" s="118"/>
      <c r="AB661" s="118"/>
      <c r="AC661" s="118"/>
    </row>
    <row r="662" customFormat="false" ht="14.25" hidden="false" customHeight="true" outlineLevel="0" collapsed="false">
      <c r="A662" s="94" t="s">
        <v>73</v>
      </c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5"/>
      <c r="AB662" s="95"/>
      <c r="AC662" s="95"/>
    </row>
    <row r="663" customFormat="false" ht="27" hidden="false" customHeight="true" outlineLevel="0" collapsed="false">
      <c r="A663" s="96" t="s">
        <v>1059</v>
      </c>
      <c r="B663" s="96" t="s">
        <v>1060</v>
      </c>
      <c r="C663" s="97" t="n">
        <v>4301051780</v>
      </c>
      <c r="D663" s="98" t="n">
        <v>4640242180106</v>
      </c>
      <c r="E663" s="98"/>
      <c r="F663" s="99" t="n">
        <v>1.3</v>
      </c>
      <c r="G663" s="100" t="n">
        <v>6</v>
      </c>
      <c r="H663" s="99" t="n">
        <v>7.8</v>
      </c>
      <c r="I663" s="99" t="n">
        <v>8.28</v>
      </c>
      <c r="J663" s="100" t="n">
        <v>56</v>
      </c>
      <c r="K663" s="100" t="s">
        <v>116</v>
      </c>
      <c r="L663" s="100"/>
      <c r="M663" s="101" t="s">
        <v>68</v>
      </c>
      <c r="N663" s="101"/>
      <c r="O663" s="100" t="n">
        <v>45</v>
      </c>
      <c r="P663" s="119" t="s">
        <v>1061</v>
      </c>
      <c r="Q663" s="119"/>
      <c r="R663" s="119"/>
      <c r="S663" s="119"/>
      <c r="T663" s="119"/>
      <c r="U663" s="103"/>
      <c r="V663" s="103"/>
      <c r="W663" s="104" t="s">
        <v>69</v>
      </c>
      <c r="X663" s="105" t="n">
        <v>0</v>
      </c>
      <c r="Y663" s="106" t="n">
        <f aca="false">IFERROR(IF(X663="",0,CEILING((X663/$H663),1)*$H663),"")</f>
        <v>0</v>
      </c>
      <c r="Z663" s="107" t="str">
        <f aca="false">IFERROR(IF(Y663=0,"",ROUNDUP(Y663/H663,0)*0.02175),"")</f>
        <v/>
      </c>
      <c r="AA663" s="108"/>
      <c r="AB663" s="109"/>
      <c r="AC663" s="110" t="s">
        <v>1062</v>
      </c>
      <c r="AG663" s="111"/>
      <c r="AJ663" s="112"/>
      <c r="AK663" s="112" t="n">
        <v>0</v>
      </c>
      <c r="BB663" s="113" t="s">
        <v>1</v>
      </c>
      <c r="BM663" s="111" t="n">
        <f aca="false">IFERROR(X663*I663/H663,"0")</f>
        <v>0</v>
      </c>
      <c r="BN663" s="111" t="n">
        <f aca="false">IFERROR(Y663*I663/H663,"0")</f>
        <v>0</v>
      </c>
      <c r="BO663" s="111" t="n">
        <f aca="false">IFERROR(1/J663*(X663/H663),"0")</f>
        <v>0</v>
      </c>
      <c r="BP663" s="111" t="n">
        <f aca="false">IFERROR(1/J663*(Y663/H663),"0")</f>
        <v>0</v>
      </c>
    </row>
    <row r="664" customFormat="false" ht="12.75" hidden="false" customHeight="false" outlineLevel="0" collapsed="false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5" t="s">
        <v>71</v>
      </c>
      <c r="Q664" s="115"/>
      <c r="R664" s="115"/>
      <c r="S664" s="115"/>
      <c r="T664" s="115"/>
      <c r="U664" s="115"/>
      <c r="V664" s="115"/>
      <c r="W664" s="116" t="s">
        <v>72</v>
      </c>
      <c r="X664" s="117" t="n">
        <f aca="false">IFERROR(X663/H663,"0")</f>
        <v>0</v>
      </c>
      <c r="Y664" s="117" t="n">
        <f aca="false">IFERROR(Y663/H663,"0")</f>
        <v>0</v>
      </c>
      <c r="Z664" s="117" t="n">
        <f aca="false">IFERROR(IF(Z663="",0,Z663),"0")</f>
        <v>0</v>
      </c>
      <c r="AA664" s="118"/>
      <c r="AB664" s="118"/>
      <c r="AC664" s="118"/>
    </row>
    <row r="665" customFormat="false" ht="12.75" hidden="false" customHeight="false" outlineLevel="0" collapsed="false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5" t="s">
        <v>71</v>
      </c>
      <c r="Q665" s="115"/>
      <c r="R665" s="115"/>
      <c r="S665" s="115"/>
      <c r="T665" s="115"/>
      <c r="U665" s="115"/>
      <c r="V665" s="115"/>
      <c r="W665" s="116" t="s">
        <v>69</v>
      </c>
      <c r="X665" s="117" t="n">
        <f aca="false">IFERROR(SUM(X663:X663),"0")</f>
        <v>0</v>
      </c>
      <c r="Y665" s="117" t="n">
        <f aca="false">IFERROR(SUM(Y663:Y663),"0")</f>
        <v>0</v>
      </c>
      <c r="Z665" s="116"/>
      <c r="AA665" s="118"/>
      <c r="AB665" s="118"/>
      <c r="AC665" s="118"/>
    </row>
    <row r="666" customFormat="false" ht="15" hidden="false" customHeight="true" outlineLevel="0" collapsed="false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1" t="s">
        <v>1063</v>
      </c>
      <c r="Q666" s="121"/>
      <c r="R666" s="121"/>
      <c r="S666" s="121"/>
      <c r="T666" s="121"/>
      <c r="U666" s="121"/>
      <c r="V666" s="121"/>
      <c r="W666" s="116" t="s">
        <v>69</v>
      </c>
      <c r="X666" s="117" t="n">
        <f aca="false"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503+X508+X513+X518+X526+X530+X540+X545+X565+X571+X583+X589+X594+X600+X612+X619+X629+X640+X647+X653+X657+X661+X665,"0")</f>
        <v>17072.4</v>
      </c>
      <c r="Y666" s="117" t="n">
        <f aca="false"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503+Y508+Y513+Y518+Y526+Y530+Y540+Y545+Y565+Y571+Y583+Y589+Y594+Y600+Y612+Y619+Y629+Y640+Y647+Y653+Y657+Y661+Y665,"0")</f>
        <v>17269.7</v>
      </c>
      <c r="Z666" s="116"/>
      <c r="AA666" s="118"/>
      <c r="AB666" s="118"/>
      <c r="AC666" s="118"/>
    </row>
    <row r="667" customFormat="false" ht="12.75" hidden="false" customHeight="false" outlineLevel="0" collapsed="false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1" t="s">
        <v>1064</v>
      </c>
      <c r="Q667" s="121"/>
      <c r="R667" s="121"/>
      <c r="S667" s="121"/>
      <c r="T667" s="121"/>
      <c r="U667" s="121"/>
      <c r="V667" s="121"/>
      <c r="W667" s="116" t="s">
        <v>69</v>
      </c>
      <c r="X667" s="117" t="n">
        <f aca="false">IFERROR(SUM(BM22:BM663),"0")</f>
        <v>18003.5468896621</v>
      </c>
      <c r="Y667" s="117" t="n">
        <f aca="false">IFERROR(SUM(BN22:BN663),"0")</f>
        <v>18212.202</v>
      </c>
      <c r="Z667" s="116"/>
      <c r="AA667" s="118"/>
      <c r="AB667" s="118"/>
      <c r="AC667" s="118"/>
    </row>
    <row r="668" customFormat="false" ht="12.75" hidden="false" customHeight="false" outlineLevel="0" collapsed="false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1" t="s">
        <v>1065</v>
      </c>
      <c r="Q668" s="121"/>
      <c r="R668" s="121"/>
      <c r="S668" s="121"/>
      <c r="T668" s="121"/>
      <c r="U668" s="121"/>
      <c r="V668" s="121"/>
      <c r="W668" s="116" t="s">
        <v>1066</v>
      </c>
      <c r="X668" s="122" t="n">
        <f aca="false">ROUNDUP(SUM(BO22:BO663),0)</f>
        <v>30</v>
      </c>
      <c r="Y668" s="122" t="n">
        <f aca="false">ROUNDUP(SUM(BP22:BP663),0)</f>
        <v>30</v>
      </c>
      <c r="Z668" s="116"/>
      <c r="AA668" s="118"/>
      <c r="AB668" s="118"/>
      <c r="AC668" s="118"/>
    </row>
    <row r="669" customFormat="false" ht="12.75" hidden="false" customHeight="false" outlineLevel="0" collapsed="false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1" t="s">
        <v>1067</v>
      </c>
      <c r="Q669" s="121"/>
      <c r="R669" s="121"/>
      <c r="S669" s="121"/>
      <c r="T669" s="121"/>
      <c r="U669" s="121"/>
      <c r="V669" s="121"/>
      <c r="W669" s="116" t="s">
        <v>69</v>
      </c>
      <c r="X669" s="117" t="n">
        <f aca="false">GrossWeightTotal+PalletQtyTotal*25</f>
        <v>18753.5468896621</v>
      </c>
      <c r="Y669" s="117" t="n">
        <f aca="false">GrossWeightTotalR+PalletQtyTotalR*25</f>
        <v>18962.202</v>
      </c>
      <c r="Z669" s="116"/>
      <c r="AA669" s="118"/>
      <c r="AB669" s="118"/>
      <c r="AC669" s="118"/>
    </row>
    <row r="670" customFormat="false" ht="12.75" hidden="false" customHeight="false" outlineLevel="0" collapsed="false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1" t="s">
        <v>1068</v>
      </c>
      <c r="Q670" s="121"/>
      <c r="R670" s="121"/>
      <c r="S670" s="121"/>
      <c r="T670" s="121"/>
      <c r="U670" s="121"/>
      <c r="V670" s="121"/>
      <c r="W670" s="116" t="s">
        <v>1066</v>
      </c>
      <c r="X670" s="117" t="n">
        <f aca="false"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3268.82190414949</v>
      </c>
      <c r="Y670" s="117" t="n">
        <f aca="false"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3304</v>
      </c>
      <c r="Z670" s="116"/>
      <c r="AA670" s="118"/>
      <c r="AB670" s="118"/>
      <c r="AC670" s="118"/>
    </row>
    <row r="671" customFormat="false" ht="14.25" hidden="false" customHeight="true" outlineLevel="0" collapsed="false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1" t="s">
        <v>1069</v>
      </c>
      <c r="Q671" s="121"/>
      <c r="R671" s="121"/>
      <c r="S671" s="121"/>
      <c r="T671" s="121"/>
      <c r="U671" s="121"/>
      <c r="V671" s="121"/>
      <c r="W671" s="123" t="s">
        <v>1070</v>
      </c>
      <c r="X671" s="116"/>
      <c r="Y671" s="116"/>
      <c r="Z671" s="116" t="n">
        <f aca="false"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502+Z507+Z512+Z517+Z525+Z529+Z539+Z544+Z564+Z570+Z582+Z588+Z593+Z599+Z611+Z618+Z628+Z639+Z646+Z652+Z656+Z660+Z664,"0")</f>
        <v>34.39842</v>
      </c>
      <c r="AA671" s="118"/>
      <c r="AB671" s="118"/>
      <c r="AC671" s="118"/>
    </row>
    <row r="672" customFormat="false" ht="13.5" hidden="false" customHeight="true" outlineLevel="0" collapsed="false"/>
    <row r="673" customFormat="false" ht="27" hidden="false" customHeight="true" outlineLevel="0" collapsed="false">
      <c r="A673" s="124" t="s">
        <v>1071</v>
      </c>
      <c r="B673" s="125" t="s">
        <v>63</v>
      </c>
      <c r="C673" s="125" t="s">
        <v>111</v>
      </c>
      <c r="D673" s="125"/>
      <c r="E673" s="125"/>
      <c r="F673" s="125"/>
      <c r="G673" s="125"/>
      <c r="H673" s="125"/>
      <c r="I673" s="125" t="s">
        <v>324</v>
      </c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 t="s">
        <v>661</v>
      </c>
      <c r="X673" s="125"/>
      <c r="Y673" s="125" t="s">
        <v>750</v>
      </c>
      <c r="Z673" s="125"/>
      <c r="AA673" s="125"/>
      <c r="AB673" s="125"/>
      <c r="AC673" s="125" t="s">
        <v>857</v>
      </c>
      <c r="AD673" s="125" t="s">
        <v>937</v>
      </c>
      <c r="AE673" s="125" t="s">
        <v>942</v>
      </c>
      <c r="AF673" s="125"/>
    </row>
    <row r="674" s="1" customFormat="true" ht="14.25" hidden="false" customHeight="true" outlineLevel="0" collapsed="false">
      <c r="A674" s="126" t="s">
        <v>1072</v>
      </c>
      <c r="B674" s="125" t="s">
        <v>63</v>
      </c>
      <c r="C674" s="125" t="s">
        <v>112</v>
      </c>
      <c r="D674" s="125" t="s">
        <v>139</v>
      </c>
      <c r="E674" s="125" t="s">
        <v>216</v>
      </c>
      <c r="F674" s="125" t="s">
        <v>238</v>
      </c>
      <c r="G674" s="125" t="s">
        <v>282</v>
      </c>
      <c r="H674" s="125" t="s">
        <v>111</v>
      </c>
      <c r="I674" s="125" t="s">
        <v>325</v>
      </c>
      <c r="J674" s="125" t="s">
        <v>349</v>
      </c>
      <c r="K674" s="125" t="s">
        <v>427</v>
      </c>
      <c r="L674" s="125" t="s">
        <v>446</v>
      </c>
      <c r="M674" s="125" t="s">
        <v>470</v>
      </c>
      <c r="O674" s="125" t="s">
        <v>499</v>
      </c>
      <c r="P674" s="125" t="s">
        <v>502</v>
      </c>
      <c r="Q674" s="125" t="s">
        <v>511</v>
      </c>
      <c r="R674" s="125" t="s">
        <v>527</v>
      </c>
      <c r="S674" s="125" t="s">
        <v>537</v>
      </c>
      <c r="T674" s="125" t="s">
        <v>550</v>
      </c>
      <c r="U674" s="125" t="s">
        <v>561</v>
      </c>
      <c r="V674" s="125" t="s">
        <v>648</v>
      </c>
      <c r="W674" s="125" t="s">
        <v>662</v>
      </c>
      <c r="X674" s="125" t="s">
        <v>706</v>
      </c>
      <c r="Y674" s="125" t="s">
        <v>751</v>
      </c>
      <c r="Z674" s="125" t="s">
        <v>815</v>
      </c>
      <c r="AA674" s="125" t="s">
        <v>837</v>
      </c>
      <c r="AB674" s="125" t="s">
        <v>853</v>
      </c>
      <c r="AC674" s="125" t="s">
        <v>857</v>
      </c>
      <c r="AD674" s="125" t="s">
        <v>937</v>
      </c>
      <c r="AE674" s="125" t="s">
        <v>942</v>
      </c>
      <c r="AF674" s="125" t="s">
        <v>1042</v>
      </c>
    </row>
    <row r="675" s="1" customFormat="true" ht="13.5" hidden="false" customHeight="true" outlineLevel="0" collapsed="false">
      <c r="A675" s="126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  <c r="AA675" s="125"/>
      <c r="AB675" s="125"/>
      <c r="AC675" s="125"/>
      <c r="AD675" s="125"/>
      <c r="AE675" s="125"/>
      <c r="AF675" s="125"/>
    </row>
    <row r="676" s="1" customFormat="true" ht="18" hidden="false" customHeight="true" outlineLevel="0" collapsed="false">
      <c r="A676" s="124" t="s">
        <v>1073</v>
      </c>
      <c r="B676" s="127" t="n">
        <f aca="false">IFERROR(Y22*1,"0")+IFERROR(Y26*1,"0")+IFERROR(Y27*1,"0")+IFERROR(Y28*1,"0")+IFERROR(Y29*1,"0")+IFERROR(Y30*1,"0")+IFERROR(Y31*1,"0")+IFERROR(Y32*1,"0")+IFERROR(Y33*1,"0")+IFERROR(Y37*1,"0")+IFERROR(Y41*1,"0")</f>
        <v>0</v>
      </c>
      <c r="C676" s="127" t="n">
        <f aca="false">IFERROR(Y47*1,"0")+IFERROR(Y48*1,"0")+IFERROR(Y49*1,"0")+IFERROR(Y50*1,"0")+IFERROR(Y51*1,"0")+IFERROR(Y52*1,"0")+IFERROR(Y56*1,"0")+IFERROR(Y57*1,"0")</f>
        <v>579.2</v>
      </c>
      <c r="D676" s="127" t="n">
        <f aca="false"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1214.1</v>
      </c>
      <c r="E676" s="127" t="n">
        <f aca="false">IFERROR(Y106*1,"0")+IFERROR(Y107*1,"0")+IFERROR(Y108*1,"0")+IFERROR(Y112*1,"0")+IFERROR(Y113*1,"0")+IFERROR(Y114*1,"0")+IFERROR(Y115*1,"0")+IFERROR(Y116*1,"0")+IFERROR(Y117*1,"0")</f>
        <v>1143</v>
      </c>
      <c r="F676" s="127" t="n">
        <f aca="false"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1290.2</v>
      </c>
      <c r="G676" s="127" t="n">
        <f aca="false">IFERROR(Y153*1,"0")+IFERROR(Y154*1,"0")+IFERROR(Y155*1,"0")+IFERROR(Y159*1,"0")+IFERROR(Y160*1,"0")+IFERROR(Y164*1,"0")+IFERROR(Y165*1,"0")+IFERROR(Y166*1,"0")</f>
        <v>112.32</v>
      </c>
      <c r="H676" s="127" t="n">
        <f aca="false">IFERROR(Y171*1,"0")+IFERROR(Y175*1,"0")+IFERROR(Y176*1,"0")+IFERROR(Y177*1,"0")+IFERROR(Y178*1,"0")+IFERROR(Y179*1,"0")+IFERROR(Y183*1,"0")+IFERROR(Y184*1,"0")</f>
        <v>0</v>
      </c>
      <c r="I676" s="127" t="n">
        <f aca="false">IFERROR(Y190*1,"0")+IFERROR(Y194*1,"0")+IFERROR(Y195*1,"0")+IFERROR(Y196*1,"0")+IFERROR(Y197*1,"0")+IFERROR(Y198*1,"0")+IFERROR(Y199*1,"0")+IFERROR(Y200*1,"0")+IFERROR(Y201*1,"0")</f>
        <v>482.52</v>
      </c>
      <c r="J676" s="127" t="n">
        <f aca="false"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1579.8</v>
      </c>
      <c r="K676" s="127" t="n">
        <f aca="false">IFERROR(Y251*1,"0")+IFERROR(Y252*1,"0")+IFERROR(Y253*1,"0")+IFERROR(Y254*1,"0")+IFERROR(Y255*1,"0")+IFERROR(Y256*1,"0")+IFERROR(Y257*1,"0")+IFERROR(Y258*1,"0")</f>
        <v>0</v>
      </c>
      <c r="L676" s="127" t="n">
        <f aca="false">IFERROR(Y263*1,"0")+IFERROR(Y264*1,"0")+IFERROR(Y265*1,"0")+IFERROR(Y266*1,"0")+IFERROR(Y267*1,"0")+IFERROR(Y268*1,"0")+IFERROR(Y269*1,"0")+IFERROR(Y270*1,"0")+IFERROR(Y271*1,"0")+IFERROR(Y275*1,"0")</f>
        <v>235.6</v>
      </c>
      <c r="M676" s="127" t="n">
        <f aca="false">IFERROR(Y280*1,"0")+IFERROR(Y281*1,"0")+IFERROR(Y282*1,"0")+IFERROR(Y283*1,"0")+IFERROR(Y284*1,"0")+IFERROR(Y285*1,"0")+IFERROR(Y286*1,"0")+IFERROR(Y287*1,"0")+IFERROR(Y288*1,"0")+IFERROR(Y289*1,"0")</f>
        <v>0</v>
      </c>
      <c r="O676" s="127" t="n">
        <f aca="false">IFERROR(Y294*1,"0")</f>
        <v>0</v>
      </c>
      <c r="P676" s="127" t="n">
        <f aca="false">IFERROR(Y299*1,"0")+IFERROR(Y300*1,"0")+IFERROR(Y301*1,"0")</f>
        <v>0</v>
      </c>
      <c r="Q676" s="127" t="n">
        <f aca="false">IFERROR(Y306*1,"0")+IFERROR(Y307*1,"0")+IFERROR(Y308*1,"0")+IFERROR(Y309*1,"0")+IFERROR(Y310*1,"0")+IFERROR(Y311*1,"0")</f>
        <v>280.8</v>
      </c>
      <c r="R676" s="127" t="n">
        <f aca="false">IFERROR(Y316*1,"0")+IFERROR(Y320*1,"0")+IFERROR(Y324*1,"0")</f>
        <v>0</v>
      </c>
      <c r="S676" s="127" t="n">
        <f aca="false">IFERROR(Y329*1,"0")+IFERROR(Y333*1,"0")+IFERROR(Y337*1,"0")+IFERROR(Y338*1,"0")</f>
        <v>0</v>
      </c>
      <c r="T676" s="127" t="n">
        <f aca="false">IFERROR(Y343*1,"0")+IFERROR(Y347*1,"0")+IFERROR(Y348*1,"0")+IFERROR(Y352*1,"0")</f>
        <v>245.7</v>
      </c>
      <c r="U676" s="127" t="n">
        <f aca="false"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268.2</v>
      </c>
      <c r="V676" s="127" t="n">
        <f aca="false">IFERROR(Y405*1,"0")+IFERROR(Y409*1,"0")+IFERROR(Y410*1,"0")+IFERROR(Y411*1,"0")</f>
        <v>856.2</v>
      </c>
      <c r="W676" s="127" t="n">
        <f aca="false"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7089</v>
      </c>
      <c r="X676" s="127" t="n">
        <f aca="false"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84</v>
      </c>
      <c r="Y676" s="127" t="n">
        <f aca="false"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223.8</v>
      </c>
      <c r="Z676" s="127" t="n">
        <f aca="false">IFERROR(Y516*1,"0")+IFERROR(Y520*1,"0")+IFERROR(Y521*1,"0")+IFERROR(Y522*1,"0")+IFERROR(Y523*1,"0")+IFERROR(Y524*1,"0")+IFERROR(Y528*1,"0")</f>
        <v>57.3</v>
      </c>
      <c r="AA676" s="127" t="n">
        <f aca="false">IFERROR(Y533*1,"0")+IFERROR(Y534*1,"0")+IFERROR(Y535*1,"0")+IFERROR(Y536*1,"0")+IFERROR(Y537*1,"0")+IFERROR(Y538*1,"0")</f>
        <v>49.2</v>
      </c>
      <c r="AB676" s="127" t="n">
        <f aca="false">IFERROR(Y543*1,"0")</f>
        <v>0</v>
      </c>
      <c r="AC676" s="127" t="n">
        <f aca="false">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1150.56</v>
      </c>
      <c r="AD676" s="127" t="n">
        <f aca="false">IFERROR(Y598*1,"0")</f>
        <v>0</v>
      </c>
      <c r="AE676" s="127" t="n">
        <f aca="false"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328.2</v>
      </c>
      <c r="AF676" s="127" t="n">
        <f aca="false">IFERROR(Y650*1,"0")+IFERROR(Y651*1,"0")+IFERROR(Y655*1,"0")+IFERROR(Y659*1,"0")+IFERROR(Y663*1,"0")</f>
        <v>0</v>
      </c>
    </row>
  </sheetData>
  <sheetProtection algorithmName="SHA-512" hashValue="HYifBMGzW2qeLjleyR0aPN2XLvuYuMZLc5r9OD5ko2etDv4MXEa85qTHZtylCWx0bLQ2SqINFVgRCFrYZ7t20Q==" saltValue="39eE28Gh1LBi9h1Twoslug==" spinCount="100000" sheet="true" objects="true" scenarios="true" sort="false" autoFilter="false" pivotTables="false"/>
  <autoFilter ref="A18:AF18"/>
  <mergeCells count="119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A71:O72"/>
    <mergeCell ref="P71:V71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78:O79"/>
    <mergeCell ref="P78:V78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A87:O88"/>
    <mergeCell ref="P87:V87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A96:O97"/>
    <mergeCell ref="P96:V96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A102:O103"/>
    <mergeCell ref="P102:V102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109:O110"/>
    <mergeCell ref="P109:V109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18:O119"/>
    <mergeCell ref="P118:V118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A127:O128"/>
    <mergeCell ref="P127:V127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A134:O135"/>
    <mergeCell ref="P134:V134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A144:O145"/>
    <mergeCell ref="P144:V144"/>
    <mergeCell ref="P145:V145"/>
    <mergeCell ref="A146:Z146"/>
    <mergeCell ref="D147:E147"/>
    <mergeCell ref="P147:T147"/>
    <mergeCell ref="D148:E148"/>
    <mergeCell ref="P148:T148"/>
    <mergeCell ref="A149:O150"/>
    <mergeCell ref="P149:V149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A156:O157"/>
    <mergeCell ref="P156:V156"/>
    <mergeCell ref="P157:V157"/>
    <mergeCell ref="A158:Z158"/>
    <mergeCell ref="D159:E159"/>
    <mergeCell ref="P159:T159"/>
    <mergeCell ref="D160:E160"/>
    <mergeCell ref="P160:T160"/>
    <mergeCell ref="A161:O162"/>
    <mergeCell ref="P161:V161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A167:O168"/>
    <mergeCell ref="P167:V167"/>
    <mergeCell ref="P168:V168"/>
    <mergeCell ref="A169:Z169"/>
    <mergeCell ref="A170:Z170"/>
    <mergeCell ref="D171:E171"/>
    <mergeCell ref="P171:T171"/>
    <mergeCell ref="A172:O173"/>
    <mergeCell ref="P172:V172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80:O181"/>
    <mergeCell ref="P180:V180"/>
    <mergeCell ref="P181:V181"/>
    <mergeCell ref="A182:Z182"/>
    <mergeCell ref="D183:E183"/>
    <mergeCell ref="P183:T183"/>
    <mergeCell ref="D184:E184"/>
    <mergeCell ref="P184:T184"/>
    <mergeCell ref="A185:O186"/>
    <mergeCell ref="P185:V185"/>
    <mergeCell ref="P186:V186"/>
    <mergeCell ref="A187:Z187"/>
    <mergeCell ref="A188:Z188"/>
    <mergeCell ref="A189:Z189"/>
    <mergeCell ref="D190:E190"/>
    <mergeCell ref="P190:T190"/>
    <mergeCell ref="A191:O192"/>
    <mergeCell ref="P191:V191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202:O203"/>
    <mergeCell ref="P202:V202"/>
    <mergeCell ref="P203:V203"/>
    <mergeCell ref="A204:Z204"/>
    <mergeCell ref="A205:Z205"/>
    <mergeCell ref="D206:E206"/>
    <mergeCell ref="P206:T206"/>
    <mergeCell ref="D207:E207"/>
    <mergeCell ref="P207:T207"/>
    <mergeCell ref="A208:O209"/>
    <mergeCell ref="P208:V208"/>
    <mergeCell ref="P209:V209"/>
    <mergeCell ref="A210:Z210"/>
    <mergeCell ref="D211:E211"/>
    <mergeCell ref="P211:T211"/>
    <mergeCell ref="D212:E212"/>
    <mergeCell ref="P212:T212"/>
    <mergeCell ref="A213:O214"/>
    <mergeCell ref="P213:V213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24:O225"/>
    <mergeCell ref="P224:V224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A238:O239"/>
    <mergeCell ref="P238:V238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A247:O248"/>
    <mergeCell ref="P247:V247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A259:O260"/>
    <mergeCell ref="P259:V259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A272:O273"/>
    <mergeCell ref="P272:V272"/>
    <mergeCell ref="P273:V273"/>
    <mergeCell ref="A274:Z274"/>
    <mergeCell ref="D275:E275"/>
    <mergeCell ref="P275:T275"/>
    <mergeCell ref="A276:O277"/>
    <mergeCell ref="P276:V276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A290:O291"/>
    <mergeCell ref="P290:V290"/>
    <mergeCell ref="P291:V291"/>
    <mergeCell ref="A292:Z292"/>
    <mergeCell ref="A293:Z293"/>
    <mergeCell ref="D294:E294"/>
    <mergeCell ref="P294:T294"/>
    <mergeCell ref="A295:O296"/>
    <mergeCell ref="P295:V295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A312:O313"/>
    <mergeCell ref="P312:V312"/>
    <mergeCell ref="P313:V313"/>
    <mergeCell ref="A314:Z314"/>
    <mergeCell ref="A315:Z315"/>
    <mergeCell ref="D316:E316"/>
    <mergeCell ref="P316:T316"/>
    <mergeCell ref="A317:O318"/>
    <mergeCell ref="P317:V317"/>
    <mergeCell ref="P318:V318"/>
    <mergeCell ref="A319:Z319"/>
    <mergeCell ref="D320:E320"/>
    <mergeCell ref="P320:T320"/>
    <mergeCell ref="A321:O322"/>
    <mergeCell ref="P321:V321"/>
    <mergeCell ref="P322:V322"/>
    <mergeCell ref="A323:Z323"/>
    <mergeCell ref="D324:E324"/>
    <mergeCell ref="P324:T324"/>
    <mergeCell ref="A325:O326"/>
    <mergeCell ref="P325:V325"/>
    <mergeCell ref="P326:V326"/>
    <mergeCell ref="A327:Z327"/>
    <mergeCell ref="A328:Z328"/>
    <mergeCell ref="D329:E329"/>
    <mergeCell ref="P329:T329"/>
    <mergeCell ref="A330:O331"/>
    <mergeCell ref="P330:V330"/>
    <mergeCell ref="P331:V331"/>
    <mergeCell ref="A332:Z332"/>
    <mergeCell ref="D333:E333"/>
    <mergeCell ref="P333:T333"/>
    <mergeCell ref="A334:O335"/>
    <mergeCell ref="P334:V334"/>
    <mergeCell ref="P335:V335"/>
    <mergeCell ref="A336:Z336"/>
    <mergeCell ref="D337:E337"/>
    <mergeCell ref="P337:T337"/>
    <mergeCell ref="D338:E338"/>
    <mergeCell ref="P338:T338"/>
    <mergeCell ref="A339:O340"/>
    <mergeCell ref="P339:V339"/>
    <mergeCell ref="P340:V340"/>
    <mergeCell ref="A341:Z341"/>
    <mergeCell ref="A342:Z342"/>
    <mergeCell ref="D343:E343"/>
    <mergeCell ref="P343:T343"/>
    <mergeCell ref="A344:O345"/>
    <mergeCell ref="P344:V344"/>
    <mergeCell ref="P345:V345"/>
    <mergeCell ref="A346:Z346"/>
    <mergeCell ref="D347:E347"/>
    <mergeCell ref="P347:T347"/>
    <mergeCell ref="D348:E348"/>
    <mergeCell ref="P348:T348"/>
    <mergeCell ref="A349:O350"/>
    <mergeCell ref="P349:V349"/>
    <mergeCell ref="P350:V350"/>
    <mergeCell ref="A351:Z351"/>
    <mergeCell ref="D352:E352"/>
    <mergeCell ref="P352:T352"/>
    <mergeCell ref="A353:O354"/>
    <mergeCell ref="P353:V353"/>
    <mergeCell ref="P354:V354"/>
    <mergeCell ref="A355:Z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A365:O366"/>
    <mergeCell ref="P365:V365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A372:O373"/>
    <mergeCell ref="P372:V372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A381:O382"/>
    <mergeCell ref="P381:V381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A388:O389"/>
    <mergeCell ref="P388:V388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95:O396"/>
    <mergeCell ref="P395:V395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A401:O402"/>
    <mergeCell ref="P401:V401"/>
    <mergeCell ref="P402:V402"/>
    <mergeCell ref="A403:Z403"/>
    <mergeCell ref="A404:Z404"/>
    <mergeCell ref="D405:E405"/>
    <mergeCell ref="P405:T405"/>
    <mergeCell ref="A406:O407"/>
    <mergeCell ref="P406:V406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A412:O413"/>
    <mergeCell ref="P412:V412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A428:O429"/>
    <mergeCell ref="P428:V428"/>
    <mergeCell ref="P429:V429"/>
    <mergeCell ref="A430:Z430"/>
    <mergeCell ref="D431:E431"/>
    <mergeCell ref="P431:T431"/>
    <mergeCell ref="D432:E432"/>
    <mergeCell ref="P432:T432"/>
    <mergeCell ref="A433:O434"/>
    <mergeCell ref="P433:V433"/>
    <mergeCell ref="P434:V434"/>
    <mergeCell ref="A435:Z435"/>
    <mergeCell ref="D436:E436"/>
    <mergeCell ref="P436:T436"/>
    <mergeCell ref="D437:E437"/>
    <mergeCell ref="P437:T437"/>
    <mergeCell ref="A438:O439"/>
    <mergeCell ref="P438:V438"/>
    <mergeCell ref="P439:V439"/>
    <mergeCell ref="A440:Z440"/>
    <mergeCell ref="D441:E441"/>
    <mergeCell ref="P441:T441"/>
    <mergeCell ref="A442:O443"/>
    <mergeCell ref="P442:V442"/>
    <mergeCell ref="P443:V443"/>
    <mergeCell ref="A444:Z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A454:O455"/>
    <mergeCell ref="P454:V454"/>
    <mergeCell ref="P455:V455"/>
    <mergeCell ref="A456:Z456"/>
    <mergeCell ref="D457:E457"/>
    <mergeCell ref="P457:T457"/>
    <mergeCell ref="D458:E458"/>
    <mergeCell ref="P458:T458"/>
    <mergeCell ref="A459:O460"/>
    <mergeCell ref="P459:V459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A467:O468"/>
    <mergeCell ref="P467:V467"/>
    <mergeCell ref="P468:V468"/>
    <mergeCell ref="A469:Z469"/>
    <mergeCell ref="D470:E470"/>
    <mergeCell ref="P470:T470"/>
    <mergeCell ref="A471:O472"/>
    <mergeCell ref="P471:V471"/>
    <mergeCell ref="P472:V472"/>
    <mergeCell ref="A473:Z473"/>
    <mergeCell ref="A474:Z474"/>
    <mergeCell ref="A475:Z475"/>
    <mergeCell ref="D476:E476"/>
    <mergeCell ref="P476:T476"/>
    <mergeCell ref="A477:O478"/>
    <mergeCell ref="P477:V477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A502:O503"/>
    <mergeCell ref="P502:V502"/>
    <mergeCell ref="P503:V503"/>
    <mergeCell ref="A504:Z504"/>
    <mergeCell ref="D505:E505"/>
    <mergeCell ref="P505:T505"/>
    <mergeCell ref="D506:E506"/>
    <mergeCell ref="P506:T506"/>
    <mergeCell ref="A507:O508"/>
    <mergeCell ref="P507:V507"/>
    <mergeCell ref="P508:V508"/>
    <mergeCell ref="A509:Z509"/>
    <mergeCell ref="D510:E510"/>
    <mergeCell ref="P510:T510"/>
    <mergeCell ref="D511:E511"/>
    <mergeCell ref="P511:T511"/>
    <mergeCell ref="A512:O513"/>
    <mergeCell ref="P512:V512"/>
    <mergeCell ref="P513:V513"/>
    <mergeCell ref="A514:Z514"/>
    <mergeCell ref="A515:Z515"/>
    <mergeCell ref="D516:E516"/>
    <mergeCell ref="P516:T516"/>
    <mergeCell ref="A517:O518"/>
    <mergeCell ref="P517:V517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A525:O526"/>
    <mergeCell ref="P525:V525"/>
    <mergeCell ref="P526:V526"/>
    <mergeCell ref="A527:Z527"/>
    <mergeCell ref="D528:E528"/>
    <mergeCell ref="P528:T528"/>
    <mergeCell ref="A529:O530"/>
    <mergeCell ref="P529:V529"/>
    <mergeCell ref="P530:V530"/>
    <mergeCell ref="A531:Z531"/>
    <mergeCell ref="A532:Z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A539:O540"/>
    <mergeCell ref="P539:V539"/>
    <mergeCell ref="P540:V540"/>
    <mergeCell ref="A541:Z541"/>
    <mergeCell ref="A542:Z542"/>
    <mergeCell ref="D543:E543"/>
    <mergeCell ref="P543:T543"/>
    <mergeCell ref="A544:O545"/>
    <mergeCell ref="P544:V544"/>
    <mergeCell ref="P545:V545"/>
    <mergeCell ref="A546:Z546"/>
    <mergeCell ref="A547:Z547"/>
    <mergeCell ref="A548:Z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A564:O565"/>
    <mergeCell ref="P564:V564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A570:O571"/>
    <mergeCell ref="P570:V570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A582:O583"/>
    <mergeCell ref="P582:V582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A588:O589"/>
    <mergeCell ref="P588:V588"/>
    <mergeCell ref="P589:V589"/>
    <mergeCell ref="A590:Z590"/>
    <mergeCell ref="D591:E591"/>
    <mergeCell ref="P591:T591"/>
    <mergeCell ref="D592:E592"/>
    <mergeCell ref="P592:T592"/>
    <mergeCell ref="A593:O594"/>
    <mergeCell ref="P593:V593"/>
    <mergeCell ref="P594:V594"/>
    <mergeCell ref="A595:Z595"/>
    <mergeCell ref="A596:Z596"/>
    <mergeCell ref="A597:Z597"/>
    <mergeCell ref="D598:E598"/>
    <mergeCell ref="P598:T598"/>
    <mergeCell ref="A599:O600"/>
    <mergeCell ref="P599:V599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A611:O612"/>
    <mergeCell ref="P611:V611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A618:O619"/>
    <mergeCell ref="P618:V618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A628:O629"/>
    <mergeCell ref="P628:V628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A639:O640"/>
    <mergeCell ref="P639:V639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A649:Z649"/>
    <mergeCell ref="D650:E650"/>
    <mergeCell ref="P650:T650"/>
    <mergeCell ref="D651:E651"/>
    <mergeCell ref="P651:T651"/>
    <mergeCell ref="A652:O653"/>
    <mergeCell ref="P652:V652"/>
    <mergeCell ref="P653:V653"/>
    <mergeCell ref="A654:Z654"/>
    <mergeCell ref="D655:E655"/>
    <mergeCell ref="P655:T655"/>
    <mergeCell ref="A656:O657"/>
    <mergeCell ref="P656:V656"/>
    <mergeCell ref="P657:V657"/>
    <mergeCell ref="A658:Z658"/>
    <mergeCell ref="D659:E659"/>
    <mergeCell ref="P659:T659"/>
    <mergeCell ref="A660:O661"/>
    <mergeCell ref="P660:V660"/>
    <mergeCell ref="P661:V661"/>
    <mergeCell ref="A662:Z662"/>
    <mergeCell ref="D663:E663"/>
    <mergeCell ref="P663:T663"/>
    <mergeCell ref="A664:O665"/>
    <mergeCell ref="P664:V664"/>
    <mergeCell ref="P665:V665"/>
    <mergeCell ref="A666:O671"/>
    <mergeCell ref="P666:V666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E673:AF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  <mergeCell ref="AF674:AF675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 P6:R6 P5">
    <cfRule type="expression" priority="8" aboveAverage="0" equalAverage="0" bottom="0" percent="0" rank="0" text="" dxfId="1">
      <formula>IF($V$5="доставка",1,0)</formula>
    </cfRule>
  </conditionalFormatting>
  <conditionalFormatting sqref="Q5:R5">
    <cfRule type="expression" priority="9" aboveAverage="0" equalAverage="0" bottom="0" percent="0" rank="0" text="" dxfId="1">
      <formula>IF($V$5="доставка",1,0)</formula>
    </cfRule>
  </conditionalFormatting>
  <conditionalFormatting sqref="Q8:R8">
    <cfRule type="expression" priority="10" aboveAverage="0" equalAverage="0" bottom="0" percent="0" rank="0" text="" dxfId="1">
      <formula>IF($V$5="доставка",1,0)</formula>
    </cfRule>
  </conditionalFormatting>
  <dataValidations count="19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51 X63 X70 X77 X108 X114 X141 X310 X418 X420:X421 X431" type="custom">
      <formula1>IF(AK51&gt;0,OR(X51=0,AND(IF(X51-AK51&gt;=0,1,0),X51&gt;0,IF(X51/(H51*J51)=ROUND(X51/(H51*J51),0),1,0))),0)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358" type="custom">
      <formula1>IF(AK358&gt;0,OR(X358=0,AND(IF(X358-AK358&gt;=0,1,0),X358&gt;0,IF(X358/(H358*K358)=ROUND(X358/(H358*K358),0),1,0))),0)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1074</v>
      </c>
      <c r="H1" s="6"/>
    </row>
    <row r="3" customFormat="false" ht="12.75" hidden="false" customHeight="false" outlineLevel="0" collapsed="false">
      <c r="B3" s="128" t="s">
        <v>1075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1076</v>
      </c>
      <c r="D6" s="128" t="s">
        <v>1077</v>
      </c>
      <c r="E6" s="128"/>
    </row>
    <row r="8" customFormat="false" ht="12.75" hidden="false" customHeight="false" outlineLevel="0" collapsed="false">
      <c r="B8" s="128" t="s">
        <v>19</v>
      </c>
      <c r="C8" s="128" t="s">
        <v>1076</v>
      </c>
      <c r="D8" s="128"/>
      <c r="E8" s="128"/>
    </row>
    <row r="10" customFormat="false" ht="12.75" hidden="false" customHeight="false" outlineLevel="0" collapsed="false">
      <c r="B10" s="128" t="s">
        <v>1078</v>
      </c>
      <c r="C10" s="128"/>
      <c r="D10" s="128"/>
      <c r="E10" s="128"/>
    </row>
    <row r="11" customFormat="false" ht="12.75" hidden="false" customHeight="false" outlineLevel="0" collapsed="false">
      <c r="B11" s="128" t="s">
        <v>1079</v>
      </c>
      <c r="C11" s="128"/>
      <c r="D11" s="128"/>
      <c r="E11" s="128"/>
    </row>
    <row r="12" customFormat="false" ht="12.75" hidden="false" customHeight="false" outlineLevel="0" collapsed="false">
      <c r="B12" s="128" t="s">
        <v>1080</v>
      </c>
      <c r="C12" s="128"/>
      <c r="D12" s="128"/>
      <c r="E12" s="128"/>
    </row>
    <row r="13" customFormat="false" ht="12.75" hidden="false" customHeight="false" outlineLevel="0" collapsed="false">
      <c r="B13" s="128" t="s">
        <v>1081</v>
      </c>
      <c r="C13" s="128"/>
      <c r="D13" s="128"/>
      <c r="E13" s="128"/>
    </row>
    <row r="14" customFormat="false" ht="12.75" hidden="false" customHeight="false" outlineLevel="0" collapsed="false">
      <c r="B14" s="128" t="s">
        <v>1082</v>
      </c>
      <c r="C14" s="128"/>
      <c r="D14" s="128"/>
      <c r="E14" s="128"/>
    </row>
    <row r="15" customFormat="false" ht="12.75" hidden="false" customHeight="false" outlineLevel="0" collapsed="false">
      <c r="B15" s="128" t="s">
        <v>1083</v>
      </c>
      <c r="C15" s="128"/>
      <c r="D15" s="128"/>
      <c r="E15" s="128"/>
    </row>
    <row r="16" customFormat="false" ht="12.75" hidden="false" customHeight="false" outlineLevel="0" collapsed="false">
      <c r="B16" s="128" t="s">
        <v>1084</v>
      </c>
      <c r="C16" s="128"/>
      <c r="D16" s="128"/>
      <c r="E16" s="128"/>
    </row>
    <row r="17" customFormat="false" ht="12.75" hidden="false" customHeight="false" outlineLevel="0" collapsed="false">
      <c r="B17" s="128" t="s">
        <v>1085</v>
      </c>
      <c r="C17" s="128"/>
      <c r="D17" s="128"/>
      <c r="E17" s="128"/>
    </row>
    <row r="18" customFormat="false" ht="12.75" hidden="false" customHeight="false" outlineLevel="0" collapsed="false">
      <c r="B18" s="128" t="s">
        <v>1086</v>
      </c>
      <c r="C18" s="128"/>
      <c r="D18" s="128"/>
      <c r="E18" s="128"/>
    </row>
    <row r="19" customFormat="false" ht="12.75" hidden="false" customHeight="false" outlineLevel="0" collapsed="false">
      <c r="B19" s="128" t="s">
        <v>1087</v>
      </c>
      <c r="C19" s="128"/>
      <c r="D19" s="128"/>
      <c r="E19" s="128"/>
    </row>
    <row r="20" customFormat="false" ht="12.75" hidden="false" customHeight="false" outlineLevel="0" collapsed="false">
      <c r="B20" s="128" t="s">
        <v>1088</v>
      </c>
      <c r="C20" s="128"/>
      <c r="D20" s="128"/>
      <c r="E20" s="128"/>
    </row>
  </sheetData>
  <sheetProtection algorithmName="SHA-512" hashValue="YnWa2Qe9RuW5DEOM3UHdOAjaSIL18mfdTSnhYK68xBKpW3CwH+YOwr0FRcpsfaTAYPEEJlMHnUCPOkXW1+tgiw==" saltValue="KnZtou0EdZ1Y0EizbQpU5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2024-12-26T06:19:28Z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